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1\CHK\"/>
    </mc:Choice>
  </mc:AlternateContent>
  <bookViews>
    <workbookView xWindow="0" yWindow="0" windowWidth="28800" windowHeight="12000"/>
  </bookViews>
  <sheets>
    <sheet name="NR 2021" sheetId="3" r:id="rId1"/>
  </sheets>
  <definedNames>
    <definedName name="_xlnm.Print_Area" localSheetId="0">'NR 2021'!$A$1:$AC$95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E32" i="3" l="1"/>
  <c r="D32" i="3"/>
  <c r="D33" i="3"/>
  <c r="G20" i="3"/>
  <c r="I20" i="3" s="1"/>
  <c r="J16" i="3" l="1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3" i="3"/>
  <c r="Y52" i="3"/>
  <c r="Y51" i="3"/>
  <c r="Y50" i="3"/>
  <c r="S53" i="3"/>
  <c r="S52" i="3"/>
  <c r="S51" i="3"/>
  <c r="S50" i="3"/>
  <c r="M53" i="3"/>
  <c r="M52" i="3"/>
  <c r="M51" i="3"/>
  <c r="M50" i="3"/>
  <c r="G52" i="3"/>
  <c r="G53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AA40" i="3" s="1"/>
  <c r="Y40" i="3"/>
  <c r="S40" i="3"/>
  <c r="U40" i="3"/>
  <c r="G38" i="3"/>
  <c r="AA41" i="3" l="1"/>
  <c r="U41" i="3"/>
  <c r="G18" i="3"/>
  <c r="G50" i="3" l="1"/>
  <c r="G51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G21" i="3"/>
  <c r="G22" i="3"/>
  <c r="G23" i="3"/>
  <c r="M39" i="3" l="1"/>
  <c r="I21" i="3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<sst xmlns="http://schemas.openxmlformats.org/spreadsheetml/2006/main" count="200" uniqueCount="112">
  <si>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</si>
  <si>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</si>
  <si>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</si>
  <si>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</si>
  <si>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</si>
  <si>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</si>
  <si>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</si>
  <si>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</si>
  <si>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</si>
  <si>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</si>
  <si>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</si>
  <si>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</si>
  <si>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</si>
  <si>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</si>
  <si>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</si>
  <si>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</si>
  <si>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</si>
  <si>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</si>
  <si>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</si>
  <si>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</si>
  <si>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</si>
  <si>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</si>
  <si>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</si>
  <si>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</si>
  <si>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</si>
  <si>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</si>
  <si>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</si>
  <si>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</si>
  <si>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</si>
  <si>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</si>
  <si>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</si>
  <si>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</si>
  <si>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</si>
  <si>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</si>
  <si>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</si>
  <si>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</si>
  <si>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</si>
  <si>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</si>
  <si>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</si>
  <si>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</si>
  <si>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</si>
  <si>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</si>
  <si>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</si>
  <si>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</si>
  <si>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</si>
  <si>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</si>
  <si>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</si>
  <si>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</si>
  <si>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</si>
  <si>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</si>
  <si>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</si>
  <si>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</si>
  <si>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</si>
  <si>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</si>
  <si>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</si>
  <si>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</si>
  <si>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</si>
  <si>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</si>
  <si>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</si>
  <si>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</si>
  <si>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</si>
  <si>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</si>
  <si>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</si>
  <si>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</si>
  <si>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</si>
  <si>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</si>
  <si>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</si>
  <si>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</si>
  <si>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</si>
  <si>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</si>
  <si>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</si>
  <si>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</si>
  <si>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</si>
  <si>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</si>
  <si>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</si>
  <si>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</si>
  <si>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</si>
  <si>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</si>
  <si>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</si>
  <si>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</si>
  <si>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</si>
  <si>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</si>
  <si>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</si>
  <si>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</si>
  <si>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</si>
  <si>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</si>
  <si>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</si>
  <si>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</si>
  <si>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</si>
  <si>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</si>
  <si>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</si>
  <si>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</si>
  <si>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</si>
  <si>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</si>
  <si>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</si>
  <si>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</si>
  <si>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</si>
  <si>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</si>
  <si>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</si>
  <si>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Skutečnost k 31.12.2019</t>
  </si>
  <si>
    <t>Schválený rozpočet (plán NaV 2020)</t>
  </si>
  <si>
    <t>Skutečnost k 30.6.2020</t>
  </si>
  <si>
    <t>Plán 2021(návrh rozpočtu organizace)</t>
  </si>
  <si>
    <t>Porovnání s rokem 2020</t>
  </si>
  <si>
    <t>Chomutovská knihovna, příspěvková organizace</t>
  </si>
  <si>
    <t>00360589</t>
  </si>
  <si>
    <t>Palackého 4995, Chomutov 430 01</t>
  </si>
  <si>
    <t>Ing. Martina Marešová</t>
  </si>
  <si>
    <t>Mgr. Bedřich Fryč</t>
  </si>
  <si>
    <t>Zůstatek k 30.6.</t>
  </si>
  <si>
    <t>viz. příloha</t>
  </si>
  <si>
    <t>Návrh rozpočtu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</si>
</sst>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16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Alignment="1" applyProtection="1">
      <alignment horizontal="left"/>
      <protection locked="0"/>
    </xf>
    <xf numFmtId="164" fontId="0" fillId="4" borderId="1" xfId="0" applyNumberFormat="1" applyFont="1" applyFill="1" applyBorder="1" applyAlignment="1" applyProtection="1">
      <alignment horizontal="right"/>
      <protection locked="0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" fillId="13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C7" sqref="C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111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01" t="s">
        <v>104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161" t="s">
        <v>105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02" t="s">
        <v>106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188" t="s">
        <v>37</v>
      </c>
      <c r="C10" s="206" t="s">
        <v>38</v>
      </c>
      <c r="D10" s="163" t="s">
        <v>99</v>
      </c>
      <c r="E10" s="164"/>
      <c r="F10" s="164"/>
      <c r="G10" s="164"/>
      <c r="H10" s="164"/>
      <c r="I10" s="165"/>
      <c r="J10" s="163" t="s">
        <v>100</v>
      </c>
      <c r="K10" s="164"/>
      <c r="L10" s="164"/>
      <c r="M10" s="164"/>
      <c r="N10" s="164"/>
      <c r="O10" s="165"/>
      <c r="P10" s="163" t="s">
        <v>101</v>
      </c>
      <c r="Q10" s="164"/>
      <c r="R10" s="164"/>
      <c r="S10" s="164"/>
      <c r="T10" s="164"/>
      <c r="U10" s="165"/>
      <c r="V10" s="163" t="s">
        <v>102</v>
      </c>
      <c r="W10" s="164"/>
      <c r="X10" s="164"/>
      <c r="Y10" s="164"/>
      <c r="Z10" s="164"/>
      <c r="AA10" s="165"/>
      <c r="AB10" s="213" t="s">
        <v>103</v>
      </c>
      <c r="AC10" s="4"/>
      <c r="AD10" s="4"/>
    </row>
    <row r="11" spans="1:30" ht="30.75" customHeight="1" thickBot="1" x14ac:dyDescent="0.3">
      <c r="A11" s="5"/>
      <c r="B11" s="189"/>
      <c r="C11" s="207"/>
      <c r="D11" s="166" t="s">
        <v>39</v>
      </c>
      <c r="E11" s="167"/>
      <c r="F11" s="167"/>
      <c r="G11" s="168"/>
      <c r="H11" s="9" t="s">
        <v>40</v>
      </c>
      <c r="I11" s="9" t="s">
        <v>61</v>
      </c>
      <c r="J11" s="166" t="s">
        <v>39</v>
      </c>
      <c r="K11" s="167"/>
      <c r="L11" s="167"/>
      <c r="M11" s="168"/>
      <c r="N11" s="9" t="s">
        <v>40</v>
      </c>
      <c r="O11" s="9" t="s">
        <v>61</v>
      </c>
      <c r="P11" s="166" t="s">
        <v>39</v>
      </c>
      <c r="Q11" s="167"/>
      <c r="R11" s="167"/>
      <c r="S11" s="168"/>
      <c r="T11" s="9" t="s">
        <v>40</v>
      </c>
      <c r="U11" s="9" t="s">
        <v>61</v>
      </c>
      <c r="V11" s="166" t="s">
        <v>39</v>
      </c>
      <c r="W11" s="167"/>
      <c r="X11" s="167"/>
      <c r="Y11" s="168"/>
      <c r="Z11" s="9" t="s">
        <v>40</v>
      </c>
      <c r="AA11" s="9" t="s">
        <v>61</v>
      </c>
      <c r="AB11" s="214"/>
      <c r="AC11" s="4"/>
      <c r="AD11" s="4"/>
    </row>
    <row r="12" spans="1:30" ht="15.75" customHeight="1" thickBot="1" x14ac:dyDescent="0.3">
      <c r="A12" s="5"/>
      <c r="B12" s="189"/>
      <c r="C12" s="208"/>
      <c r="D12" s="169" t="s">
        <v>62</v>
      </c>
      <c r="E12" s="170"/>
      <c r="F12" s="170"/>
      <c r="G12" s="170"/>
      <c r="H12" s="170"/>
      <c r="I12" s="171"/>
      <c r="J12" s="169" t="s">
        <v>62</v>
      </c>
      <c r="K12" s="170"/>
      <c r="L12" s="170"/>
      <c r="M12" s="170"/>
      <c r="N12" s="170"/>
      <c r="O12" s="171"/>
      <c r="P12" s="169" t="s">
        <v>62</v>
      </c>
      <c r="Q12" s="170"/>
      <c r="R12" s="170"/>
      <c r="S12" s="170"/>
      <c r="T12" s="170"/>
      <c r="U12" s="171"/>
      <c r="V12" s="169" t="s">
        <v>62</v>
      </c>
      <c r="W12" s="170"/>
      <c r="X12" s="170"/>
      <c r="Y12" s="170"/>
      <c r="Z12" s="170"/>
      <c r="AA12" s="171"/>
      <c r="AB12" s="214"/>
      <c r="AC12" s="4"/>
      <c r="AD12" s="4"/>
    </row>
    <row r="13" spans="1:30" ht="15.75" customHeight="1" thickBot="1" x14ac:dyDescent="0.3">
      <c r="A13" s="5"/>
      <c r="B13" s="190"/>
      <c r="C13" s="209"/>
      <c r="D13" s="172" t="s">
        <v>57</v>
      </c>
      <c r="E13" s="173"/>
      <c r="F13" s="173"/>
      <c r="G13" s="174" t="s">
        <v>63</v>
      </c>
      <c r="H13" s="176" t="s">
        <v>66</v>
      </c>
      <c r="I13" s="178" t="s">
        <v>62</v>
      </c>
      <c r="J13" s="172" t="s">
        <v>57</v>
      </c>
      <c r="K13" s="173"/>
      <c r="L13" s="173"/>
      <c r="M13" s="174" t="s">
        <v>63</v>
      </c>
      <c r="N13" s="176" t="s">
        <v>66</v>
      </c>
      <c r="O13" s="178" t="s">
        <v>62</v>
      </c>
      <c r="P13" s="172" t="s">
        <v>57</v>
      </c>
      <c r="Q13" s="173"/>
      <c r="R13" s="173"/>
      <c r="S13" s="174" t="s">
        <v>63</v>
      </c>
      <c r="T13" s="176" t="s">
        <v>66</v>
      </c>
      <c r="U13" s="178" t="s">
        <v>62</v>
      </c>
      <c r="V13" s="172" t="s">
        <v>57</v>
      </c>
      <c r="W13" s="173"/>
      <c r="X13" s="173"/>
      <c r="Y13" s="174" t="s">
        <v>63</v>
      </c>
      <c r="Z13" s="176" t="s">
        <v>66</v>
      </c>
      <c r="AA13" s="178" t="s">
        <v>62</v>
      </c>
      <c r="AB13" s="214"/>
      <c r="AC13" s="4"/>
      <c r="AD13" s="4"/>
    </row>
    <row r="14" spans="1:30" ht="15.75" thickBot="1" x14ac:dyDescent="0.3">
      <c r="A14" s="5"/>
      <c r="B14" s="10"/>
      <c r="C14" s="11"/>
      <c r="D14" s="142" t="s">
        <v>58</v>
      </c>
      <c r="E14" s="143" t="s">
        <v>90</v>
      </c>
      <c r="F14" s="143" t="s">
        <v>59</v>
      </c>
      <c r="G14" s="175"/>
      <c r="H14" s="177"/>
      <c r="I14" s="179"/>
      <c r="J14" s="142" t="s">
        <v>58</v>
      </c>
      <c r="K14" s="143" t="s">
        <v>90</v>
      </c>
      <c r="L14" s="143" t="s">
        <v>59</v>
      </c>
      <c r="M14" s="175"/>
      <c r="N14" s="177"/>
      <c r="O14" s="179"/>
      <c r="P14" s="142" t="s">
        <v>58</v>
      </c>
      <c r="Q14" s="143" t="s">
        <v>90</v>
      </c>
      <c r="R14" s="143" t="s">
        <v>59</v>
      </c>
      <c r="S14" s="175"/>
      <c r="T14" s="177"/>
      <c r="U14" s="179"/>
      <c r="V14" s="142" t="s">
        <v>58</v>
      </c>
      <c r="W14" s="143" t="s">
        <v>90</v>
      </c>
      <c r="X14" s="143" t="s">
        <v>59</v>
      </c>
      <c r="Y14" s="175"/>
      <c r="Z14" s="177"/>
      <c r="AA14" s="179"/>
      <c r="AB14" s="215"/>
      <c r="AC14" s="4"/>
      <c r="AD14" s="4"/>
    </row>
    <row r="15" spans="1:30" x14ac:dyDescent="0.25">
      <c r="A15" s="5"/>
      <c r="B15" s="35" t="s">
        <v>0</v>
      </c>
      <c r="C15" s="127" t="s">
        <v>52</v>
      </c>
      <c r="D15" s="12"/>
      <c r="E15" s="13"/>
      <c r="F15" s="56">
        <v>3085.9</v>
      </c>
      <c r="G15" s="63">
        <f>SUM(D15:F15)</f>
        <v>3085.9</v>
      </c>
      <c r="H15" s="66">
        <v>0</v>
      </c>
      <c r="I15" s="14">
        <f>G15+H15</f>
        <v>3085.9</v>
      </c>
      <c r="J15" s="12"/>
      <c r="K15" s="13"/>
      <c r="L15" s="56">
        <v>2850</v>
      </c>
      <c r="M15" s="63">
        <f t="shared" ref="M15:M23" si="0">SUM(J15:L15)</f>
        <v>2850</v>
      </c>
      <c r="N15" s="66">
        <v>0</v>
      </c>
      <c r="O15" s="14">
        <f>M15+N15</f>
        <v>2850</v>
      </c>
      <c r="P15" s="12"/>
      <c r="Q15" s="13"/>
      <c r="R15" s="56">
        <v>1222.3499999999999</v>
      </c>
      <c r="S15" s="63">
        <f>SUM(P15:R15)</f>
        <v>1222.3499999999999</v>
      </c>
      <c r="T15" s="66">
        <v>0</v>
      </c>
      <c r="U15" s="14">
        <f>S15+T15</f>
        <v>1222.3499999999999</v>
      </c>
      <c r="V15" s="12"/>
      <c r="W15" s="13"/>
      <c r="X15" s="56">
        <v>2994</v>
      </c>
      <c r="Y15" s="63">
        <f>SUM(V15:X15)</f>
        <v>2994</v>
      </c>
      <c r="Z15" s="66">
        <v>0</v>
      </c>
      <c r="AA15" s="14">
        <f>Y15+Z15</f>
        <v>2994</v>
      </c>
      <c r="AB15" s="148">
        <f>(AA15/O15)</f>
        <v>1.0505263157894738</v>
      </c>
      <c r="AC15" s="4"/>
      <c r="AD15" s="4"/>
    </row>
    <row r="16" spans="1:30" x14ac:dyDescent="0.25">
      <c r="A16" s="5"/>
      <c r="B16" s="15" t="s">
        <v>1</v>
      </c>
      <c r="C16" s="128" t="s">
        <v>60</v>
      </c>
      <c r="D16" s="57">
        <v>25324.400000000001</v>
      </c>
      <c r="E16" s="16"/>
      <c r="F16" s="16"/>
      <c r="G16" s="64">
        <f t="shared" ref="G16:G23" si="1">SUM(D16:F16)</f>
        <v>25324.400000000001</v>
      </c>
      <c r="H16" s="67"/>
      <c r="I16" s="14">
        <f t="shared" ref="I16:I23" si="2">G16+H16</f>
        <v>25324.400000000001</v>
      </c>
      <c r="J16" s="57">
        <f>26586-48</f>
        <v>26538</v>
      </c>
      <c r="K16" s="16"/>
      <c r="L16" s="16"/>
      <c r="M16" s="64">
        <f t="shared" si="0"/>
        <v>26538</v>
      </c>
      <c r="N16" s="67"/>
      <c r="O16" s="14">
        <f t="shared" ref="O16:O20" si="3">M16+N16</f>
        <v>26538</v>
      </c>
      <c r="P16" s="57">
        <v>13269</v>
      </c>
      <c r="Q16" s="16"/>
      <c r="R16" s="16"/>
      <c r="S16" s="64">
        <f t="shared" ref="S16:S23" si="4">SUM(P16:R16)</f>
        <v>13269</v>
      </c>
      <c r="T16" s="67"/>
      <c r="U16" s="14">
        <f t="shared" ref="U16:U20" si="5">S16+T16</f>
        <v>13269</v>
      </c>
      <c r="V16" s="57">
        <v>26000</v>
      </c>
      <c r="W16" s="16"/>
      <c r="X16" s="16"/>
      <c r="Y16" s="64">
        <f t="shared" ref="Y16:Y23" si="6">SUM(V16:X16)</f>
        <v>26000</v>
      </c>
      <c r="Z16" s="67"/>
      <c r="AA16" s="14">
        <f t="shared" ref="AA16:AA20" si="7">Y16+Z16</f>
        <v>26000</v>
      </c>
      <c r="AB16" s="148">
        <f t="shared" ref="AB16:AB24" si="8">(AA16/O16)</f>
        <v>0.97972718366116507</v>
      </c>
      <c r="AC16" s="4"/>
      <c r="AD16" s="4"/>
    </row>
    <row r="17" spans="1:30" x14ac:dyDescent="0.25">
      <c r="A17" s="5"/>
      <c r="B17" s="15" t="s">
        <v>3</v>
      </c>
      <c r="C17" s="129" t="s">
        <v>78</v>
      </c>
      <c r="D17" s="58">
        <v>35.6</v>
      </c>
      <c r="E17" s="17"/>
      <c r="F17" s="17"/>
      <c r="G17" s="64">
        <f t="shared" si="1"/>
        <v>35.6</v>
      </c>
      <c r="H17" s="68"/>
      <c r="I17" s="14">
        <f t="shared" si="2"/>
        <v>35.6</v>
      </c>
      <c r="J17" s="58"/>
      <c r="K17" s="17"/>
      <c r="L17" s="17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8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30" t="s">
        <v>53</v>
      </c>
      <c r="D18" s="18"/>
      <c r="E18" s="59">
        <v>1256.8</v>
      </c>
      <c r="F18" s="17"/>
      <c r="G18" s="64">
        <f t="shared" si="1"/>
        <v>1256.8</v>
      </c>
      <c r="H18" s="66"/>
      <c r="I18" s="14">
        <f t="shared" si="2"/>
        <v>1256.8</v>
      </c>
      <c r="J18" s="18"/>
      <c r="K18" s="59">
        <v>1235</v>
      </c>
      <c r="L18" s="17"/>
      <c r="M18" s="64">
        <f t="shared" si="0"/>
        <v>1235</v>
      </c>
      <c r="N18" s="66"/>
      <c r="O18" s="14">
        <f t="shared" si="3"/>
        <v>1235</v>
      </c>
      <c r="P18" s="18"/>
      <c r="Q18" s="59">
        <v>1235</v>
      </c>
      <c r="R18" s="17"/>
      <c r="S18" s="64">
        <f t="shared" si="4"/>
        <v>1235</v>
      </c>
      <c r="T18" s="66"/>
      <c r="U18" s="14">
        <f t="shared" si="5"/>
        <v>1235</v>
      </c>
      <c r="V18" s="18"/>
      <c r="W18" s="59">
        <v>1235</v>
      </c>
      <c r="X18" s="17"/>
      <c r="Y18" s="64">
        <f t="shared" si="6"/>
        <v>1235</v>
      </c>
      <c r="Z18" s="66"/>
      <c r="AA18" s="14">
        <f t="shared" si="7"/>
        <v>1235</v>
      </c>
      <c r="AB18" s="148">
        <f t="shared" si="8"/>
        <v>1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/>
      <c r="E19" s="17"/>
      <c r="F19" s="60">
        <v>49.2</v>
      </c>
      <c r="G19" s="64">
        <f t="shared" si="1"/>
        <v>49.2</v>
      </c>
      <c r="H19" s="69"/>
      <c r="I19" s="14">
        <f t="shared" si="2"/>
        <v>49.2</v>
      </c>
      <c r="J19" s="19">
        <v>48</v>
      </c>
      <c r="K19" s="17"/>
      <c r="L19" s="60"/>
      <c r="M19" s="64">
        <f t="shared" si="0"/>
        <v>48</v>
      </c>
      <c r="N19" s="69"/>
      <c r="O19" s="14">
        <f t="shared" si="3"/>
        <v>48</v>
      </c>
      <c r="P19" s="19">
        <v>23</v>
      </c>
      <c r="Q19" s="17"/>
      <c r="R19" s="60"/>
      <c r="S19" s="64">
        <f t="shared" si="4"/>
        <v>23</v>
      </c>
      <c r="T19" s="69"/>
      <c r="U19" s="14">
        <f t="shared" si="5"/>
        <v>23</v>
      </c>
      <c r="V19" s="19">
        <v>48</v>
      </c>
      <c r="W19" s="17"/>
      <c r="X19" s="60"/>
      <c r="Y19" s="64">
        <f t="shared" si="6"/>
        <v>48</v>
      </c>
      <c r="Z19" s="69"/>
      <c r="AA19" s="14">
        <f t="shared" si="7"/>
        <v>48</v>
      </c>
      <c r="AB19" s="148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1" t="s">
        <v>47</v>
      </c>
      <c r="D20" s="18"/>
      <c r="E20" s="16"/>
      <c r="F20" s="61">
        <v>80</v>
      </c>
      <c r="G20" s="64">
        <f t="shared" si="1"/>
        <v>80</v>
      </c>
      <c r="H20" s="69"/>
      <c r="I20" s="14">
        <f>G20+H20</f>
        <v>80</v>
      </c>
      <c r="J20" s="18"/>
      <c r="K20" s="16"/>
      <c r="L20" s="61"/>
      <c r="M20" s="64">
        <f t="shared" si="0"/>
        <v>0</v>
      </c>
      <c r="N20" s="69"/>
      <c r="O20" s="14">
        <f t="shared" si="3"/>
        <v>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162">
        <v>300</v>
      </c>
      <c r="Y20" s="64">
        <f t="shared" si="6"/>
        <v>300</v>
      </c>
      <c r="Z20" s="69"/>
      <c r="AA20" s="14">
        <f t="shared" si="7"/>
        <v>300</v>
      </c>
      <c r="AB20" s="148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>
        <v>58.2</v>
      </c>
      <c r="F21" s="61">
        <f>304.6-58.2</f>
        <v>246.40000000000003</v>
      </c>
      <c r="G21" s="64">
        <f t="shared" si="1"/>
        <v>304.60000000000002</v>
      </c>
      <c r="H21" s="70"/>
      <c r="I21" s="14">
        <f>G21+H21</f>
        <v>304.60000000000002</v>
      </c>
      <c r="J21" s="18"/>
      <c r="K21" s="16"/>
      <c r="L21" s="61">
        <v>175</v>
      </c>
      <c r="M21" s="64">
        <f t="shared" si="0"/>
        <v>175</v>
      </c>
      <c r="N21" s="70"/>
      <c r="O21" s="14">
        <f>M21+N21</f>
        <v>175</v>
      </c>
      <c r="P21" s="18"/>
      <c r="Q21" s="16">
        <v>10</v>
      </c>
      <c r="R21" s="61">
        <v>86.24</v>
      </c>
      <c r="S21" s="64">
        <f t="shared" si="4"/>
        <v>96.24</v>
      </c>
      <c r="T21" s="70"/>
      <c r="U21" s="14">
        <f>S21+T21</f>
        <v>96.24</v>
      </c>
      <c r="V21" s="18"/>
      <c r="W21" s="16"/>
      <c r="X21" s="61">
        <v>175</v>
      </c>
      <c r="Y21" s="64">
        <f t="shared" si="6"/>
        <v>175</v>
      </c>
      <c r="Z21" s="70"/>
      <c r="AA21" s="14">
        <f>Y21+Z21</f>
        <v>175</v>
      </c>
      <c r="AB21" s="148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601.20000000000005</v>
      </c>
      <c r="G22" s="64">
        <f t="shared" si="1"/>
        <v>601.20000000000005</v>
      </c>
      <c r="H22" s="70"/>
      <c r="I22" s="14">
        <f t="shared" si="2"/>
        <v>601.20000000000005</v>
      </c>
      <c r="J22" s="18"/>
      <c r="K22" s="16"/>
      <c r="L22" s="61">
        <v>640</v>
      </c>
      <c r="M22" s="64">
        <f t="shared" si="0"/>
        <v>640</v>
      </c>
      <c r="N22" s="70"/>
      <c r="O22" s="14">
        <f t="shared" ref="O22:O23" si="9">M22+N22</f>
        <v>640</v>
      </c>
      <c r="P22" s="18"/>
      <c r="Q22" s="16"/>
      <c r="R22" s="61"/>
      <c r="S22" s="64">
        <f t="shared" si="4"/>
        <v>0</v>
      </c>
      <c r="T22" s="70"/>
      <c r="U22" s="14">
        <f t="shared" ref="U22:U23" si="10">S22+T22</f>
        <v>0</v>
      </c>
      <c r="V22" s="18"/>
      <c r="W22" s="16"/>
      <c r="X22" s="61">
        <v>640</v>
      </c>
      <c r="Y22" s="64">
        <f t="shared" si="6"/>
        <v>640</v>
      </c>
      <c r="Z22" s="70"/>
      <c r="AA22" s="14">
        <f t="shared" ref="AA22:AA23" si="11">Y22+Z22</f>
        <v>640</v>
      </c>
      <c r="AB22" s="148">
        <f t="shared" si="8"/>
        <v>1</v>
      </c>
      <c r="AC22" s="4"/>
      <c r="AD22" s="4"/>
    </row>
    <row r="23" spans="1:30" ht="15.75" thickBot="1" x14ac:dyDescent="0.3">
      <c r="A23" s="5"/>
      <c r="B23" s="132" t="s">
        <v>15</v>
      </c>
      <c r="C23" s="133" t="s">
        <v>6</v>
      </c>
      <c r="D23" s="21"/>
      <c r="E23" s="22"/>
      <c r="F23" s="62">
        <v>28.5</v>
      </c>
      <c r="G23" s="65">
        <f t="shared" si="1"/>
        <v>28.5</v>
      </c>
      <c r="H23" s="71"/>
      <c r="I23" s="23">
        <f t="shared" si="2"/>
        <v>28.5</v>
      </c>
      <c r="J23" s="21"/>
      <c r="K23" s="22"/>
      <c r="L23" s="62">
        <v>25</v>
      </c>
      <c r="M23" s="65">
        <f t="shared" si="0"/>
        <v>25</v>
      </c>
      <c r="N23" s="71"/>
      <c r="O23" s="23">
        <f t="shared" si="9"/>
        <v>25</v>
      </c>
      <c r="P23" s="21"/>
      <c r="Q23" s="22"/>
      <c r="R23" s="62"/>
      <c r="S23" s="65">
        <f t="shared" si="4"/>
        <v>0</v>
      </c>
      <c r="T23" s="71"/>
      <c r="U23" s="23">
        <f t="shared" si="10"/>
        <v>0</v>
      </c>
      <c r="V23" s="21"/>
      <c r="W23" s="22"/>
      <c r="X23" s="62">
        <v>25</v>
      </c>
      <c r="Y23" s="65">
        <f t="shared" si="6"/>
        <v>25</v>
      </c>
      <c r="Z23" s="71"/>
      <c r="AA23" s="23">
        <f t="shared" si="11"/>
        <v>25</v>
      </c>
      <c r="AB23" s="151">
        <f t="shared" si="8"/>
        <v>1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25360</v>
      </c>
      <c r="E24" s="27">
        <f>SUM(E15:E21)</f>
        <v>1315</v>
      </c>
      <c r="F24" s="27">
        <f>SUM(F15:F21)</f>
        <v>3461.5</v>
      </c>
      <c r="G24" s="28">
        <f>SUM(D24:F24)</f>
        <v>30136.5</v>
      </c>
      <c r="H24" s="29">
        <f>SUM(H15:H21)</f>
        <v>0</v>
      </c>
      <c r="I24" s="29">
        <f>SUM(I15:I21)</f>
        <v>30136.5</v>
      </c>
      <c r="J24" s="26">
        <f>SUM(J15:J21)</f>
        <v>26586</v>
      </c>
      <c r="K24" s="27">
        <f>SUM(K15:K21)</f>
        <v>1235</v>
      </c>
      <c r="L24" s="27">
        <f>SUM(L15:L21)</f>
        <v>3025</v>
      </c>
      <c r="M24" s="28">
        <f>SUM(J24:L24)</f>
        <v>30846</v>
      </c>
      <c r="N24" s="29">
        <f>SUM(N15:N21)</f>
        <v>0</v>
      </c>
      <c r="O24" s="29">
        <f>SUM(O15:O21)</f>
        <v>30846</v>
      </c>
      <c r="P24" s="26">
        <f>SUM(P15:P21)</f>
        <v>13292</v>
      </c>
      <c r="Q24" s="27">
        <f>SUM(Q15:Q21)</f>
        <v>1245</v>
      </c>
      <c r="R24" s="27">
        <f>SUM(R15:R21)</f>
        <v>1308.5899999999999</v>
      </c>
      <c r="S24" s="28">
        <f>SUM(P24:R24)</f>
        <v>15845.59</v>
      </c>
      <c r="T24" s="29">
        <f>SUM(T15:T21)</f>
        <v>0</v>
      </c>
      <c r="U24" s="29">
        <f>SUM(U15:U21)</f>
        <v>15845.59</v>
      </c>
      <c r="V24" s="26">
        <f>SUM(V15:V21)</f>
        <v>26048</v>
      </c>
      <c r="W24" s="27">
        <f>SUM(W15:W21)</f>
        <v>1235</v>
      </c>
      <c r="X24" s="27">
        <f>SUM(X15:X21)</f>
        <v>3469</v>
      </c>
      <c r="Y24" s="28">
        <f>SUM(V24:X24)</f>
        <v>30752</v>
      </c>
      <c r="Z24" s="29">
        <f>SUM(Z15:Z21)</f>
        <v>0</v>
      </c>
      <c r="AA24" s="29">
        <f>SUM(AA15:AA21)</f>
        <v>30752</v>
      </c>
      <c r="AB24" s="152">
        <f t="shared" si="8"/>
        <v>0.99695260325487911</v>
      </c>
      <c r="AC24" s="4"/>
      <c r="AD24" s="4"/>
    </row>
    <row r="25" spans="1:30" ht="15.75" customHeight="1" thickBot="1" x14ac:dyDescent="0.3">
      <c r="A25" s="5"/>
      <c r="B25" s="30"/>
      <c r="C25" s="31"/>
      <c r="D25" s="180" t="s">
        <v>68</v>
      </c>
      <c r="E25" s="181"/>
      <c r="F25" s="181"/>
      <c r="G25" s="182"/>
      <c r="H25" s="182"/>
      <c r="I25" s="183"/>
      <c r="J25" s="180" t="s">
        <v>68</v>
      </c>
      <c r="K25" s="181"/>
      <c r="L25" s="181"/>
      <c r="M25" s="182"/>
      <c r="N25" s="182"/>
      <c r="O25" s="183"/>
      <c r="P25" s="180" t="s">
        <v>68</v>
      </c>
      <c r="Q25" s="181"/>
      <c r="R25" s="181"/>
      <c r="S25" s="182"/>
      <c r="T25" s="182"/>
      <c r="U25" s="183"/>
      <c r="V25" s="180" t="s">
        <v>68</v>
      </c>
      <c r="W25" s="181"/>
      <c r="X25" s="181"/>
      <c r="Y25" s="182"/>
      <c r="Z25" s="182"/>
      <c r="AA25" s="183"/>
      <c r="AB25" s="210" t="s">
        <v>103</v>
      </c>
      <c r="AC25" s="4"/>
      <c r="AD25" s="4"/>
    </row>
    <row r="26" spans="1:30" ht="15.75" thickBot="1" x14ac:dyDescent="0.3">
      <c r="A26" s="5"/>
      <c r="B26" s="194" t="s">
        <v>37</v>
      </c>
      <c r="C26" s="206" t="s">
        <v>38</v>
      </c>
      <c r="D26" s="184" t="s">
        <v>69</v>
      </c>
      <c r="E26" s="185"/>
      <c r="F26" s="185"/>
      <c r="G26" s="186" t="s">
        <v>64</v>
      </c>
      <c r="H26" s="196" t="s">
        <v>67</v>
      </c>
      <c r="I26" s="198" t="s">
        <v>68</v>
      </c>
      <c r="J26" s="184" t="s">
        <v>69</v>
      </c>
      <c r="K26" s="185"/>
      <c r="L26" s="185"/>
      <c r="M26" s="186" t="s">
        <v>64</v>
      </c>
      <c r="N26" s="196" t="s">
        <v>67</v>
      </c>
      <c r="O26" s="198" t="s">
        <v>68</v>
      </c>
      <c r="P26" s="184" t="s">
        <v>69</v>
      </c>
      <c r="Q26" s="185"/>
      <c r="R26" s="185"/>
      <c r="S26" s="186" t="s">
        <v>64</v>
      </c>
      <c r="T26" s="196" t="s">
        <v>67</v>
      </c>
      <c r="U26" s="198" t="s">
        <v>68</v>
      </c>
      <c r="V26" s="184" t="s">
        <v>69</v>
      </c>
      <c r="W26" s="185"/>
      <c r="X26" s="185"/>
      <c r="Y26" s="186" t="s">
        <v>64</v>
      </c>
      <c r="Z26" s="196" t="s">
        <v>67</v>
      </c>
      <c r="AA26" s="198" t="s">
        <v>68</v>
      </c>
      <c r="AB26" s="211"/>
      <c r="AC26" s="4"/>
      <c r="AD26" s="4"/>
    </row>
    <row r="27" spans="1:30" ht="15.75" thickBot="1" x14ac:dyDescent="0.3">
      <c r="A27" s="5"/>
      <c r="B27" s="195"/>
      <c r="C27" s="207"/>
      <c r="D27" s="32" t="s">
        <v>54</v>
      </c>
      <c r="E27" s="33" t="s">
        <v>55</v>
      </c>
      <c r="F27" s="34" t="s">
        <v>56</v>
      </c>
      <c r="G27" s="187"/>
      <c r="H27" s="197"/>
      <c r="I27" s="199"/>
      <c r="J27" s="32" t="s">
        <v>54</v>
      </c>
      <c r="K27" s="33" t="s">
        <v>55</v>
      </c>
      <c r="L27" s="34" t="s">
        <v>56</v>
      </c>
      <c r="M27" s="187"/>
      <c r="N27" s="197"/>
      <c r="O27" s="199"/>
      <c r="P27" s="32" t="s">
        <v>54</v>
      </c>
      <c r="Q27" s="33" t="s">
        <v>55</v>
      </c>
      <c r="R27" s="34" t="s">
        <v>56</v>
      </c>
      <c r="S27" s="187"/>
      <c r="T27" s="197"/>
      <c r="U27" s="199"/>
      <c r="V27" s="32" t="s">
        <v>54</v>
      </c>
      <c r="W27" s="33" t="s">
        <v>55</v>
      </c>
      <c r="X27" s="34" t="s">
        <v>56</v>
      </c>
      <c r="Y27" s="187"/>
      <c r="Z27" s="197"/>
      <c r="AA27" s="199"/>
      <c r="AB27" s="212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72">
        <v>1152</v>
      </c>
      <c r="E28" s="72"/>
      <c r="F28" s="72"/>
      <c r="G28" s="73">
        <f>SUM(D28:F28)</f>
        <v>1152</v>
      </c>
      <c r="H28" s="73"/>
      <c r="I28" s="37">
        <f>G28+H28</f>
        <v>1152</v>
      </c>
      <c r="J28" s="81">
        <v>1500</v>
      </c>
      <c r="K28" s="72">
        <v>0</v>
      </c>
      <c r="L28" s="72"/>
      <c r="M28" s="73">
        <f>SUM(J28:L28)</f>
        <v>1500</v>
      </c>
      <c r="N28" s="73"/>
      <c r="O28" s="37">
        <f>M28+N28</f>
        <v>1500</v>
      </c>
      <c r="P28" s="81">
        <v>1411.29</v>
      </c>
      <c r="Q28" s="72"/>
      <c r="R28" s="72"/>
      <c r="S28" s="73">
        <f>SUM(P28:R28)</f>
        <v>1411.29</v>
      </c>
      <c r="T28" s="73"/>
      <c r="U28" s="37">
        <f>S28+T28</f>
        <v>1411.29</v>
      </c>
      <c r="V28" s="81">
        <v>1500</v>
      </c>
      <c r="W28" s="72">
        <v>0</v>
      </c>
      <c r="X28" s="72"/>
      <c r="Y28" s="73">
        <f>SUM(V28:X28)</f>
        <v>1500</v>
      </c>
      <c r="Z28" s="73"/>
      <c r="AA28" s="37">
        <f>Y28+Z28</f>
        <v>1500</v>
      </c>
      <c r="AB28" s="148">
        <f t="shared" ref="AB28:AB41" si="12">(AA28/O28)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74"/>
      <c r="E29" s="74">
        <v>548.6</v>
      </c>
      <c r="F29" s="74">
        <v>3012.5</v>
      </c>
      <c r="G29" s="75">
        <f t="shared" ref="G29:G38" si="13">SUM(D29:F29)</f>
        <v>3561.1</v>
      </c>
      <c r="H29" s="76"/>
      <c r="I29" s="14">
        <f t="shared" ref="I29:I38" si="14">G29+H29</f>
        <v>3561.1</v>
      </c>
      <c r="J29" s="82">
        <v>1295</v>
      </c>
      <c r="K29" s="74">
        <v>367</v>
      </c>
      <c r="L29" s="74">
        <v>1600</v>
      </c>
      <c r="M29" s="75">
        <f t="shared" ref="M29:M38" si="15">SUM(J29:L29)</f>
        <v>3262</v>
      </c>
      <c r="N29" s="76"/>
      <c r="O29" s="14">
        <f t="shared" ref="O29:O38" si="16">M29+N29</f>
        <v>3262</v>
      </c>
      <c r="P29" s="82">
        <v>335.7</v>
      </c>
      <c r="Q29" s="74">
        <v>182</v>
      </c>
      <c r="R29" s="74">
        <v>800</v>
      </c>
      <c r="S29" s="75">
        <f t="shared" ref="S29:S38" si="17">SUM(P29:R29)</f>
        <v>1317.7</v>
      </c>
      <c r="T29" s="76"/>
      <c r="U29" s="14">
        <f t="shared" ref="U29:U38" si="18">S29+T29</f>
        <v>1317.7</v>
      </c>
      <c r="V29" s="82">
        <v>330</v>
      </c>
      <c r="W29" s="74">
        <v>367</v>
      </c>
      <c r="X29" s="74">
        <v>2400</v>
      </c>
      <c r="Y29" s="75">
        <f t="shared" ref="Y29:Y38" si="19">SUM(V29:X29)</f>
        <v>3097</v>
      </c>
      <c r="Z29" s="76"/>
      <c r="AA29" s="14">
        <f t="shared" ref="AA29:AA38" si="20">Y29+Z29</f>
        <v>3097</v>
      </c>
      <c r="AB29" s="148">
        <f t="shared" si="12"/>
        <v>0.94941753525444517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77">
        <v>1510</v>
      </c>
      <c r="E30" s="77"/>
      <c r="F30" s="77" t="s">
        <v>87</v>
      </c>
      <c r="G30" s="75">
        <f t="shared" si="13"/>
        <v>1510</v>
      </c>
      <c r="H30" s="75"/>
      <c r="I30" s="14">
        <f t="shared" si="14"/>
        <v>1510</v>
      </c>
      <c r="J30" s="83">
        <v>1820</v>
      </c>
      <c r="K30" s="77">
        <v>5</v>
      </c>
      <c r="L30" s="77">
        <v>0</v>
      </c>
      <c r="M30" s="75">
        <f t="shared" si="15"/>
        <v>1825</v>
      </c>
      <c r="N30" s="75"/>
      <c r="O30" s="14">
        <f t="shared" si="16"/>
        <v>1825</v>
      </c>
      <c r="P30" s="83">
        <v>957.15</v>
      </c>
      <c r="Q30" s="77"/>
      <c r="R30" s="77"/>
      <c r="S30" s="75">
        <f t="shared" si="17"/>
        <v>957.15</v>
      </c>
      <c r="T30" s="75"/>
      <c r="U30" s="14">
        <f t="shared" si="18"/>
        <v>957.15</v>
      </c>
      <c r="V30" s="83">
        <v>1890</v>
      </c>
      <c r="W30" s="77">
        <v>5</v>
      </c>
      <c r="X30" s="77"/>
      <c r="Y30" s="75">
        <f t="shared" si="19"/>
        <v>1895</v>
      </c>
      <c r="Z30" s="75"/>
      <c r="AA30" s="14">
        <f t="shared" si="20"/>
        <v>1895</v>
      </c>
      <c r="AB30" s="148">
        <f t="shared" si="12"/>
        <v>1.0383561643835617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77">
        <v>2345</v>
      </c>
      <c r="E31" s="77">
        <v>56.2</v>
      </c>
      <c r="F31" s="77">
        <v>390</v>
      </c>
      <c r="G31" s="75">
        <f t="shared" si="13"/>
        <v>2791.2</v>
      </c>
      <c r="H31" s="75"/>
      <c r="I31" s="14">
        <f t="shared" si="14"/>
        <v>2791.2</v>
      </c>
      <c r="J31" s="83">
        <v>2063</v>
      </c>
      <c r="K31" s="77">
        <v>49</v>
      </c>
      <c r="L31" s="77">
        <v>600</v>
      </c>
      <c r="M31" s="75">
        <f t="shared" si="15"/>
        <v>2712</v>
      </c>
      <c r="N31" s="75"/>
      <c r="O31" s="14">
        <f t="shared" si="16"/>
        <v>2712</v>
      </c>
      <c r="P31" s="83">
        <v>644.79999999999995</v>
      </c>
      <c r="Q31" s="77">
        <v>48.7</v>
      </c>
      <c r="R31" s="77">
        <v>220</v>
      </c>
      <c r="S31" s="75">
        <f t="shared" si="17"/>
        <v>913.5</v>
      </c>
      <c r="T31" s="75"/>
      <c r="U31" s="14">
        <f t="shared" si="18"/>
        <v>913.5</v>
      </c>
      <c r="V31" s="83">
        <v>2013</v>
      </c>
      <c r="W31" s="77">
        <v>49</v>
      </c>
      <c r="X31" s="77">
        <v>500</v>
      </c>
      <c r="Y31" s="75">
        <f t="shared" si="19"/>
        <v>2562</v>
      </c>
      <c r="Z31" s="75"/>
      <c r="AA31" s="14">
        <f t="shared" si="20"/>
        <v>2562</v>
      </c>
      <c r="AB31" s="148">
        <f t="shared" si="12"/>
        <v>0.94469026548672563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78">
        <f>SUM(D33:D34)</f>
        <v>12998.099999999999</v>
      </c>
      <c r="E32" s="77">
        <f>SUM(E33:E34)</f>
        <v>555</v>
      </c>
      <c r="F32" s="77"/>
      <c r="G32" s="75">
        <f t="shared" si="13"/>
        <v>13553.099999999999</v>
      </c>
      <c r="H32" s="75"/>
      <c r="I32" s="14">
        <f t="shared" si="14"/>
        <v>13553.099999999999</v>
      </c>
      <c r="J32" s="83">
        <v>13965</v>
      </c>
      <c r="K32" s="77">
        <v>598</v>
      </c>
      <c r="L32" s="77"/>
      <c r="M32" s="75">
        <f t="shared" si="15"/>
        <v>14563</v>
      </c>
      <c r="N32" s="75"/>
      <c r="O32" s="14">
        <f t="shared" si="16"/>
        <v>14563</v>
      </c>
      <c r="P32" s="84">
        <v>6198.24</v>
      </c>
      <c r="Q32" s="77">
        <v>243.2</v>
      </c>
      <c r="R32" s="77"/>
      <c r="S32" s="75">
        <f t="shared" si="17"/>
        <v>6441.44</v>
      </c>
      <c r="T32" s="75"/>
      <c r="U32" s="14">
        <f t="shared" si="18"/>
        <v>6441.44</v>
      </c>
      <c r="V32" s="83">
        <v>14005</v>
      </c>
      <c r="W32" s="77">
        <v>598</v>
      </c>
      <c r="X32" s="77">
        <v>300</v>
      </c>
      <c r="Y32" s="75">
        <f t="shared" si="19"/>
        <v>14903</v>
      </c>
      <c r="Z32" s="75"/>
      <c r="AA32" s="14">
        <f t="shared" si="20"/>
        <v>14903</v>
      </c>
      <c r="AB32" s="148">
        <f t="shared" si="12"/>
        <v>1.0233468378768111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78">
        <f>11836.8+71.8</f>
        <v>11908.599999999999</v>
      </c>
      <c r="E33" s="77">
        <v>533.1</v>
      </c>
      <c r="F33" s="77"/>
      <c r="G33" s="75">
        <f t="shared" si="13"/>
        <v>12441.699999999999</v>
      </c>
      <c r="H33" s="75"/>
      <c r="I33" s="14">
        <f t="shared" si="14"/>
        <v>12441.699999999999</v>
      </c>
      <c r="J33" s="83">
        <v>12810</v>
      </c>
      <c r="K33" s="77">
        <v>548</v>
      </c>
      <c r="L33" s="77"/>
      <c r="M33" s="75">
        <f t="shared" si="15"/>
        <v>13358</v>
      </c>
      <c r="N33" s="75"/>
      <c r="O33" s="14">
        <f t="shared" si="16"/>
        <v>13358</v>
      </c>
      <c r="P33" s="84">
        <v>5836.8</v>
      </c>
      <c r="Q33" s="77">
        <v>238.8</v>
      </c>
      <c r="R33" s="77"/>
      <c r="S33" s="75">
        <f t="shared" si="17"/>
        <v>6075.6</v>
      </c>
      <c r="T33" s="75"/>
      <c r="U33" s="14">
        <f t="shared" si="18"/>
        <v>6075.6</v>
      </c>
      <c r="V33" s="83">
        <v>12850</v>
      </c>
      <c r="W33" s="77">
        <v>548</v>
      </c>
      <c r="X33" s="77">
        <v>300</v>
      </c>
      <c r="Y33" s="75">
        <f t="shared" si="19"/>
        <v>13698</v>
      </c>
      <c r="Z33" s="75"/>
      <c r="AA33" s="14">
        <f t="shared" si="20"/>
        <v>13698</v>
      </c>
      <c r="AB33" s="148">
        <f t="shared" si="12"/>
        <v>1.0254529121125917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78">
        <v>1089.5</v>
      </c>
      <c r="E34" s="77">
        <v>21.9</v>
      </c>
      <c r="F34" s="77"/>
      <c r="G34" s="75">
        <f t="shared" si="13"/>
        <v>1111.4000000000001</v>
      </c>
      <c r="H34" s="75"/>
      <c r="I34" s="14">
        <f t="shared" si="14"/>
        <v>1111.4000000000001</v>
      </c>
      <c r="J34" s="83">
        <v>1155</v>
      </c>
      <c r="K34" s="77">
        <v>50</v>
      </c>
      <c r="L34" s="77"/>
      <c r="M34" s="75">
        <f>SUM(J34:L34)</f>
        <v>1205</v>
      </c>
      <c r="N34" s="75"/>
      <c r="O34" s="14">
        <f t="shared" si="16"/>
        <v>1205</v>
      </c>
      <c r="P34" s="84">
        <v>361.3</v>
      </c>
      <c r="Q34" s="77">
        <v>4.4000000000000004</v>
      </c>
      <c r="R34" s="77"/>
      <c r="S34" s="75">
        <f t="shared" si="17"/>
        <v>365.7</v>
      </c>
      <c r="T34" s="75"/>
      <c r="U34" s="14">
        <f t="shared" si="18"/>
        <v>365.7</v>
      </c>
      <c r="V34" s="83">
        <v>1155</v>
      </c>
      <c r="W34" s="77">
        <v>50</v>
      </c>
      <c r="X34" s="77"/>
      <c r="Y34" s="75">
        <f t="shared" si="19"/>
        <v>1205</v>
      </c>
      <c r="Z34" s="75"/>
      <c r="AA34" s="14">
        <f t="shared" si="20"/>
        <v>1205</v>
      </c>
      <c r="AB34" s="148">
        <f t="shared" si="12"/>
        <v>1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78">
        <v>4107.6000000000004</v>
      </c>
      <c r="E35" s="77">
        <v>182.1</v>
      </c>
      <c r="F35" s="77"/>
      <c r="G35" s="75">
        <f t="shared" si="13"/>
        <v>4289.7000000000007</v>
      </c>
      <c r="H35" s="75"/>
      <c r="I35" s="14">
        <f t="shared" si="14"/>
        <v>4289.7000000000007</v>
      </c>
      <c r="J35" s="83">
        <v>4370</v>
      </c>
      <c r="K35" s="77">
        <v>189</v>
      </c>
      <c r="L35" s="77"/>
      <c r="M35" s="75">
        <f t="shared" si="15"/>
        <v>4559</v>
      </c>
      <c r="N35" s="75"/>
      <c r="O35" s="14">
        <f t="shared" si="16"/>
        <v>4559</v>
      </c>
      <c r="P35" s="84">
        <v>1979.5</v>
      </c>
      <c r="Q35" s="77">
        <v>81.900000000000006</v>
      </c>
      <c r="R35" s="77"/>
      <c r="S35" s="75">
        <f t="shared" si="17"/>
        <v>2061.4</v>
      </c>
      <c r="T35" s="75"/>
      <c r="U35" s="14">
        <f t="shared" si="18"/>
        <v>2061.4</v>
      </c>
      <c r="V35" s="83">
        <v>4482</v>
      </c>
      <c r="W35" s="77">
        <v>189</v>
      </c>
      <c r="X35" s="77"/>
      <c r="Y35" s="75">
        <f t="shared" si="19"/>
        <v>4671</v>
      </c>
      <c r="Z35" s="75"/>
      <c r="AA35" s="14">
        <f t="shared" si="20"/>
        <v>4671</v>
      </c>
      <c r="AB35" s="148">
        <f t="shared" si="12"/>
        <v>1.0245667909629306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77">
        <v>3.2</v>
      </c>
      <c r="E36" s="77"/>
      <c r="F36" s="77"/>
      <c r="G36" s="75">
        <f t="shared" si="13"/>
        <v>3.2</v>
      </c>
      <c r="H36" s="75"/>
      <c r="I36" s="14">
        <f t="shared" si="14"/>
        <v>3.2</v>
      </c>
      <c r="J36" s="83">
        <v>2</v>
      </c>
      <c r="K36" s="77">
        <v>0</v>
      </c>
      <c r="L36" s="77"/>
      <c r="M36" s="75">
        <f t="shared" si="15"/>
        <v>2</v>
      </c>
      <c r="N36" s="75"/>
      <c r="O36" s="14">
        <f t="shared" si="16"/>
        <v>2</v>
      </c>
      <c r="P36" s="83">
        <v>1.5</v>
      </c>
      <c r="Q36" s="77"/>
      <c r="R36" s="77"/>
      <c r="S36" s="75">
        <f t="shared" si="17"/>
        <v>1.5</v>
      </c>
      <c r="T36" s="75"/>
      <c r="U36" s="14">
        <f t="shared" si="18"/>
        <v>1.5</v>
      </c>
      <c r="V36" s="83">
        <v>20</v>
      </c>
      <c r="W36" s="77">
        <v>0</v>
      </c>
      <c r="X36" s="77"/>
      <c r="Y36" s="75">
        <f t="shared" si="19"/>
        <v>20</v>
      </c>
      <c r="Z36" s="75"/>
      <c r="AA36" s="14">
        <f t="shared" si="20"/>
        <v>20</v>
      </c>
      <c r="AB36" s="148">
        <f t="shared" si="12"/>
        <v>10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77">
        <v>516.79999999999995</v>
      </c>
      <c r="E37" s="77"/>
      <c r="F37" s="77"/>
      <c r="G37" s="75">
        <f t="shared" si="13"/>
        <v>516.79999999999995</v>
      </c>
      <c r="H37" s="75"/>
      <c r="I37" s="14">
        <f t="shared" si="14"/>
        <v>516.79999999999995</v>
      </c>
      <c r="J37" s="83">
        <v>404</v>
      </c>
      <c r="K37" s="77">
        <v>0</v>
      </c>
      <c r="L37" s="77"/>
      <c r="M37" s="75">
        <f t="shared" si="15"/>
        <v>404</v>
      </c>
      <c r="N37" s="75"/>
      <c r="O37" s="14">
        <f t="shared" si="16"/>
        <v>404</v>
      </c>
      <c r="P37" s="83">
        <v>261.18</v>
      </c>
      <c r="Q37" s="77"/>
      <c r="R37" s="77"/>
      <c r="S37" s="75">
        <f t="shared" si="17"/>
        <v>261.18</v>
      </c>
      <c r="T37" s="75"/>
      <c r="U37" s="14">
        <f t="shared" si="18"/>
        <v>261.18</v>
      </c>
      <c r="V37" s="83">
        <v>515</v>
      </c>
      <c r="W37" s="77">
        <v>0</v>
      </c>
      <c r="X37" s="77"/>
      <c r="Y37" s="75">
        <f t="shared" si="19"/>
        <v>515</v>
      </c>
      <c r="Z37" s="75"/>
      <c r="AA37" s="14">
        <f t="shared" si="20"/>
        <v>515</v>
      </c>
      <c r="AB37" s="148">
        <f t="shared" si="12"/>
        <v>1.2747524752475248</v>
      </c>
      <c r="AC37" s="4"/>
      <c r="AD37" s="4"/>
    </row>
    <row r="38" spans="1:30" ht="15.75" thickBot="1" x14ac:dyDescent="0.3">
      <c r="A38" s="5"/>
      <c r="B38" s="20" t="s">
        <v>35</v>
      </c>
      <c r="C38" s="103" t="s">
        <v>29</v>
      </c>
      <c r="D38" s="79">
        <v>2087.1</v>
      </c>
      <c r="E38" s="79">
        <v>32.1</v>
      </c>
      <c r="F38" s="79"/>
      <c r="G38" s="75">
        <f t="shared" si="13"/>
        <v>2119.1999999999998</v>
      </c>
      <c r="H38" s="80"/>
      <c r="I38" s="23">
        <f t="shared" si="14"/>
        <v>2119.1999999999998</v>
      </c>
      <c r="J38" s="85">
        <v>1167</v>
      </c>
      <c r="K38" s="79">
        <v>27</v>
      </c>
      <c r="L38" s="79">
        <v>825</v>
      </c>
      <c r="M38" s="80">
        <f t="shared" si="15"/>
        <v>2019</v>
      </c>
      <c r="N38" s="80"/>
      <c r="O38" s="23">
        <f t="shared" si="16"/>
        <v>2019</v>
      </c>
      <c r="P38" s="85">
        <v>112.2</v>
      </c>
      <c r="Q38" s="79">
        <v>24.4</v>
      </c>
      <c r="R38" s="79">
        <v>288.60000000000002</v>
      </c>
      <c r="S38" s="80">
        <f t="shared" si="17"/>
        <v>425.20000000000005</v>
      </c>
      <c r="T38" s="80"/>
      <c r="U38" s="23">
        <f t="shared" si="18"/>
        <v>425.20000000000005</v>
      </c>
      <c r="V38" s="85">
        <v>1293</v>
      </c>
      <c r="W38" s="79">
        <v>27</v>
      </c>
      <c r="X38" s="79">
        <v>269</v>
      </c>
      <c r="Y38" s="80">
        <f t="shared" si="19"/>
        <v>1589</v>
      </c>
      <c r="Z38" s="80"/>
      <c r="AA38" s="23">
        <f t="shared" si="20"/>
        <v>1589</v>
      </c>
      <c r="AB38" s="151">
        <f t="shared" si="12"/>
        <v>0.78702327885091627</v>
      </c>
      <c r="AC38" s="4"/>
      <c r="AD38" s="4"/>
    </row>
    <row r="39" spans="1:30" ht="15.75" thickBot="1" x14ac:dyDescent="0.3">
      <c r="A39" s="5"/>
      <c r="B39" s="24" t="s">
        <v>48</v>
      </c>
      <c r="C39" s="104" t="s">
        <v>31</v>
      </c>
      <c r="D39" s="42">
        <f>SUM(D35:D38)+SUM(D28:D32)</f>
        <v>24719.8</v>
      </c>
      <c r="E39" s="42">
        <f>SUM(E35:E38)+SUM(E28:E32)</f>
        <v>1374.0000000000002</v>
      </c>
      <c r="F39" s="42">
        <f>SUM(F35:F38)+SUM(F28:F32)</f>
        <v>3402.5</v>
      </c>
      <c r="G39" s="147">
        <f>SUM(D39:F39)</f>
        <v>29496.3</v>
      </c>
      <c r="H39" s="43">
        <f>SUM(H28:H32)+SUM(H35:H38)</f>
        <v>0</v>
      </c>
      <c r="I39" s="44">
        <f>SUM(I35:I38)+SUM(I28:I32)</f>
        <v>29496.3</v>
      </c>
      <c r="J39" s="42">
        <f>SUM(J35:J38)+SUM(J28:J32)</f>
        <v>26586</v>
      </c>
      <c r="K39" s="42">
        <f>SUM(K35:K38)+SUM(K28:K32)</f>
        <v>1235</v>
      </c>
      <c r="L39" s="42">
        <f>SUM(L35:L38)+SUM(L28:L32)</f>
        <v>3025</v>
      </c>
      <c r="M39" s="147">
        <f>SUM(J39:L39)</f>
        <v>30846</v>
      </c>
      <c r="N39" s="43">
        <f>SUM(N28:N32)+SUM(N35:N38)</f>
        <v>0</v>
      </c>
      <c r="O39" s="44">
        <f>SUM(O35:O38)+SUM(O28:O32)</f>
        <v>30846</v>
      </c>
      <c r="P39" s="42">
        <f>SUM(P35:P38)+SUM(P28:P32)</f>
        <v>11901.56</v>
      </c>
      <c r="Q39" s="42">
        <f>SUM(Q35:Q38)+SUM(Q28:Q32)</f>
        <v>580.20000000000005</v>
      </c>
      <c r="R39" s="42">
        <f>SUM(R35:R38)+SUM(R28:R32)</f>
        <v>1308.5999999999999</v>
      </c>
      <c r="S39" s="147">
        <f>SUM(P39:R39)</f>
        <v>13790.36</v>
      </c>
      <c r="T39" s="43">
        <f>SUM(T28:T32)+SUM(T35:T38)</f>
        <v>0</v>
      </c>
      <c r="U39" s="44">
        <f>SUM(U35:U38)+SUM(U28:U32)</f>
        <v>13790.359999999997</v>
      </c>
      <c r="V39" s="42">
        <f>SUM(V35:V38)+SUM(V28:V32)</f>
        <v>26048</v>
      </c>
      <c r="W39" s="42">
        <f>SUM(W35:W38)+SUM(W28:W32)</f>
        <v>1235</v>
      </c>
      <c r="X39" s="42">
        <f>SUM(X35:X38)+SUM(X28:X32)</f>
        <v>3469</v>
      </c>
      <c r="Y39" s="147">
        <f>SUM(V39:X39)</f>
        <v>30752</v>
      </c>
      <c r="Z39" s="43">
        <f>SUM(Z28:Z32)+SUM(Z35:Z38)</f>
        <v>0</v>
      </c>
      <c r="AA39" s="44">
        <f>SUM(AA35:AA38)+SUM(AA28:AA32)</f>
        <v>30752</v>
      </c>
      <c r="AB39" s="153">
        <f t="shared" si="12"/>
        <v>0.99695260325487911</v>
      </c>
      <c r="AC39" s="4"/>
      <c r="AD39" s="4"/>
    </row>
    <row r="40" spans="1:30" ht="19.5" thickBot="1" x14ac:dyDescent="0.35">
      <c r="A40" s="5"/>
      <c r="B40" s="108" t="s">
        <v>49</v>
      </c>
      <c r="C40" s="109" t="s">
        <v>51</v>
      </c>
      <c r="D40" s="110">
        <f t="shared" ref="D40:O40" si="21">D24-D39</f>
        <v>640.20000000000073</v>
      </c>
      <c r="E40" s="110">
        <f t="shared" si="21"/>
        <v>-59.000000000000227</v>
      </c>
      <c r="F40" s="110">
        <f t="shared" si="21"/>
        <v>59</v>
      </c>
      <c r="G40" s="119">
        <f t="shared" si="21"/>
        <v>640.20000000000073</v>
      </c>
      <c r="H40" s="119">
        <f t="shared" si="21"/>
        <v>0</v>
      </c>
      <c r="I40" s="120">
        <f t="shared" si="21"/>
        <v>640.20000000000073</v>
      </c>
      <c r="J40" s="110">
        <f t="shared" si="21"/>
        <v>0</v>
      </c>
      <c r="K40" s="110">
        <f t="shared" si="21"/>
        <v>0</v>
      </c>
      <c r="L40" s="110">
        <f t="shared" si="21"/>
        <v>0</v>
      </c>
      <c r="M40" s="119">
        <f t="shared" si="21"/>
        <v>0</v>
      </c>
      <c r="N40" s="119">
        <f t="shared" si="21"/>
        <v>0</v>
      </c>
      <c r="O40" s="120">
        <f t="shared" si="21"/>
        <v>0</v>
      </c>
      <c r="P40" s="110">
        <f t="shared" ref="P40:U40" si="22">P24-P39</f>
        <v>1390.4400000000005</v>
      </c>
      <c r="Q40" s="110">
        <f t="shared" si="22"/>
        <v>664.8</v>
      </c>
      <c r="R40" s="110">
        <f t="shared" si="22"/>
        <v>-9.9999999999909051E-3</v>
      </c>
      <c r="S40" s="119">
        <f t="shared" si="22"/>
        <v>2055.2299999999996</v>
      </c>
      <c r="T40" s="119">
        <f t="shared" si="22"/>
        <v>0</v>
      </c>
      <c r="U40" s="120">
        <f t="shared" si="22"/>
        <v>2055.2300000000032</v>
      </c>
      <c r="V40" s="110">
        <f t="shared" ref="V40:AA40" si="23">V24-V39</f>
        <v>0</v>
      </c>
      <c r="W40" s="110">
        <f t="shared" si="23"/>
        <v>0</v>
      </c>
      <c r="X40" s="110">
        <f t="shared" si="23"/>
        <v>0</v>
      </c>
      <c r="Y40" s="119">
        <f t="shared" si="23"/>
        <v>0</v>
      </c>
      <c r="Z40" s="119">
        <f t="shared" si="23"/>
        <v>0</v>
      </c>
      <c r="AA40" s="120">
        <f t="shared" si="23"/>
        <v>0</v>
      </c>
      <c r="AB40" s="154" t="e">
        <f t="shared" si="12"/>
        <v>#DIV/0!</v>
      </c>
      <c r="AC40" s="4"/>
      <c r="AD40" s="4"/>
    </row>
    <row r="41" spans="1:30" ht="15.75" thickBot="1" x14ac:dyDescent="0.3">
      <c r="A41" s="5"/>
      <c r="B41" s="111" t="s">
        <v>50</v>
      </c>
      <c r="C41" s="112" t="s">
        <v>65</v>
      </c>
      <c r="D41" s="113"/>
      <c r="E41" s="114"/>
      <c r="F41" s="114"/>
      <c r="G41" s="115"/>
      <c r="H41" s="116"/>
      <c r="I41" s="117">
        <f>I40-D16</f>
        <v>-24684.2</v>
      </c>
      <c r="J41" s="113"/>
      <c r="K41" s="114"/>
      <c r="L41" s="114"/>
      <c r="M41" s="115"/>
      <c r="N41" s="118"/>
      <c r="O41" s="117">
        <f>O40-J16</f>
        <v>-26538</v>
      </c>
      <c r="P41" s="113"/>
      <c r="Q41" s="114"/>
      <c r="R41" s="114"/>
      <c r="S41" s="115"/>
      <c r="T41" s="118"/>
      <c r="U41" s="117">
        <f>U40-P16</f>
        <v>-11213.769999999997</v>
      </c>
      <c r="V41" s="113"/>
      <c r="W41" s="114"/>
      <c r="X41" s="114"/>
      <c r="Y41" s="115"/>
      <c r="Z41" s="118"/>
      <c r="AA41" s="117">
        <f>AA40-V16</f>
        <v>-26000</v>
      </c>
      <c r="AB41" s="148">
        <f t="shared" si="12"/>
        <v>0.97972718366116507</v>
      </c>
      <c r="AC41" s="4"/>
      <c r="AD41" s="4"/>
    </row>
    <row r="42" spans="1:30" s="123" customFormat="1" ht="8.25" customHeight="1" thickBot="1" x14ac:dyDescent="0.3">
      <c r="A42" s="88"/>
      <c r="B42" s="89"/>
      <c r="C42" s="48"/>
      <c r="D42" s="90"/>
      <c r="E42" s="49"/>
      <c r="F42" s="49"/>
      <c r="G42" s="88"/>
      <c r="H42" s="49"/>
      <c r="I42" s="49"/>
      <c r="J42" s="90"/>
      <c r="K42" s="49"/>
      <c r="L42" s="49"/>
      <c r="M42" s="88"/>
      <c r="N42" s="49"/>
      <c r="O42" s="49"/>
      <c r="P42" s="49"/>
      <c r="Q42" s="49"/>
      <c r="R42" s="49"/>
      <c r="S42" s="49"/>
      <c r="T42" s="49"/>
      <c r="U42" s="49"/>
      <c r="V42" s="91"/>
      <c r="W42" s="91"/>
      <c r="X42" s="91"/>
      <c r="Y42" s="91"/>
      <c r="Z42" s="91"/>
      <c r="AA42" s="91"/>
      <c r="AB42" s="91"/>
      <c r="AC42" s="91"/>
      <c r="AD42" s="91"/>
    </row>
    <row r="43" spans="1:30" s="123" customFormat="1" ht="15.75" customHeight="1" thickBot="1" x14ac:dyDescent="0.3">
      <c r="A43" s="88"/>
      <c r="B43" s="93"/>
      <c r="C43" s="203" t="s">
        <v>82</v>
      </c>
      <c r="D43" s="107" t="s">
        <v>41</v>
      </c>
      <c r="E43" s="45" t="s">
        <v>83</v>
      </c>
      <c r="F43" s="46" t="s">
        <v>36</v>
      </c>
      <c r="G43" s="49"/>
      <c r="H43" s="49"/>
      <c r="I43" s="50"/>
      <c r="J43" s="107" t="s">
        <v>41</v>
      </c>
      <c r="K43" s="45" t="s">
        <v>83</v>
      </c>
      <c r="L43" s="46" t="s">
        <v>36</v>
      </c>
      <c r="M43" s="49"/>
      <c r="N43" s="49"/>
      <c r="O43" s="49"/>
      <c r="P43" s="107" t="s">
        <v>41</v>
      </c>
      <c r="Q43" s="45" t="s">
        <v>83</v>
      </c>
      <c r="R43" s="46" t="s">
        <v>36</v>
      </c>
      <c r="S43" s="91"/>
      <c r="T43" s="91"/>
      <c r="U43" s="91"/>
      <c r="V43" s="107" t="s">
        <v>41</v>
      </c>
      <c r="W43" s="45" t="s">
        <v>83</v>
      </c>
      <c r="X43" s="46" t="s">
        <v>36</v>
      </c>
      <c r="Y43" s="91"/>
      <c r="Z43" s="91"/>
      <c r="AA43" s="91"/>
      <c r="AB43" s="91"/>
      <c r="AC43" s="91"/>
      <c r="AD43" s="91"/>
    </row>
    <row r="44" spans="1:30" ht="15.75" thickBot="1" x14ac:dyDescent="0.3">
      <c r="A44" s="5"/>
      <c r="B44" s="93"/>
      <c r="C44" s="204"/>
      <c r="D44" s="95"/>
      <c r="E44" s="105"/>
      <c r="F44" s="106">
        <v>0</v>
      </c>
      <c r="G44" s="49"/>
      <c r="H44" s="49"/>
      <c r="I44" s="50"/>
      <c r="J44" s="95"/>
      <c r="K44" s="105"/>
      <c r="L44" s="106">
        <v>0</v>
      </c>
      <c r="M44" s="94"/>
      <c r="N44" s="94"/>
      <c r="O44" s="94"/>
      <c r="P44" s="95"/>
      <c r="Q44" s="105"/>
      <c r="R44" s="106">
        <v>0</v>
      </c>
      <c r="S44" s="4"/>
      <c r="T44" s="4"/>
      <c r="U44" s="4"/>
      <c r="V44" s="95"/>
      <c r="W44" s="105"/>
      <c r="X44" s="106">
        <v>0</v>
      </c>
      <c r="Y44" s="4"/>
      <c r="Z44" s="4"/>
      <c r="AA44" s="4"/>
      <c r="AB44" s="4"/>
      <c r="AC44" s="4"/>
      <c r="AD44" s="4"/>
    </row>
    <row r="45" spans="1:30" s="123" customFormat="1" ht="8.25" customHeight="1" thickBot="1" x14ac:dyDescent="0.3">
      <c r="A45" s="88"/>
      <c r="B45" s="93"/>
      <c r="C45" s="48"/>
      <c r="D45" s="94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123" customFormat="1" ht="37.5" customHeight="1" thickBot="1" x14ac:dyDescent="0.3">
      <c r="A46" s="88"/>
      <c r="B46" s="93"/>
      <c r="C46" s="203" t="s">
        <v>85</v>
      </c>
      <c r="D46" s="96" t="s">
        <v>86</v>
      </c>
      <c r="E46" s="97" t="s">
        <v>84</v>
      </c>
      <c r="F46" s="49"/>
      <c r="G46" s="49"/>
      <c r="H46" s="49"/>
      <c r="I46" s="50"/>
      <c r="J46" s="96" t="s">
        <v>86</v>
      </c>
      <c r="K46" s="97" t="s">
        <v>84</v>
      </c>
      <c r="L46" s="149"/>
      <c r="M46" s="149"/>
      <c r="N46" s="91"/>
      <c r="O46" s="91"/>
      <c r="P46" s="96" t="s">
        <v>86</v>
      </c>
      <c r="Q46" s="97" t="s">
        <v>84</v>
      </c>
      <c r="R46" s="91"/>
      <c r="S46" s="91"/>
      <c r="T46" s="91"/>
      <c r="U46" s="91"/>
      <c r="V46" s="96" t="s">
        <v>86</v>
      </c>
      <c r="W46" s="97" t="s">
        <v>84</v>
      </c>
      <c r="X46" s="91"/>
      <c r="Y46" s="91"/>
      <c r="Z46" s="91"/>
      <c r="AA46" s="91"/>
      <c r="AB46" s="91"/>
      <c r="AC46" s="91"/>
      <c r="AD46" s="91"/>
    </row>
    <row r="47" spans="1:30" ht="15.75" thickBot="1" x14ac:dyDescent="0.3">
      <c r="A47" s="5"/>
      <c r="B47" s="47"/>
      <c r="C47" s="205"/>
      <c r="D47" s="95">
        <v>0</v>
      </c>
      <c r="E47" s="98">
        <v>0</v>
      </c>
      <c r="F47" s="49"/>
      <c r="G47" s="49"/>
      <c r="H47" s="49"/>
      <c r="I47" s="50"/>
      <c r="J47" s="95">
        <v>0</v>
      </c>
      <c r="K47" s="98">
        <v>0</v>
      </c>
      <c r="L47" s="150"/>
      <c r="M47" s="150"/>
      <c r="N47" s="4"/>
      <c r="O47" s="4"/>
      <c r="P47" s="95">
        <v>0</v>
      </c>
      <c r="Q47" s="98">
        <v>0</v>
      </c>
      <c r="R47" s="4"/>
      <c r="S47" s="4"/>
      <c r="T47" s="4"/>
      <c r="U47" s="4"/>
      <c r="V47" s="95">
        <v>0</v>
      </c>
      <c r="W47" s="98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9" t="s">
        <v>81</v>
      </c>
      <c r="D49" s="100" t="s">
        <v>72</v>
      </c>
      <c r="E49" s="100" t="s">
        <v>73</v>
      </c>
      <c r="F49" s="100" t="s">
        <v>91</v>
      </c>
      <c r="G49" s="100" t="s">
        <v>93</v>
      </c>
      <c r="H49" s="49"/>
      <c r="I49" s="4"/>
      <c r="J49" s="100" t="s">
        <v>72</v>
      </c>
      <c r="K49" s="100" t="s">
        <v>73</v>
      </c>
      <c r="L49" s="100" t="s">
        <v>91</v>
      </c>
      <c r="M49" s="100" t="s">
        <v>94</v>
      </c>
      <c r="N49" s="4"/>
      <c r="O49" s="4"/>
      <c r="P49" s="100" t="s">
        <v>72</v>
      </c>
      <c r="Q49" s="100" t="s">
        <v>73</v>
      </c>
      <c r="R49" s="100" t="s">
        <v>91</v>
      </c>
      <c r="S49" s="100" t="s">
        <v>109</v>
      </c>
      <c r="T49" s="4"/>
      <c r="U49" s="4"/>
      <c r="V49" s="100" t="s">
        <v>95</v>
      </c>
      <c r="W49" s="100" t="s">
        <v>73</v>
      </c>
      <c r="X49" s="100" t="s">
        <v>91</v>
      </c>
      <c r="Y49" s="100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86">
        <v>276.26</v>
      </c>
      <c r="E50" s="86">
        <v>100</v>
      </c>
      <c r="F50" s="86">
        <v>80</v>
      </c>
      <c r="G50" s="52">
        <f t="shared" ref="G50:G53" si="24">D50+E50-F50</f>
        <v>296.26</v>
      </c>
      <c r="H50" s="49"/>
      <c r="I50" s="4"/>
      <c r="J50" s="86">
        <v>296.3</v>
      </c>
      <c r="K50" s="86">
        <v>0</v>
      </c>
      <c r="L50" s="86">
        <v>0</v>
      </c>
      <c r="M50" s="52">
        <f t="shared" ref="M50:M53" si="25">J50+K50-L50</f>
        <v>296.3</v>
      </c>
      <c r="N50" s="4"/>
      <c r="O50" s="4"/>
      <c r="P50" s="86">
        <v>296.3</v>
      </c>
      <c r="Q50" s="86">
        <v>524.29999999999995</v>
      </c>
      <c r="R50" s="86">
        <v>404.4</v>
      </c>
      <c r="S50" s="52">
        <f t="shared" ref="S50:S53" si="26">P50+Q50-R50</f>
        <v>416.19999999999993</v>
      </c>
      <c r="T50" s="4"/>
      <c r="U50" s="4"/>
      <c r="V50" s="86">
        <v>416.2</v>
      </c>
      <c r="W50" s="86">
        <v>200</v>
      </c>
      <c r="X50" s="86">
        <v>0</v>
      </c>
      <c r="Y50" s="52">
        <f t="shared" ref="Y50:Y53" si="27">V50+W50-X50</f>
        <v>616.20000000000005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86">
        <v>1271.7</v>
      </c>
      <c r="E51" s="86">
        <v>467.64</v>
      </c>
      <c r="F51" s="86">
        <v>119.548</v>
      </c>
      <c r="G51" s="52">
        <f t="shared" si="24"/>
        <v>1619.7920000000001</v>
      </c>
      <c r="H51" s="49"/>
      <c r="I51" s="4"/>
      <c r="J51" s="86">
        <v>1385.4</v>
      </c>
      <c r="K51" s="86">
        <v>404</v>
      </c>
      <c r="L51" s="86">
        <v>1750</v>
      </c>
      <c r="M51" s="52">
        <f t="shared" si="25"/>
        <v>39.400000000000091</v>
      </c>
      <c r="N51" s="4"/>
      <c r="O51" s="4"/>
      <c r="P51" s="86">
        <v>1619.8</v>
      </c>
      <c r="Q51" s="86">
        <v>642.6</v>
      </c>
      <c r="R51" s="86">
        <v>404.4</v>
      </c>
      <c r="S51" s="52">
        <f t="shared" si="26"/>
        <v>1858</v>
      </c>
      <c r="T51" s="4"/>
      <c r="U51" s="4"/>
      <c r="V51" s="86">
        <v>1756</v>
      </c>
      <c r="W51" s="86">
        <v>515</v>
      </c>
      <c r="X51" s="86">
        <v>920</v>
      </c>
      <c r="Y51" s="52">
        <f t="shared" si="27"/>
        <v>1351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88</v>
      </c>
      <c r="D52" s="86">
        <v>168.45</v>
      </c>
      <c r="E52" s="86">
        <v>28.23</v>
      </c>
      <c r="F52" s="86">
        <v>0</v>
      </c>
      <c r="G52" s="52">
        <f t="shared" si="24"/>
        <v>196.67999999999998</v>
      </c>
      <c r="H52" s="49"/>
      <c r="I52" s="4"/>
      <c r="J52" s="86">
        <v>196.7</v>
      </c>
      <c r="K52" s="86">
        <v>0</v>
      </c>
      <c r="L52" s="86">
        <v>0</v>
      </c>
      <c r="M52" s="52">
        <f t="shared" si="25"/>
        <v>196.7</v>
      </c>
      <c r="N52" s="4"/>
      <c r="O52" s="4"/>
      <c r="P52" s="86">
        <v>196.7</v>
      </c>
      <c r="Q52" s="86">
        <v>115.9</v>
      </c>
      <c r="R52" s="86">
        <v>0</v>
      </c>
      <c r="S52" s="52">
        <f t="shared" si="26"/>
        <v>312.60000000000002</v>
      </c>
      <c r="T52" s="4"/>
      <c r="U52" s="4"/>
      <c r="V52" s="86">
        <v>312.60000000000002</v>
      </c>
      <c r="W52" s="86">
        <v>100</v>
      </c>
      <c r="X52" s="86">
        <v>300</v>
      </c>
      <c r="Y52" s="52">
        <f t="shared" si="27"/>
        <v>112.60000000000002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134" t="s">
        <v>89</v>
      </c>
      <c r="D53" s="86">
        <v>203.98</v>
      </c>
      <c r="E53" s="86">
        <v>248.83</v>
      </c>
      <c r="F53" s="86">
        <v>148.46</v>
      </c>
      <c r="G53" s="52">
        <f t="shared" si="24"/>
        <v>304.35000000000002</v>
      </c>
      <c r="H53" s="49"/>
      <c r="I53" s="4"/>
      <c r="J53" s="86">
        <v>214.8</v>
      </c>
      <c r="K53" s="86">
        <v>267</v>
      </c>
      <c r="L53" s="86">
        <v>267</v>
      </c>
      <c r="M53" s="52">
        <f t="shared" si="25"/>
        <v>214.8</v>
      </c>
      <c r="N53" s="4"/>
      <c r="O53" s="4"/>
      <c r="P53" s="86">
        <v>304.39999999999998</v>
      </c>
      <c r="Q53" s="86">
        <v>64.5</v>
      </c>
      <c r="R53" s="86">
        <v>91.8</v>
      </c>
      <c r="S53" s="52">
        <f t="shared" si="26"/>
        <v>277.09999999999997</v>
      </c>
      <c r="T53" s="4"/>
      <c r="U53" s="4"/>
      <c r="V53" s="86">
        <v>100</v>
      </c>
      <c r="W53" s="86">
        <v>278</v>
      </c>
      <c r="X53" s="86">
        <v>278</v>
      </c>
      <c r="Y53" s="52">
        <f t="shared" si="27"/>
        <v>100</v>
      </c>
      <c r="Z53" s="4"/>
      <c r="AA53" s="4"/>
      <c r="AB53" s="4"/>
      <c r="AC53" s="4"/>
      <c r="AD53" s="4"/>
    </row>
    <row r="54" spans="1:30" ht="10.5" customHeight="1" x14ac:dyDescent="0.25">
      <c r="A54" s="5"/>
      <c r="B54" s="47"/>
      <c r="C54" s="48"/>
      <c r="D54" s="49"/>
      <c r="E54" s="49"/>
      <c r="F54" s="49"/>
      <c r="G54" s="49"/>
      <c r="H54" s="4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x14ac:dyDescent="0.25">
      <c r="A55" s="5"/>
      <c r="B55" s="47"/>
      <c r="C55" s="99" t="s">
        <v>74</v>
      </c>
      <c r="D55" s="100" t="s">
        <v>75</v>
      </c>
      <c r="E55" s="100" t="s">
        <v>96</v>
      </c>
      <c r="F55" s="49"/>
      <c r="G55" s="49"/>
      <c r="H55" s="49"/>
      <c r="I55" s="50"/>
      <c r="J55" s="100" t="s">
        <v>97</v>
      </c>
      <c r="K55" s="49"/>
      <c r="L55" s="49"/>
      <c r="M55" s="49"/>
      <c r="N55" s="49"/>
      <c r="O55" s="50"/>
      <c r="P55" s="100" t="s">
        <v>98</v>
      </c>
      <c r="Q55" s="50"/>
      <c r="R55" s="50"/>
      <c r="S55" s="50"/>
      <c r="T55" s="50"/>
      <c r="U55" s="50"/>
      <c r="V55" s="100" t="s">
        <v>97</v>
      </c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51"/>
      <c r="D56" s="87"/>
      <c r="E56" s="87">
        <v>35</v>
      </c>
      <c r="F56" s="49"/>
      <c r="G56" s="49"/>
      <c r="H56" s="49"/>
      <c r="I56" s="50"/>
      <c r="J56" s="87">
        <v>37</v>
      </c>
      <c r="K56" s="49"/>
      <c r="L56" s="49"/>
      <c r="M56" s="49"/>
      <c r="N56" s="49"/>
      <c r="O56" s="50"/>
      <c r="P56" s="87">
        <v>35.299999999999997</v>
      </c>
      <c r="Q56" s="50"/>
      <c r="R56" s="50"/>
      <c r="S56" s="50"/>
      <c r="T56" s="50"/>
      <c r="U56" s="50"/>
      <c r="V56" s="87">
        <v>34.799999999999997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48"/>
      <c r="D57" s="49"/>
      <c r="E57" s="49"/>
      <c r="F57" s="49"/>
      <c r="G57" s="49"/>
      <c r="H57" s="49"/>
      <c r="I57" s="50"/>
      <c r="J57" s="49"/>
      <c r="K57" s="49"/>
      <c r="L57" s="49"/>
      <c r="M57" s="49"/>
      <c r="N57" s="49"/>
      <c r="O57" s="50"/>
      <c r="P57" s="50"/>
      <c r="Q57" s="50"/>
      <c r="R57" s="50"/>
      <c r="S57" s="50"/>
      <c r="T57" s="50"/>
      <c r="U57" s="50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102" t="s">
        <v>92</v>
      </c>
      <c r="C58" s="101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55"/>
      <c r="W58" s="155"/>
      <c r="X58" s="155"/>
      <c r="Y58" s="155"/>
      <c r="Z58" s="155"/>
      <c r="AA58" s="155"/>
      <c r="AB58" s="156"/>
      <c r="AC58" s="4"/>
      <c r="AD58" s="4"/>
    </row>
    <row r="59" spans="1:30" x14ac:dyDescent="0.25">
      <c r="A59" s="5"/>
      <c r="B59" s="122" t="s">
        <v>110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4"/>
      <c r="AC59" s="4"/>
      <c r="AD59" s="4"/>
    </row>
    <row r="60" spans="1:30" x14ac:dyDescent="0.25">
      <c r="A60" s="5"/>
      <c r="B60" s="191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23"/>
      <c r="W60" s="123"/>
      <c r="X60" s="123"/>
      <c r="Y60" s="123"/>
      <c r="Z60" s="123"/>
      <c r="AA60" s="123"/>
      <c r="AB60" s="124"/>
      <c r="AC60" s="4"/>
      <c r="AD60" s="4"/>
    </row>
    <row r="61" spans="1:30" x14ac:dyDescent="0.25">
      <c r="A61" s="5"/>
      <c r="B61" s="191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23"/>
      <c r="W61" s="123"/>
      <c r="X61" s="123"/>
      <c r="Y61" s="123"/>
      <c r="Z61" s="123"/>
      <c r="AA61" s="123"/>
      <c r="AB61" s="124"/>
      <c r="AC61" s="4"/>
      <c r="AD61" s="4"/>
    </row>
    <row r="62" spans="1:30" x14ac:dyDescent="0.25">
      <c r="A62" s="5"/>
      <c r="B62" s="191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23"/>
      <c r="W62" s="123"/>
      <c r="X62" s="123"/>
      <c r="Y62" s="123"/>
      <c r="Z62" s="123"/>
      <c r="AA62" s="123"/>
      <c r="AB62" s="124"/>
      <c r="AC62" s="4"/>
      <c r="AD62" s="4"/>
    </row>
    <row r="63" spans="1:30" x14ac:dyDescent="0.25">
      <c r="A63" s="5"/>
      <c r="B63" s="160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23"/>
      <c r="W63" s="123"/>
      <c r="X63" s="123"/>
      <c r="Y63" s="123"/>
      <c r="Z63" s="123"/>
      <c r="AA63" s="123"/>
      <c r="AB63" s="124"/>
      <c r="AC63" s="4"/>
      <c r="AD63" s="4"/>
    </row>
    <row r="64" spans="1:30" x14ac:dyDescent="0.25">
      <c r="A64" s="5"/>
      <c r="B64" s="160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23"/>
      <c r="W64" s="123"/>
      <c r="X64" s="123"/>
      <c r="Y64" s="123"/>
      <c r="Z64" s="123"/>
      <c r="AA64" s="123"/>
      <c r="AB64" s="124"/>
      <c r="AC64" s="4"/>
      <c r="AD64" s="4"/>
    </row>
    <row r="65" spans="1:30" x14ac:dyDescent="0.25">
      <c r="A65" s="5"/>
      <c r="B65" s="160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23"/>
      <c r="W65" s="123"/>
      <c r="X65" s="123"/>
      <c r="Y65" s="123"/>
      <c r="Z65" s="123"/>
      <c r="AA65" s="123"/>
      <c r="AB65" s="124"/>
      <c r="AC65" s="4"/>
      <c r="AD65" s="4"/>
    </row>
    <row r="66" spans="1:30" x14ac:dyDescent="0.25">
      <c r="A66" s="5"/>
      <c r="B66" s="160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23"/>
      <c r="W66" s="123"/>
      <c r="X66" s="123"/>
      <c r="Y66" s="123"/>
      <c r="Z66" s="123"/>
      <c r="AA66" s="123"/>
      <c r="AB66" s="124"/>
      <c r="AC66" s="4"/>
      <c r="AD66" s="4"/>
    </row>
    <row r="67" spans="1:30" x14ac:dyDescent="0.25">
      <c r="A67" s="5"/>
      <c r="B67" s="160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23"/>
      <c r="W67" s="123"/>
      <c r="X67" s="123"/>
      <c r="Y67" s="123"/>
      <c r="Z67" s="123"/>
      <c r="AA67" s="123"/>
      <c r="AB67" s="124"/>
      <c r="AC67" s="4"/>
      <c r="AD67" s="4"/>
    </row>
    <row r="68" spans="1:30" x14ac:dyDescent="0.25">
      <c r="A68" s="5"/>
      <c r="B68" s="160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23"/>
      <c r="W68" s="123"/>
      <c r="X68" s="123"/>
      <c r="Y68" s="123"/>
      <c r="Z68" s="123"/>
      <c r="AA68" s="123"/>
      <c r="AB68" s="124"/>
      <c r="AC68" s="4"/>
      <c r="AD68" s="4"/>
    </row>
    <row r="69" spans="1:30" x14ac:dyDescent="0.25">
      <c r="A69" s="5"/>
      <c r="B69" s="160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23"/>
      <c r="W69" s="123"/>
      <c r="X69" s="123"/>
      <c r="Y69" s="123"/>
      <c r="Z69" s="123"/>
      <c r="AA69" s="123"/>
      <c r="AB69" s="124"/>
      <c r="AC69" s="4"/>
      <c r="AD69" s="4"/>
    </row>
    <row r="70" spans="1:30" x14ac:dyDescent="0.25">
      <c r="A70" s="5"/>
      <c r="B70" s="160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23"/>
      <c r="W70" s="123"/>
      <c r="X70" s="123"/>
      <c r="Y70" s="123"/>
      <c r="Z70" s="123"/>
      <c r="AA70" s="123"/>
      <c r="AB70" s="124"/>
      <c r="AC70" s="4"/>
      <c r="AD70" s="4"/>
    </row>
    <row r="71" spans="1:30" x14ac:dyDescent="0.25">
      <c r="A71" s="5"/>
      <c r="B71" s="160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23"/>
      <c r="W71" s="123"/>
      <c r="X71" s="123"/>
      <c r="Y71" s="123"/>
      <c r="Z71" s="123"/>
      <c r="AA71" s="123"/>
      <c r="AB71" s="124"/>
      <c r="AC71" s="4"/>
      <c r="AD71" s="4"/>
    </row>
    <row r="72" spans="1:30" x14ac:dyDescent="0.25">
      <c r="A72" s="5"/>
      <c r="B72" s="160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23"/>
      <c r="W72" s="123"/>
      <c r="X72" s="123"/>
      <c r="Y72" s="123"/>
      <c r="Z72" s="123"/>
      <c r="AA72" s="123"/>
      <c r="AB72" s="124"/>
      <c r="AC72" s="4"/>
      <c r="AD72" s="4"/>
    </row>
    <row r="73" spans="1:30" x14ac:dyDescent="0.25">
      <c r="A73" s="5"/>
      <c r="B73" s="160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23"/>
      <c r="W73" s="123"/>
      <c r="X73" s="123"/>
      <c r="Y73" s="123"/>
      <c r="Z73" s="123"/>
      <c r="AA73" s="123"/>
      <c r="AB73" s="124"/>
      <c r="AC73" s="4"/>
      <c r="AD73" s="4"/>
    </row>
    <row r="74" spans="1:30" x14ac:dyDescent="0.25">
      <c r="A74" s="5"/>
      <c r="B74" s="160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23"/>
      <c r="W74" s="123"/>
      <c r="X74" s="123"/>
      <c r="Y74" s="123"/>
      <c r="Z74" s="123"/>
      <c r="AA74" s="123"/>
      <c r="AB74" s="124"/>
      <c r="AC74" s="4"/>
      <c r="AD74" s="4"/>
    </row>
    <row r="75" spans="1:30" x14ac:dyDescent="0.25">
      <c r="A75" s="5"/>
      <c r="B75" s="160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23"/>
      <c r="W75" s="123"/>
      <c r="X75" s="123"/>
      <c r="Y75" s="123"/>
      <c r="Z75" s="123"/>
      <c r="AA75" s="123"/>
      <c r="AB75" s="124"/>
      <c r="AC75" s="4"/>
      <c r="AD75" s="4"/>
    </row>
    <row r="76" spans="1:30" x14ac:dyDescent="0.25">
      <c r="A76" s="5"/>
      <c r="B76" s="160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23"/>
      <c r="W76" s="123"/>
      <c r="X76" s="123"/>
      <c r="Y76" s="123"/>
      <c r="Z76" s="123"/>
      <c r="AA76" s="123"/>
      <c r="AB76" s="124"/>
      <c r="AC76" s="4"/>
      <c r="AD76" s="4"/>
    </row>
    <row r="77" spans="1:30" x14ac:dyDescent="0.25">
      <c r="A77" s="5"/>
      <c r="B77" s="160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23"/>
      <c r="W77" s="123"/>
      <c r="X77" s="123"/>
      <c r="Y77" s="123"/>
      <c r="Z77" s="123"/>
      <c r="AA77" s="123"/>
      <c r="AB77" s="124"/>
      <c r="AC77" s="4"/>
      <c r="AD77" s="4"/>
    </row>
    <row r="78" spans="1:30" x14ac:dyDescent="0.25">
      <c r="A78" s="5"/>
      <c r="B78" s="160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23"/>
      <c r="W78" s="123"/>
      <c r="X78" s="123"/>
      <c r="Y78" s="123"/>
      <c r="Z78" s="123"/>
      <c r="AA78" s="123"/>
      <c r="AB78" s="124"/>
      <c r="AC78" s="4"/>
      <c r="AD78" s="4"/>
    </row>
    <row r="79" spans="1:30" x14ac:dyDescent="0.25">
      <c r="A79" s="5"/>
      <c r="B79" s="160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23"/>
      <c r="W79" s="123"/>
      <c r="X79" s="123"/>
      <c r="Y79" s="123"/>
      <c r="Z79" s="123"/>
      <c r="AA79" s="123"/>
      <c r="AB79" s="124"/>
      <c r="AC79" s="4"/>
      <c r="AD79" s="4"/>
    </row>
    <row r="80" spans="1:30" x14ac:dyDescent="0.25">
      <c r="A80" s="5"/>
      <c r="B80" s="160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23"/>
      <c r="W80" s="123"/>
      <c r="X80" s="123"/>
      <c r="Y80" s="123"/>
      <c r="Z80" s="123"/>
      <c r="AA80" s="123"/>
      <c r="AB80" s="124"/>
      <c r="AC80" s="4"/>
      <c r="AD80" s="4"/>
    </row>
    <row r="81" spans="1:30" x14ac:dyDescent="0.25">
      <c r="A81" s="5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23"/>
      <c r="W81" s="123"/>
      <c r="X81" s="123"/>
      <c r="Y81" s="123"/>
      <c r="Z81" s="123"/>
      <c r="AA81" s="123"/>
      <c r="AB81" s="124"/>
      <c r="AC81" s="4"/>
      <c r="AD81" s="4"/>
    </row>
    <row r="82" spans="1:30" x14ac:dyDescent="0.25">
      <c r="A82" s="5"/>
      <c r="B82" s="125"/>
      <c r="C82" s="92"/>
      <c r="D82" s="92"/>
      <c r="E82" s="92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23"/>
      <c r="W82" s="123"/>
      <c r="X82" s="123"/>
      <c r="Y82" s="123"/>
      <c r="Z82" s="123"/>
      <c r="AA82" s="123"/>
      <c r="AB82" s="124"/>
      <c r="AC82" s="4"/>
      <c r="AD82" s="4"/>
    </row>
    <row r="83" spans="1:30" x14ac:dyDescent="0.25">
      <c r="A83" s="5"/>
      <c r="B83" s="144"/>
      <c r="C83" s="141"/>
      <c r="D83" s="2"/>
      <c r="E83" s="2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23"/>
      <c r="W83" s="123"/>
      <c r="X83" s="123"/>
      <c r="Y83" s="123"/>
      <c r="Z83" s="123"/>
      <c r="AA83" s="123"/>
      <c r="AB83" s="124"/>
      <c r="AC83" s="4"/>
      <c r="AD83" s="4"/>
    </row>
    <row r="84" spans="1:30" x14ac:dyDescent="0.25">
      <c r="A84" s="5"/>
      <c r="B84" s="125"/>
      <c r="C84" s="126"/>
      <c r="D84" s="2"/>
      <c r="E84" s="2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23"/>
      <c r="W84" s="123"/>
      <c r="X84" s="123"/>
      <c r="Y84" s="123"/>
      <c r="Z84" s="123"/>
      <c r="AA84" s="123"/>
      <c r="AB84" s="124"/>
      <c r="AC84" s="4"/>
      <c r="AD84" s="4"/>
    </row>
    <row r="85" spans="1:30" x14ac:dyDescent="0.25">
      <c r="A85" s="5"/>
      <c r="B85" s="125"/>
      <c r="C85" s="126"/>
      <c r="D85" s="2"/>
      <c r="E85" s="2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23"/>
      <c r="W85" s="123"/>
      <c r="X85" s="123"/>
      <c r="Y85" s="123"/>
      <c r="Z85" s="123"/>
      <c r="AA85" s="123"/>
      <c r="AB85" s="124"/>
      <c r="AC85" s="4"/>
      <c r="AD85" s="4"/>
    </row>
    <row r="86" spans="1:30" x14ac:dyDescent="0.25">
      <c r="A86" s="5"/>
      <c r="B86" s="135"/>
      <c r="C86" s="136"/>
      <c r="D86" s="137"/>
      <c r="E86" s="137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57"/>
      <c r="W86" s="157"/>
      <c r="X86" s="157"/>
      <c r="Y86" s="157"/>
      <c r="Z86" s="157"/>
      <c r="AA86" s="157"/>
      <c r="AB86" s="158"/>
      <c r="AC86" s="4"/>
      <c r="AD86" s="4"/>
    </row>
    <row r="87" spans="1:30" x14ac:dyDescent="0.25">
      <c r="A87" s="88"/>
      <c r="B87" s="139"/>
      <c r="C87" s="138"/>
      <c r="D87" s="139"/>
      <c r="E87" s="139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5">
      <c r="A88" s="88"/>
      <c r="B88" s="139"/>
      <c r="C88" s="138"/>
      <c r="D88" s="139"/>
      <c r="E88" s="139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5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 t="s">
        <v>80</v>
      </c>
      <c r="C90" s="121">
        <v>44098</v>
      </c>
      <c r="D90" s="53" t="s">
        <v>76</v>
      </c>
      <c r="E90" s="192" t="s">
        <v>107</v>
      </c>
      <c r="F90" s="192"/>
      <c r="G90" s="192"/>
      <c r="H90" s="53"/>
      <c r="I90" s="53" t="s">
        <v>77</v>
      </c>
      <c r="J90" s="200" t="s">
        <v>108</v>
      </c>
      <c r="K90" s="200"/>
      <c r="L90" s="200"/>
      <c r="M90" s="200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ht="7.5" customHeight="1" x14ac:dyDescent="0.25">
      <c r="A91" s="5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5"/>
      <c r="B92" s="53"/>
      <c r="C92" s="53"/>
      <c r="D92" s="53" t="s">
        <v>79</v>
      </c>
      <c r="E92" s="55"/>
      <c r="F92" s="55"/>
      <c r="G92" s="55"/>
      <c r="H92" s="53"/>
      <c r="I92" s="53" t="s">
        <v>79</v>
      </c>
      <c r="J92" s="54"/>
      <c r="K92" s="54"/>
      <c r="L92" s="54"/>
      <c r="M92" s="54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/>
      <c r="E93" s="55"/>
      <c r="F93" s="55"/>
      <c r="G93" s="55"/>
      <c r="H93" s="53"/>
      <c r="I93" s="53"/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hidden="1" x14ac:dyDescent="0.25">
      <c r="AC96" s="3"/>
      <c r="AD96" s="3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90:G90"/>
    <mergeCell ref="J90:M90"/>
    <mergeCell ref="B62:U62"/>
    <mergeCell ref="B81:U81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1:U61"/>
    <mergeCell ref="D58:U58"/>
    <mergeCell ref="B60:U60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2021</vt:lpstr>
      <vt:lpstr>'NR 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2020-09-24T11:19:53Z</cp:lastPrinted>
  <dcterms:created xsi:type="dcterms:W3CDTF">2017-02-23T12:10:09Z</dcterms:created>
  <dcterms:modified xsi:type="dcterms:W3CDTF">2020-10-08T10:57:23Z</dcterms:modified>
</cp:coreProperties>
</file>