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1\TSMCH\"/>
    </mc:Choice>
  </mc:AlternateContent>
  <bookViews>
    <workbookView xWindow="0" yWindow="0" windowWidth="28800" windowHeight="12000"/>
  </bookViews>
  <sheets>
    <sheet name="NR 2021" sheetId="3" r:id="rId1"/>
  </sheets>
  <externalReferences>
    <externalReference r:id="rId2"/>
    <externalReference r:id="rId3"/>
    <externalReference r:id="rId4"/>
  </externalReferences>
  <definedNames>
    <definedName name="_xlnm.Print_Area" localSheetId="0">'NR 2021'!$A$1:$AC$70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3" l="1"/>
  <c r="V29" i="3"/>
  <c r="Y54" i="3" l="1"/>
  <c r="Y53" i="3"/>
  <c r="Y52" i="3"/>
  <c r="Y51" i="3"/>
  <c r="Y50" i="3" s="1"/>
  <c r="X50" i="3"/>
  <c r="W50" i="3"/>
  <c r="V50" i="3"/>
  <c r="V28" i="3"/>
  <c r="Z38" i="3"/>
  <c r="Z37" i="3"/>
  <c r="Z36" i="3"/>
  <c r="Z35" i="3"/>
  <c r="Z34" i="3"/>
  <c r="Z33" i="3"/>
  <c r="Z32" i="3"/>
  <c r="Z31" i="3"/>
  <c r="Z30" i="3"/>
  <c r="Z29" i="3"/>
  <c r="Z28" i="3"/>
  <c r="X38" i="3"/>
  <c r="W38" i="3"/>
  <c r="V38" i="3"/>
  <c r="X37" i="3"/>
  <c r="W37" i="3"/>
  <c r="V37" i="3"/>
  <c r="X36" i="3"/>
  <c r="W36" i="3"/>
  <c r="V36" i="3"/>
  <c r="X35" i="3"/>
  <c r="W35" i="3"/>
  <c r="V35" i="3"/>
  <c r="X34" i="3"/>
  <c r="W34" i="3"/>
  <c r="V34" i="3"/>
  <c r="X33" i="3"/>
  <c r="W33" i="3"/>
  <c r="V33" i="3"/>
  <c r="X32" i="3"/>
  <c r="W32" i="3"/>
  <c r="V32" i="3"/>
  <c r="X31" i="3"/>
  <c r="W31" i="3"/>
  <c r="V31" i="3"/>
  <c r="X30" i="3"/>
  <c r="W30" i="3"/>
  <c r="V30" i="3"/>
  <c r="X29" i="3"/>
  <c r="W29" i="3"/>
  <c r="X28" i="3"/>
  <c r="W28" i="3"/>
  <c r="Z23" i="3"/>
  <c r="Z22" i="3"/>
  <c r="Z21" i="3"/>
  <c r="Z20" i="3"/>
  <c r="Z19" i="3"/>
  <c r="Z18" i="3"/>
  <c r="Z17" i="3"/>
  <c r="Z16" i="3"/>
  <c r="Z15" i="3"/>
  <c r="X23" i="3"/>
  <c r="W23" i="3"/>
  <c r="V23" i="3"/>
  <c r="X22" i="3"/>
  <c r="W22" i="3"/>
  <c r="V22" i="3"/>
  <c r="X21" i="3"/>
  <c r="W21" i="3"/>
  <c r="V21" i="3"/>
  <c r="X20" i="3"/>
  <c r="W20" i="3"/>
  <c r="V20" i="3"/>
  <c r="X19" i="3"/>
  <c r="W19" i="3"/>
  <c r="V19" i="3"/>
  <c r="X18" i="3"/>
  <c r="W18" i="3"/>
  <c r="V18" i="3"/>
  <c r="X17" i="3"/>
  <c r="W17" i="3"/>
  <c r="V17" i="3"/>
  <c r="X16" i="3"/>
  <c r="W16" i="3"/>
  <c r="X15" i="3"/>
  <c r="W15" i="3"/>
  <c r="V15" i="3"/>
  <c r="S54" i="3"/>
  <c r="S53" i="3"/>
  <c r="S52" i="3"/>
  <c r="S51" i="3"/>
  <c r="S50" i="3" s="1"/>
  <c r="R50" i="3"/>
  <c r="Q50" i="3"/>
  <c r="P50" i="3"/>
  <c r="K54" i="3"/>
  <c r="M54" i="3" s="1"/>
  <c r="M53" i="3"/>
  <c r="K52" i="3"/>
  <c r="L52" i="3" s="1"/>
  <c r="J51" i="3"/>
  <c r="J50" i="3"/>
  <c r="L50" i="3" l="1"/>
  <c r="M52" i="3"/>
  <c r="K50" i="3"/>
  <c r="M50" i="3" s="1"/>
  <c r="G54" i="3" l="1"/>
  <c r="G53" i="3"/>
  <c r="G52" i="3"/>
  <c r="G51" i="3"/>
  <c r="G50" i="3"/>
  <c r="F24" i="3"/>
  <c r="F23" i="3"/>
  <c r="H23" i="3"/>
  <c r="H22" i="3"/>
  <c r="H21" i="3"/>
  <c r="H20" i="3"/>
  <c r="H19" i="3"/>
  <c r="I19" i="3" s="1"/>
  <c r="H18" i="3"/>
  <c r="H17" i="3"/>
  <c r="H16" i="3"/>
  <c r="H15" i="3"/>
  <c r="H38" i="3"/>
  <c r="H37" i="3"/>
  <c r="H36" i="3"/>
  <c r="H35" i="3"/>
  <c r="H34" i="3"/>
  <c r="H33" i="3"/>
  <c r="H32" i="3"/>
  <c r="H31" i="3"/>
  <c r="H30" i="3"/>
  <c r="H29" i="3"/>
  <c r="H28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E23" i="3"/>
  <c r="G23" i="3" s="1"/>
  <c r="I23" i="3" s="1"/>
  <c r="D23" i="3"/>
  <c r="F22" i="3"/>
  <c r="E22" i="3"/>
  <c r="D22" i="3"/>
  <c r="G22" i="3" s="1"/>
  <c r="F21" i="3"/>
  <c r="E21" i="3"/>
  <c r="D21" i="3"/>
  <c r="G21" i="3" s="1"/>
  <c r="F20" i="3"/>
  <c r="E20" i="3"/>
  <c r="D20" i="3"/>
  <c r="G20" i="3" s="1"/>
  <c r="F19" i="3"/>
  <c r="E19" i="3"/>
  <c r="G19" i="3" s="1"/>
  <c r="D19" i="3"/>
  <c r="F18" i="3"/>
  <c r="E18" i="3"/>
  <c r="D18" i="3"/>
  <c r="G18" i="3" s="1"/>
  <c r="I18" i="3" s="1"/>
  <c r="F17" i="3"/>
  <c r="E17" i="3"/>
  <c r="D17" i="3"/>
  <c r="G17" i="3" s="1"/>
  <c r="F16" i="3"/>
  <c r="E16" i="3"/>
  <c r="D16" i="3"/>
  <c r="G16" i="3" s="1"/>
  <c r="F15" i="3"/>
  <c r="E15" i="3"/>
  <c r="E24" i="3" s="1"/>
  <c r="D15" i="3"/>
  <c r="D24" i="3" s="1"/>
  <c r="I16" i="3" l="1"/>
  <c r="I20" i="3"/>
  <c r="I17" i="3"/>
  <c r="I21" i="3"/>
  <c r="I22" i="3"/>
  <c r="H24" i="3"/>
  <c r="T38" i="3"/>
  <c r="T37" i="3"/>
  <c r="T36" i="3"/>
  <c r="T35" i="3"/>
  <c r="T34" i="3"/>
  <c r="T33" i="3"/>
  <c r="T32" i="3"/>
  <c r="T31" i="3"/>
  <c r="T30" i="3"/>
  <c r="T29" i="3"/>
  <c r="T28" i="3"/>
  <c r="R38" i="3"/>
  <c r="Q38" i="3"/>
  <c r="P38" i="3"/>
  <c r="R37" i="3"/>
  <c r="Q37" i="3"/>
  <c r="P37" i="3"/>
  <c r="R36" i="3"/>
  <c r="Q36" i="3"/>
  <c r="P36" i="3"/>
  <c r="R35" i="3"/>
  <c r="Q35" i="3"/>
  <c r="P35" i="3"/>
  <c r="R34" i="3"/>
  <c r="Q34" i="3"/>
  <c r="P34" i="3"/>
  <c r="R33" i="3"/>
  <c r="Q33" i="3"/>
  <c r="P33" i="3"/>
  <c r="R32" i="3"/>
  <c r="Q32" i="3"/>
  <c r="P32" i="3"/>
  <c r="R31" i="3"/>
  <c r="Q31" i="3"/>
  <c r="P31" i="3"/>
  <c r="R30" i="3"/>
  <c r="Q30" i="3"/>
  <c r="P30" i="3"/>
  <c r="R29" i="3"/>
  <c r="Q29" i="3"/>
  <c r="P29" i="3"/>
  <c r="R28" i="3"/>
  <c r="Q28" i="3"/>
  <c r="P28" i="3"/>
  <c r="T23" i="3"/>
  <c r="T22" i="3"/>
  <c r="T21" i="3"/>
  <c r="T20" i="3"/>
  <c r="T19" i="3"/>
  <c r="T18" i="3"/>
  <c r="T17" i="3"/>
  <c r="T16" i="3"/>
  <c r="T15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P23" i="3"/>
  <c r="P22" i="3"/>
  <c r="P21" i="3"/>
  <c r="P20" i="3"/>
  <c r="P19" i="3"/>
  <c r="P18" i="3"/>
  <c r="P17" i="3"/>
  <c r="P16" i="3"/>
  <c r="P15" i="3"/>
  <c r="N38" i="3"/>
  <c r="N37" i="3"/>
  <c r="N36" i="3"/>
  <c r="N35" i="3"/>
  <c r="N34" i="3"/>
  <c r="N33" i="3"/>
  <c r="N32" i="3"/>
  <c r="N31" i="3"/>
  <c r="N30" i="3"/>
  <c r="N29" i="3"/>
  <c r="N28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J38" i="3"/>
  <c r="J37" i="3"/>
  <c r="J36" i="3"/>
  <c r="J35" i="3"/>
  <c r="J34" i="3"/>
  <c r="J33" i="3"/>
  <c r="J32" i="3"/>
  <c r="J31" i="3"/>
  <c r="J30" i="3"/>
  <c r="J29" i="3"/>
  <c r="J28" i="3"/>
  <c r="N23" i="3"/>
  <c r="N22" i="3"/>
  <c r="N21" i="3"/>
  <c r="N20" i="3"/>
  <c r="N19" i="3"/>
  <c r="N18" i="3"/>
  <c r="N17" i="3"/>
  <c r="N16" i="3"/>
  <c r="N15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J23" i="3"/>
  <c r="J22" i="3"/>
  <c r="J21" i="3"/>
  <c r="J20" i="3"/>
  <c r="J19" i="3"/>
  <c r="J18" i="3"/>
  <c r="J17" i="3"/>
  <c r="J16" i="3"/>
  <c r="J15" i="3"/>
  <c r="M37" i="3" l="1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S24" i="3" l="1"/>
  <c r="Y24" i="3"/>
  <c r="M24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15" i="3"/>
  <c r="I15" i="3" l="1"/>
  <c r="I24" i="3" s="1"/>
  <c r="AA24" i="3"/>
  <c r="AA39" i="3"/>
  <c r="Y40" i="3"/>
  <c r="S40" i="3"/>
  <c r="U40" i="3"/>
  <c r="AA40" i="3" l="1"/>
  <c r="AA41" i="3" s="1"/>
  <c r="U41" i="3"/>
  <c r="N39" i="3" l="1"/>
  <c r="L39" i="3"/>
  <c r="K39" i="3"/>
  <c r="M38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20" i="3"/>
  <c r="M19" i="3"/>
  <c r="M18" i="3"/>
  <c r="M17" i="3"/>
  <c r="M16" i="3"/>
  <c r="M15" i="3"/>
  <c r="F39" i="3"/>
  <c r="H39" i="3"/>
  <c r="G32" i="3"/>
  <c r="G33" i="3"/>
  <c r="M39" i="3" l="1"/>
  <c r="O15" i="3"/>
  <c r="O22" i="3"/>
  <c r="AB22" i="3" s="1"/>
  <c r="O23" i="3"/>
  <c r="AB23" i="3" s="1"/>
  <c r="O16" i="3"/>
  <c r="AB16" i="3" s="1"/>
  <c r="O20" i="3"/>
  <c r="AB20" i="3" s="1"/>
  <c r="O18" i="3"/>
  <c r="AB18" i="3" s="1"/>
  <c r="O19" i="3"/>
  <c r="AB19" i="3" s="1"/>
  <c r="O17" i="3"/>
  <c r="AB17" i="3" s="1"/>
  <c r="O21" i="3"/>
  <c r="AB21" i="3" s="1"/>
  <c r="O38" i="3"/>
  <c r="AB38" i="3" s="1"/>
  <c r="I33" i="3"/>
  <c r="O35" i="3"/>
  <c r="AB35" i="3" s="1"/>
  <c r="I32" i="3"/>
  <c r="O28" i="3"/>
  <c r="AB28" i="3" s="1"/>
  <c r="O32" i="3"/>
  <c r="AB32" i="3" s="1"/>
  <c r="O29" i="3"/>
  <c r="AB29" i="3" s="1"/>
  <c r="O33" i="3"/>
  <c r="AB33" i="3" s="1"/>
  <c r="O37" i="3"/>
  <c r="AB37" i="3" s="1"/>
  <c r="O31" i="3"/>
  <c r="AB31" i="3" s="1"/>
  <c r="AB15" i="3"/>
  <c r="K40" i="3"/>
  <c r="N40" i="3"/>
  <c r="J40" i="3"/>
  <c r="M30" i="3"/>
  <c r="O36" i="3"/>
  <c r="AB36" i="3" s="1"/>
  <c r="L40" i="3"/>
  <c r="H40" i="3"/>
  <c r="D39" i="3"/>
  <c r="O24" i="3" l="1"/>
  <c r="AB24" i="3" s="1"/>
  <c r="O30" i="3"/>
  <c r="AB30" i="3" s="1"/>
  <c r="M40" i="3"/>
  <c r="O39" i="3" l="1"/>
  <c r="AB39" i="3" s="1"/>
  <c r="O40" i="3" l="1"/>
  <c r="AB40" i="3" s="1"/>
  <c r="O41" i="3" l="1"/>
  <c r="AB41" i="3" s="1"/>
  <c r="G36" i="3" l="1"/>
  <c r="G30" i="3" l="1"/>
  <c r="G34" i="3"/>
  <c r="G37" i="3"/>
  <c r="G29" i="3"/>
  <c r="G31" i="3"/>
  <c r="I36" i="3"/>
  <c r="G28" i="3"/>
  <c r="G35" i="3"/>
  <c r="G38" i="3"/>
  <c r="E39" i="3" l="1"/>
  <c r="E40" i="3" s="1"/>
  <c r="I29" i="3"/>
  <c r="I30" i="3"/>
  <c r="I38" i="3"/>
  <c r="I37" i="3"/>
  <c r="I28" i="3"/>
  <c r="I31" i="3"/>
  <c r="I35" i="3"/>
  <c r="I34" i="3"/>
  <c r="G39" i="3" l="1"/>
  <c r="I39" i="3"/>
  <c r="F40" i="3"/>
  <c r="I40" i="3" l="1"/>
  <c r="I41" i="3" s="1"/>
  <c r="G24" i="3"/>
  <c r="G40" i="3" s="1"/>
  <c r="D40" i="3"/>
</calcChain>
</file>

<file path=xl/sharedStrings.xml><?xml version="1.0" encoding="utf-8"?>
<sst xmlns="http://schemas.openxmlformats.org/spreadsheetml/2006/main" count="199" uniqueCount="111">
  <si>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</si>
  <si>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</si>
  <si>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</si>
  <si>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</si>
  <si>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</si>
  <si>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</si>
  <si>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</si>
  <si>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</si>
  <si>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</si>
  <si>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</si>
  <si>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</si>
  <si>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</si>
  <si>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</si>
  <si>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</si>
  <si>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</si>
  <si>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</si>
  <si>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</si>
  <si>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</si>
  <si>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</si>
  <si>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</si>
  <si>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</si>
  <si>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</si>
  <si>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</si>
  <si>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</si>
  <si>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</si>
  <si>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</si>
  <si>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</si>
  <si>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</si>
  <si>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</si>
  <si>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</si>
  <si>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</si>
  <si>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</si>
  <si>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</si>
  <si>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</si>
  <si>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</si>
  <si>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</si>
  <si>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</si>
  <si>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</si>
  <si>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</si>
  <si>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</si>
  <si>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</si>
  <si>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</si>
  <si>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</si>
  <si>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</si>
  <si>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</si>
  <si>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</si>
  <si>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</si>
  <si>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</si>
  <si>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</si>
  <si>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</si>
  <si>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</si>
  <si>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</si>
  <si>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</si>
  <si>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</si>
  <si>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</si>
  <si>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</si>
  <si>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</si>
  <si>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</si>
  <si>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</si>
  <si>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</si>
  <si>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</si>
  <si>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</si>
  <si>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</si>
  <si>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</si>
  <si>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</si>
  <si>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</si>
  <si>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</si>
  <si>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</si>
  <si>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</si>
  <si>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</si>
  <si>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</si>
  <si>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</si>
  <si>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</si>
  <si>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</si>
  <si>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</si>
  <si>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</si>
  <si>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</si>
  <si>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</si>
  <si>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</si>
  <si>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</si>
  <si>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</si>
  <si>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</si>
  <si>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</si>
  <si>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</si>
  <si>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</si>
  <si>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</si>
  <si>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</si>
  <si>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</si>
  <si>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</si>
  <si>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</si>
  <si>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</si>
  <si>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</si>
  <si>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</si>
  <si>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</si>
  <si>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</si>
  <si>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</si>
  <si>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Plán 31.12.</t>
  </si>
  <si>
    <t>Porovnání s rokem 2019</t>
  </si>
  <si>
    <t>Technické služby města Chomutova, příspěvková organizace</t>
  </si>
  <si>
    <t>náměstí 1. máje 89, 430 01 Chomutov</t>
  </si>
  <si>
    <t>Ing. Petra Langhammerová</t>
  </si>
  <si>
    <t>Ing. Zbyněk Koblížek</t>
  </si>
  <si>
    <t>ostatní z IF</t>
  </si>
  <si>
    <t>Skutečnost k 31.12.2019</t>
  </si>
  <si>
    <t>Schválený rozpočet (plán NaV 2020)</t>
  </si>
  <si>
    <t>Skutečnost k 30.6.2020</t>
  </si>
  <si>
    <t>Plán 2021 (návrh rozpočtu organizace)</t>
  </si>
  <si>
    <t>k 30.6.</t>
  </si>
  <si>
    <t>Zůstatek k 30.6.</t>
  </si>
  <si>
    <t>k 31.12.</t>
  </si>
  <si>
    <t>Návrh rozpočtu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</si>
</sst>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10">
    <xf numFmtId="0" fontId="0" fillId="0" borderId="0" xfId="0"/>
    <xf numFmtId="10" fontId="0" fillId="0" borderId="0" xfId="0" applyNumberFormat="1" applyFont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164" fontId="1" fillId="1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164" fontId="1" fillId="8" borderId="0" xfId="0" applyNumberFormat="1" applyFont="1" applyFill="1"/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</cellXfs>
  <cellStyles count="3">
    <cellStyle name="Normální" xfId="0" builtinId="0"/>
    <cellStyle name="Normální 2" xfId="1"/>
    <cellStyle name="normální_Tabulka školy, návrh rozpočtu" xfId="2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Rozbory\Rozbory%20n&#225;klad&#367;%20a%20v&#253;nos&#367;%20-%20hlavn&#237;%20&#269;innost%20-%20rok%202019%20-%201-%2012%20skute&#269;n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Pl&#225;n%202020\Tabulka%20ZM&#282;NA%20SchRoz%20PO%20na%202.%20pololet&#237;%202020%20-%20TSMC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Rozbory%20hospoda&#345;en&#237;\Rozbor%20hospoda&#345;en&#237;%202020\Vyhodnocen&#237;%20hospoda&#345;en&#237;%20podle%20rozpo&#269;tu%20za%201.%20pololet&#237;%202020%20-%20TSM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 hospodaření PO"/>
      <sheetName val="Vyhod. hosp. PO -střediska"/>
      <sheetName val="HČ - SKUT 2019"/>
      <sheetName val="101"/>
      <sheetName val="102"/>
      <sheetName val="103"/>
      <sheetName val="104"/>
      <sheetName val="105"/>
      <sheetName val="108"/>
      <sheetName val="200"/>
      <sheetName val="201"/>
      <sheetName val="202"/>
      <sheetName val="204"/>
      <sheetName val="205"/>
      <sheetName val="206"/>
      <sheetName val="208+209"/>
      <sheetName val="210"/>
      <sheetName val="211"/>
      <sheetName val="Rozbory"/>
      <sheetName val="HČ - SKUT 2016"/>
      <sheetName val="HČ - SKUT 2015"/>
      <sheetName val="HČ - SKUT 2014"/>
      <sheetName val="HČ - SKUT 2013"/>
      <sheetName val="HČ - SKUT 2012"/>
      <sheetName val="HČ - SKUT 2011"/>
      <sheetName val="pomocné 203+211"/>
      <sheetName val="Měsíční náklady"/>
      <sheetName val="Výnosy bez střediska"/>
      <sheetName val="10104"/>
      <sheetName val="203"/>
      <sheetName val="1090204"/>
      <sheetName val="1100206"/>
      <sheetName val="310210"/>
    </sheetNames>
    <sheetDataSet>
      <sheetData sheetId="0">
        <row r="15">
          <cell r="P15"/>
          <cell r="Q15"/>
          <cell r="R15">
            <v>17208858.800000001</v>
          </cell>
          <cell r="T15">
            <v>14944744.02</v>
          </cell>
        </row>
        <row r="16">
          <cell r="P16">
            <v>128892300.00000001</v>
          </cell>
          <cell r="Q16"/>
          <cell r="R16"/>
          <cell r="T16">
            <v>0</v>
          </cell>
        </row>
        <row r="17">
          <cell r="P17"/>
          <cell r="Q17"/>
          <cell r="R17"/>
          <cell r="T17">
            <v>0</v>
          </cell>
        </row>
        <row r="18">
          <cell r="P18"/>
          <cell r="Q18">
            <v>1133403.3199999998</v>
          </cell>
          <cell r="R18"/>
          <cell r="T18">
            <v>0</v>
          </cell>
        </row>
        <row r="19">
          <cell r="P19"/>
          <cell r="Q19"/>
          <cell r="R19">
            <v>0</v>
          </cell>
          <cell r="T19">
            <v>0</v>
          </cell>
        </row>
        <row r="20">
          <cell r="P20"/>
          <cell r="Q20"/>
          <cell r="R20">
            <v>873395.08</v>
          </cell>
          <cell r="T20">
            <v>0</v>
          </cell>
        </row>
        <row r="21">
          <cell r="P21"/>
          <cell r="Q21"/>
          <cell r="R21">
            <v>2690370.59</v>
          </cell>
          <cell r="T21">
            <v>23126.73</v>
          </cell>
        </row>
        <row r="22">
          <cell r="P22"/>
          <cell r="Q22"/>
          <cell r="R22">
            <v>0</v>
          </cell>
          <cell r="T22">
            <v>0</v>
          </cell>
        </row>
        <row r="23">
          <cell r="P23"/>
          <cell r="Q23"/>
          <cell r="R23">
            <v>17000</v>
          </cell>
          <cell r="T23">
            <v>0</v>
          </cell>
        </row>
        <row r="28">
          <cell r="P28">
            <v>4325141.4923569495</v>
          </cell>
          <cell r="Q28">
            <v>0</v>
          </cell>
          <cell r="R28">
            <v>735084.01764305087</v>
          </cell>
          <cell r="T28">
            <v>36448.840000000004</v>
          </cell>
        </row>
        <row r="29">
          <cell r="P29">
            <v>10611438.555946741</v>
          </cell>
          <cell r="Q29">
            <v>0</v>
          </cell>
          <cell r="R29">
            <v>1803478.3140532584</v>
          </cell>
          <cell r="T29">
            <v>2396285.1399999997</v>
          </cell>
        </row>
        <row r="30">
          <cell r="P30">
            <v>7432685.9264114136</v>
          </cell>
          <cell r="Q30">
            <v>0</v>
          </cell>
          <cell r="R30">
            <v>1263230.0335885878</v>
          </cell>
          <cell r="T30">
            <v>64531.490000000005</v>
          </cell>
        </row>
        <row r="31">
          <cell r="P31">
            <v>27660039.063202374</v>
          </cell>
          <cell r="Q31">
            <v>0</v>
          </cell>
          <cell r="R31">
            <v>4700991.3267976195</v>
          </cell>
          <cell r="T31">
            <v>4173790.6700000004</v>
          </cell>
        </row>
        <row r="32">
          <cell r="P32">
            <v>43455846.451241709</v>
          </cell>
          <cell r="Q32">
            <v>77500</v>
          </cell>
          <cell r="R32">
            <v>7398756.148758295</v>
          </cell>
          <cell r="T32">
            <v>2796264</v>
          </cell>
        </row>
        <row r="33">
          <cell r="P33">
            <v>42629616.278149813</v>
          </cell>
          <cell r="Q33">
            <v>77500</v>
          </cell>
          <cell r="R33">
            <v>7258333.3218501899</v>
          </cell>
          <cell r="T33">
            <v>2796264</v>
          </cell>
        </row>
        <row r="34">
          <cell r="P34">
            <v>826230.17309189483</v>
          </cell>
          <cell r="Q34">
            <v>0</v>
          </cell>
          <cell r="R34">
            <v>140422.82690810514</v>
          </cell>
          <cell r="T34">
            <v>0</v>
          </cell>
        </row>
        <row r="35">
          <cell r="P35">
            <v>15750514.862226542</v>
          </cell>
          <cell r="Q35">
            <v>0</v>
          </cell>
          <cell r="R35">
            <v>2676895.4877734566</v>
          </cell>
          <cell r="T35">
            <v>1012590.0700000001</v>
          </cell>
        </row>
        <row r="36">
          <cell r="P36">
            <v>70823.685314687144</v>
          </cell>
          <cell r="Q36">
            <v>0</v>
          </cell>
          <cell r="R36">
            <v>12036.914685312866</v>
          </cell>
          <cell r="T36">
            <v>354303</v>
          </cell>
        </row>
        <row r="37">
          <cell r="P37">
            <v>11116119.234942658</v>
          </cell>
          <cell r="Q37">
            <v>0</v>
          </cell>
          <cell r="R37">
            <v>1889251.855057342</v>
          </cell>
          <cell r="T37">
            <v>1136918.23</v>
          </cell>
        </row>
        <row r="38">
          <cell r="P38">
            <v>9000684.5879471116</v>
          </cell>
          <cell r="Q38">
            <v>0</v>
          </cell>
          <cell r="R38">
            <v>1529720.9120528854</v>
          </cell>
          <cell r="T38">
            <v>1947200.6099999999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 změny rozpočtu "/>
    </sheetNames>
    <sheetDataSet>
      <sheetData sheetId="0" refreshError="1">
        <row r="15">
          <cell r="J15">
            <v>0</v>
          </cell>
          <cell r="K15">
            <v>0</v>
          </cell>
          <cell r="L15">
            <v>16230000</v>
          </cell>
          <cell r="N15">
            <v>15050000</v>
          </cell>
        </row>
        <row r="16">
          <cell r="J16">
            <v>130032000</v>
          </cell>
          <cell r="K16">
            <v>0</v>
          </cell>
          <cell r="L16">
            <v>0</v>
          </cell>
          <cell r="N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N17">
            <v>0</v>
          </cell>
        </row>
        <row r="18">
          <cell r="J18">
            <v>0</v>
          </cell>
          <cell r="K18">
            <v>1261073</v>
          </cell>
          <cell r="L18">
            <v>0</v>
          </cell>
          <cell r="N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N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J21">
            <v>0</v>
          </cell>
          <cell r="K21">
            <v>0</v>
          </cell>
          <cell r="L21">
            <v>1396342</v>
          </cell>
          <cell r="N21">
            <v>6000</v>
          </cell>
        </row>
        <row r="22">
          <cell r="J22">
            <v>0</v>
          </cell>
          <cell r="K22">
            <v>0</v>
          </cell>
          <cell r="L22">
            <v>625000</v>
          </cell>
          <cell r="N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N23">
            <v>0</v>
          </cell>
        </row>
        <row r="28">
          <cell r="J28">
            <v>3211735.6968463352</v>
          </cell>
          <cell r="K28">
            <v>0</v>
          </cell>
          <cell r="L28">
            <v>383663.13315366482</v>
          </cell>
          <cell r="N28">
            <v>38000</v>
          </cell>
        </row>
        <row r="29">
          <cell r="J29">
            <v>9518710.0195216071</v>
          </cell>
          <cell r="K29">
            <v>0</v>
          </cell>
          <cell r="L29">
            <v>1341289.980478392</v>
          </cell>
          <cell r="N29">
            <v>2407500</v>
          </cell>
        </row>
        <row r="30">
          <cell r="J30">
            <v>9818446.0074540265</v>
          </cell>
          <cell r="K30">
            <v>0</v>
          </cell>
          <cell r="L30">
            <v>1081553.9925459742</v>
          </cell>
          <cell r="N30">
            <v>65000</v>
          </cell>
        </row>
        <row r="31">
          <cell r="J31">
            <v>25698764.067437712</v>
          </cell>
          <cell r="K31">
            <v>0</v>
          </cell>
          <cell r="L31">
            <v>3621235.9325622888</v>
          </cell>
          <cell r="N31">
            <v>4296180</v>
          </cell>
        </row>
        <row r="32">
          <cell r="J32">
            <v>51600269.728187494</v>
          </cell>
          <cell r="K32">
            <v>450000</v>
          </cell>
          <cell r="L32">
            <v>7334450.2694624998</v>
          </cell>
          <cell r="N32">
            <v>2711000</v>
          </cell>
        </row>
        <row r="33">
          <cell r="J33">
            <v>50903458.083112016</v>
          </cell>
          <cell r="K33">
            <v>450000</v>
          </cell>
          <cell r="L33">
            <v>7236261.9145379765</v>
          </cell>
          <cell r="N33">
            <v>2711000</v>
          </cell>
        </row>
        <row r="34">
          <cell r="J34">
            <v>696811.64507547684</v>
          </cell>
          <cell r="K34">
            <v>0</v>
          </cell>
          <cell r="L34">
            <v>98188.35492452317</v>
          </cell>
          <cell r="N34">
            <v>0</v>
          </cell>
        </row>
        <row r="35">
          <cell r="J35">
            <v>18633996.562691126</v>
          </cell>
          <cell r="K35">
            <v>0</v>
          </cell>
          <cell r="L35">
            <v>2625733.1964675752</v>
          </cell>
          <cell r="N35">
            <v>978838</v>
          </cell>
        </row>
        <row r="36">
          <cell r="J36">
            <v>64071.611641531264</v>
          </cell>
          <cell r="K36">
            <v>0</v>
          </cell>
          <cell r="L36">
            <v>9028.3883584687355</v>
          </cell>
          <cell r="N36">
            <v>360100</v>
          </cell>
        </row>
        <row r="37">
          <cell r="J37">
            <v>5661966.6491537709</v>
          </cell>
          <cell r="K37">
            <v>0</v>
          </cell>
          <cell r="L37">
            <v>1733199.350846228</v>
          </cell>
          <cell r="N37">
            <v>1288200</v>
          </cell>
        </row>
        <row r="38">
          <cell r="J38">
            <v>6312763.2684331294</v>
          </cell>
          <cell r="K38">
            <v>0</v>
          </cell>
          <cell r="L38">
            <v>889537.14355371543</v>
          </cell>
          <cell r="N38">
            <v>1840182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 hosp. 1.pol. 2020"/>
    </sheetNames>
    <sheetDataSet>
      <sheetData sheetId="0">
        <row r="15">
          <cell r="P15">
            <v>0</v>
          </cell>
          <cell r="Q15">
            <v>0</v>
          </cell>
          <cell r="R15">
            <v>8128726.6299999999</v>
          </cell>
          <cell r="T15">
            <v>8348183.7899999991</v>
          </cell>
        </row>
        <row r="16">
          <cell r="P16">
            <v>67256827.900000006</v>
          </cell>
          <cell r="Q16">
            <v>0</v>
          </cell>
          <cell r="R16">
            <v>0</v>
          </cell>
          <cell r="T16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T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T18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T19">
            <v>0</v>
          </cell>
        </row>
        <row r="20">
          <cell r="P20">
            <v>0</v>
          </cell>
          <cell r="Q20">
            <v>0</v>
          </cell>
          <cell r="R20">
            <v>55351.519999999997</v>
          </cell>
          <cell r="T20">
            <v>0</v>
          </cell>
        </row>
        <row r="21">
          <cell r="P21">
            <v>0</v>
          </cell>
          <cell r="Q21">
            <v>0</v>
          </cell>
          <cell r="R21">
            <v>1662548.27</v>
          </cell>
          <cell r="T21">
            <v>52132.25</v>
          </cell>
        </row>
        <row r="22">
          <cell r="P22">
            <v>0</v>
          </cell>
          <cell r="Q22">
            <v>0</v>
          </cell>
          <cell r="R22">
            <v>67606.3</v>
          </cell>
          <cell r="T22">
            <v>0</v>
          </cell>
        </row>
        <row r="23">
          <cell r="P23">
            <v>0</v>
          </cell>
          <cell r="Q23">
            <v>0</v>
          </cell>
          <cell r="R23">
            <v>252066.11</v>
          </cell>
          <cell r="T23">
            <v>0</v>
          </cell>
        </row>
        <row r="28">
          <cell r="P28">
            <v>1839467.1376672003</v>
          </cell>
          <cell r="Q28">
            <v>0</v>
          </cell>
          <cell r="R28">
            <v>269304.19233279966</v>
          </cell>
          <cell r="T28">
            <v>5427.52</v>
          </cell>
        </row>
        <row r="29">
          <cell r="P29">
            <v>4058657.4081240892</v>
          </cell>
          <cell r="Q29">
            <v>0</v>
          </cell>
          <cell r="R29">
            <v>594201.13187591056</v>
          </cell>
          <cell r="T29">
            <v>1181767.7999999998</v>
          </cell>
        </row>
        <row r="30">
          <cell r="P30">
            <v>4662675.1707059499</v>
          </cell>
          <cell r="Q30">
            <v>0</v>
          </cell>
          <cell r="R30">
            <v>682631.36929404829</v>
          </cell>
          <cell r="T30">
            <v>39642.5</v>
          </cell>
        </row>
        <row r="31">
          <cell r="P31">
            <v>13889467.122704154</v>
          </cell>
          <cell r="Q31">
            <v>0</v>
          </cell>
          <cell r="R31">
            <v>2033464.8272958454</v>
          </cell>
          <cell r="T31">
            <v>2129804.36</v>
          </cell>
        </row>
        <row r="32">
          <cell r="P32">
            <v>22138466.251505312</v>
          </cell>
          <cell r="Q32">
            <v>0</v>
          </cell>
          <cell r="R32">
            <v>3241146.1184946881</v>
          </cell>
          <cell r="T32">
            <v>1442388.63</v>
          </cell>
        </row>
        <row r="33">
          <cell r="P33">
            <v>21734275.186506197</v>
          </cell>
          <cell r="Q33">
            <v>0</v>
          </cell>
          <cell r="R33">
            <v>3181971.1834938033</v>
          </cell>
          <cell r="T33">
            <v>1442388.63</v>
          </cell>
        </row>
        <row r="34">
          <cell r="P34">
            <v>404191.0649991149</v>
          </cell>
          <cell r="Q34">
            <v>0</v>
          </cell>
          <cell r="R34">
            <v>59174.935000885103</v>
          </cell>
          <cell r="T34">
            <v>0</v>
          </cell>
        </row>
        <row r="35">
          <cell r="P35">
            <v>8023958.8714047791</v>
          </cell>
          <cell r="Q35">
            <v>0</v>
          </cell>
          <cell r="R35">
            <v>1174734.6385952223</v>
          </cell>
          <cell r="T35">
            <v>521906.84</v>
          </cell>
        </row>
        <row r="36">
          <cell r="P36">
            <v>42829.601851358406</v>
          </cell>
          <cell r="Q36">
            <v>0</v>
          </cell>
          <cell r="R36">
            <v>6270.3981486415896</v>
          </cell>
          <cell r="T36">
            <v>3000</v>
          </cell>
        </row>
        <row r="37">
          <cell r="P37">
            <v>6536932.061230625</v>
          </cell>
          <cell r="Q37">
            <v>0</v>
          </cell>
          <cell r="R37">
            <v>957028.89876937587</v>
          </cell>
          <cell r="T37">
            <v>506115.04000000004</v>
          </cell>
        </row>
        <row r="38">
          <cell r="P38">
            <v>7135016.7114683613</v>
          </cell>
          <cell r="Q38">
            <v>0</v>
          </cell>
          <cell r="R38">
            <v>1044590.5085316369</v>
          </cell>
          <cell r="T38">
            <v>1087931.72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topLeftCell="O1" zoomScale="80" zoomScaleNormal="80" zoomScaleSheetLayoutView="80" workbookViewId="0">
      <selection activeCell="V17" sqref="V1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5.28515625" customWidth="1"/>
    <col min="10" max="10" width="16.140625" bestFit="1" customWidth="1"/>
    <col min="11" max="11" width="17.85546875" bestFit="1" customWidth="1"/>
    <col min="12" max="12" width="15.42578125" customWidth="1"/>
    <col min="13" max="13" width="23.42578125" style="1" bestFit="1" customWidth="1"/>
    <col min="14" max="14" width="15.140625" customWidth="1"/>
    <col min="15" max="15" width="15" customWidth="1"/>
    <col min="16" max="18" width="16.42578125" customWidth="1"/>
    <col min="19" max="19" width="21.140625" customWidth="1"/>
    <col min="20" max="20" width="17.85546875" customWidth="1"/>
    <col min="21" max="21" width="16.140625" customWidth="1"/>
    <col min="22" max="22" width="16.140625" bestFit="1" customWidth="1"/>
    <col min="23" max="23" width="14.140625" bestFit="1" customWidth="1"/>
    <col min="24" max="24" width="15.28515625" customWidth="1"/>
    <col min="25" max="25" width="21.85546875" customWidth="1"/>
    <col min="26" max="26" width="14.7109375" customWidth="1"/>
    <col min="27" max="27" width="16.28515625" customWidth="1"/>
    <col min="28" max="28" width="17.7109375" customWidth="1"/>
    <col min="29" max="29" width="5.85546875" customWidth="1"/>
    <col min="30" max="30" width="0" hidden="1" customWidth="1"/>
    <col min="31" max="16384" width="9.140625" style="2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4"/>
      <c r="S1" s="4"/>
      <c r="T1" s="4"/>
      <c r="U1" s="4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4"/>
      <c r="B2" s="6" t="s">
        <v>110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  <c r="P3" s="4"/>
      <c r="Q3" s="4"/>
      <c r="R3" s="4"/>
      <c r="S3" s="4"/>
      <c r="T3" s="4"/>
      <c r="U3" s="4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4"/>
      <c r="B4" s="4" t="s">
        <v>43</v>
      </c>
      <c r="C4" s="4"/>
      <c r="D4" s="192" t="s">
        <v>98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4"/>
      <c r="O5" s="4"/>
      <c r="P5" s="4"/>
      <c r="Q5" s="4"/>
      <c r="R5" s="4"/>
      <c r="S5" s="4"/>
      <c r="T5" s="4"/>
      <c r="U5" s="4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4"/>
      <c r="B6" s="4" t="s">
        <v>44</v>
      </c>
      <c r="C6" s="4"/>
      <c r="D6" s="84">
        <v>79065</v>
      </c>
      <c r="E6" s="4"/>
      <c r="F6" s="4"/>
      <c r="G6" s="4"/>
      <c r="H6" s="4"/>
      <c r="I6" s="4"/>
      <c r="J6" s="4"/>
      <c r="K6" s="4"/>
      <c r="L6" s="4"/>
      <c r="M6" s="5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4"/>
      <c r="B7" s="4"/>
      <c r="C7" s="4"/>
      <c r="D7" s="7"/>
      <c r="E7" s="4"/>
      <c r="F7" s="4"/>
      <c r="G7" s="4"/>
      <c r="H7" s="4"/>
      <c r="I7" s="4"/>
      <c r="J7" s="4"/>
      <c r="K7" s="4"/>
      <c r="L7" s="4"/>
      <c r="M7" s="5"/>
      <c r="N7" s="4"/>
      <c r="O7" s="4"/>
      <c r="P7" s="4"/>
      <c r="Q7" s="4"/>
      <c r="R7" s="4"/>
      <c r="S7" s="4"/>
      <c r="T7" s="4"/>
      <c r="U7" s="4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4"/>
      <c r="B8" s="4" t="s">
        <v>45</v>
      </c>
      <c r="C8" s="4"/>
      <c r="D8" s="193" t="s">
        <v>99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4"/>
      <c r="T9" s="4"/>
      <c r="U9" s="4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4"/>
      <c r="B10" s="205" t="s">
        <v>37</v>
      </c>
      <c r="C10" s="197" t="s">
        <v>38</v>
      </c>
      <c r="D10" s="168" t="s">
        <v>103</v>
      </c>
      <c r="E10" s="169"/>
      <c r="F10" s="169"/>
      <c r="G10" s="169"/>
      <c r="H10" s="169"/>
      <c r="I10" s="170"/>
      <c r="J10" s="201" t="s">
        <v>104</v>
      </c>
      <c r="K10" s="202"/>
      <c r="L10" s="202"/>
      <c r="M10" s="202"/>
      <c r="N10" s="202"/>
      <c r="O10" s="203"/>
      <c r="P10" s="201" t="s">
        <v>105</v>
      </c>
      <c r="Q10" s="202"/>
      <c r="R10" s="202"/>
      <c r="S10" s="202"/>
      <c r="T10" s="202"/>
      <c r="U10" s="203"/>
      <c r="V10" s="168" t="s">
        <v>106</v>
      </c>
      <c r="W10" s="169"/>
      <c r="X10" s="169"/>
      <c r="Y10" s="169"/>
      <c r="Z10" s="169"/>
      <c r="AA10" s="170"/>
      <c r="AB10" s="155" t="s">
        <v>97</v>
      </c>
      <c r="AC10" s="3"/>
      <c r="AD10" s="3"/>
    </row>
    <row r="11" spans="1:30" ht="30.75" customHeight="1" thickBot="1" x14ac:dyDescent="0.3">
      <c r="A11" s="4"/>
      <c r="B11" s="206"/>
      <c r="C11" s="198"/>
      <c r="D11" s="158" t="s">
        <v>39</v>
      </c>
      <c r="E11" s="159"/>
      <c r="F11" s="159"/>
      <c r="G11" s="160"/>
      <c r="H11" s="8" t="s">
        <v>40</v>
      </c>
      <c r="I11" s="8" t="s">
        <v>61</v>
      </c>
      <c r="J11" s="158" t="s">
        <v>39</v>
      </c>
      <c r="K11" s="159"/>
      <c r="L11" s="159"/>
      <c r="M11" s="160"/>
      <c r="N11" s="8" t="s">
        <v>40</v>
      </c>
      <c r="O11" s="8" t="s">
        <v>61</v>
      </c>
      <c r="P11" s="158" t="s">
        <v>39</v>
      </c>
      <c r="Q11" s="159"/>
      <c r="R11" s="159"/>
      <c r="S11" s="160"/>
      <c r="T11" s="8" t="s">
        <v>40</v>
      </c>
      <c r="U11" s="8" t="s">
        <v>61</v>
      </c>
      <c r="V11" s="158" t="s">
        <v>39</v>
      </c>
      <c r="W11" s="159"/>
      <c r="X11" s="159"/>
      <c r="Y11" s="160"/>
      <c r="Z11" s="8" t="s">
        <v>40</v>
      </c>
      <c r="AA11" s="8" t="s">
        <v>61</v>
      </c>
      <c r="AB11" s="156"/>
      <c r="AC11" s="3"/>
      <c r="AD11" s="3"/>
    </row>
    <row r="12" spans="1:30" ht="15.75" customHeight="1" thickBot="1" x14ac:dyDescent="0.3">
      <c r="A12" s="4"/>
      <c r="B12" s="206"/>
      <c r="C12" s="199"/>
      <c r="D12" s="161" t="s">
        <v>62</v>
      </c>
      <c r="E12" s="162"/>
      <c r="F12" s="162"/>
      <c r="G12" s="162"/>
      <c r="H12" s="162"/>
      <c r="I12" s="163"/>
      <c r="J12" s="161" t="s">
        <v>62</v>
      </c>
      <c r="K12" s="162"/>
      <c r="L12" s="162"/>
      <c r="M12" s="162"/>
      <c r="N12" s="162"/>
      <c r="O12" s="163"/>
      <c r="P12" s="161" t="s">
        <v>62</v>
      </c>
      <c r="Q12" s="162"/>
      <c r="R12" s="162"/>
      <c r="S12" s="162"/>
      <c r="T12" s="162"/>
      <c r="U12" s="163"/>
      <c r="V12" s="161" t="s">
        <v>62</v>
      </c>
      <c r="W12" s="162"/>
      <c r="X12" s="162"/>
      <c r="Y12" s="162"/>
      <c r="Z12" s="162"/>
      <c r="AA12" s="163"/>
      <c r="AB12" s="156"/>
      <c r="AC12" s="3"/>
      <c r="AD12" s="3"/>
    </row>
    <row r="13" spans="1:30" ht="15.75" customHeight="1" thickBot="1" x14ac:dyDescent="0.3">
      <c r="A13" s="4"/>
      <c r="B13" s="207"/>
      <c r="C13" s="200"/>
      <c r="D13" s="164" t="s">
        <v>57</v>
      </c>
      <c r="E13" s="165"/>
      <c r="F13" s="165"/>
      <c r="G13" s="171" t="s">
        <v>63</v>
      </c>
      <c r="H13" s="173" t="s">
        <v>66</v>
      </c>
      <c r="I13" s="166" t="s">
        <v>62</v>
      </c>
      <c r="J13" s="164" t="s">
        <v>57</v>
      </c>
      <c r="K13" s="165"/>
      <c r="L13" s="165"/>
      <c r="M13" s="171" t="s">
        <v>63</v>
      </c>
      <c r="N13" s="173" t="s">
        <v>66</v>
      </c>
      <c r="O13" s="166" t="s">
        <v>62</v>
      </c>
      <c r="P13" s="164" t="s">
        <v>57</v>
      </c>
      <c r="Q13" s="165"/>
      <c r="R13" s="165"/>
      <c r="S13" s="171" t="s">
        <v>63</v>
      </c>
      <c r="T13" s="173" t="s">
        <v>66</v>
      </c>
      <c r="U13" s="166" t="s">
        <v>62</v>
      </c>
      <c r="V13" s="164" t="s">
        <v>57</v>
      </c>
      <c r="W13" s="165"/>
      <c r="X13" s="165"/>
      <c r="Y13" s="171" t="s">
        <v>63</v>
      </c>
      <c r="Z13" s="173" t="s">
        <v>66</v>
      </c>
      <c r="AA13" s="166" t="s">
        <v>62</v>
      </c>
      <c r="AB13" s="156"/>
      <c r="AC13" s="3"/>
      <c r="AD13" s="3"/>
    </row>
    <row r="14" spans="1:30" ht="15.75" thickBot="1" x14ac:dyDescent="0.3">
      <c r="A14" s="4"/>
      <c r="B14" s="9"/>
      <c r="C14" s="10"/>
      <c r="D14" s="135" t="s">
        <v>58</v>
      </c>
      <c r="E14" s="136" t="s">
        <v>90</v>
      </c>
      <c r="F14" s="136" t="s">
        <v>59</v>
      </c>
      <c r="G14" s="172"/>
      <c r="H14" s="174"/>
      <c r="I14" s="167"/>
      <c r="J14" s="135" t="s">
        <v>58</v>
      </c>
      <c r="K14" s="136" t="s">
        <v>90</v>
      </c>
      <c r="L14" s="136" t="s">
        <v>59</v>
      </c>
      <c r="M14" s="172"/>
      <c r="N14" s="174"/>
      <c r="O14" s="167"/>
      <c r="P14" s="135" t="s">
        <v>58</v>
      </c>
      <c r="Q14" s="136" t="s">
        <v>90</v>
      </c>
      <c r="R14" s="136" t="s">
        <v>59</v>
      </c>
      <c r="S14" s="172"/>
      <c r="T14" s="174"/>
      <c r="U14" s="167"/>
      <c r="V14" s="135" t="s">
        <v>58</v>
      </c>
      <c r="W14" s="136" t="s">
        <v>90</v>
      </c>
      <c r="X14" s="136" t="s">
        <v>59</v>
      </c>
      <c r="Y14" s="172"/>
      <c r="Z14" s="174"/>
      <c r="AA14" s="167"/>
      <c r="AB14" s="157"/>
      <c r="AC14" s="3"/>
      <c r="AD14" s="3"/>
    </row>
    <row r="15" spans="1:30" x14ac:dyDescent="0.25">
      <c r="A15" s="4"/>
      <c r="B15" s="34" t="s">
        <v>0</v>
      </c>
      <c r="C15" s="121" t="s">
        <v>52</v>
      </c>
      <c r="D15" s="11">
        <f>+'[1]Vyhodnocení hospodaření PO'!P15</f>
        <v>0</v>
      </c>
      <c r="E15" s="12">
        <f>+'[1]Vyhodnocení hospodaření PO'!Q15</f>
        <v>0</v>
      </c>
      <c r="F15" s="54">
        <f>+'[1]Vyhodnocení hospodaření PO'!R15</f>
        <v>17208858.800000001</v>
      </c>
      <c r="G15" s="61">
        <f>SUM(D15:F15)</f>
        <v>17208858.800000001</v>
      </c>
      <c r="H15" s="64">
        <f>+'[1]Vyhodnocení hospodaření PO'!T15</f>
        <v>14944744.02</v>
      </c>
      <c r="I15" s="13">
        <f>+H15+G15</f>
        <v>32153602.82</v>
      </c>
      <c r="J15" s="11">
        <f>+'[2]návrh změny rozpočtu '!J15</f>
        <v>0</v>
      </c>
      <c r="K15" s="12">
        <f>+'[2]návrh změny rozpočtu '!K15</f>
        <v>0</v>
      </c>
      <c r="L15" s="54">
        <f>+'[2]návrh změny rozpočtu '!L15</f>
        <v>16230000</v>
      </c>
      <c r="M15" s="61">
        <f t="shared" ref="M15:M23" si="0">SUM(J15:L15)</f>
        <v>16230000</v>
      </c>
      <c r="N15" s="64">
        <f>+'[2]návrh změny rozpočtu '!N15</f>
        <v>15050000</v>
      </c>
      <c r="O15" s="13">
        <f>M15+N15</f>
        <v>31280000</v>
      </c>
      <c r="P15" s="11">
        <f>+'[3]Vyhodnocení hosp. 1.pol. 2020'!P15</f>
        <v>0</v>
      </c>
      <c r="Q15" s="12">
        <f>+'[3]Vyhodnocení hosp. 1.pol. 2020'!Q15</f>
        <v>0</v>
      </c>
      <c r="R15" s="54">
        <f>+'[3]Vyhodnocení hosp. 1.pol. 2020'!R15</f>
        <v>8128726.6299999999</v>
      </c>
      <c r="S15" s="61">
        <f>SUM(P15:R15)</f>
        <v>8128726.6299999999</v>
      </c>
      <c r="T15" s="64">
        <f>+'[3]Vyhodnocení hosp. 1.pol. 2020'!T15</f>
        <v>8348183.7899999991</v>
      </c>
      <c r="U15" s="13">
        <f>S15+T15</f>
        <v>16476910.419999998</v>
      </c>
      <c r="V15" s="11">
        <f>+'[2]návrh změny rozpočtu '!J15</f>
        <v>0</v>
      </c>
      <c r="W15" s="12">
        <f>+'[2]návrh změny rozpočtu '!K15</f>
        <v>0</v>
      </c>
      <c r="X15" s="54">
        <f>+'[2]návrh změny rozpočtu '!L15</f>
        <v>16230000</v>
      </c>
      <c r="Y15" s="61">
        <f>SUM(V15:X15)</f>
        <v>16230000</v>
      </c>
      <c r="Z15" s="64">
        <f>+'[2]návrh změny rozpočtu '!N15</f>
        <v>15050000</v>
      </c>
      <c r="AA15" s="13">
        <f>Y15+Z15</f>
        <v>31280000</v>
      </c>
      <c r="AB15" s="139">
        <f>(AA15/O15)</f>
        <v>1</v>
      </c>
      <c r="AC15" s="3"/>
      <c r="AD15" s="3"/>
    </row>
    <row r="16" spans="1:30" x14ac:dyDescent="0.25">
      <c r="A16" s="4"/>
      <c r="B16" s="14" t="s">
        <v>1</v>
      </c>
      <c r="C16" s="122" t="s">
        <v>60</v>
      </c>
      <c r="D16" s="55">
        <f>+'[1]Vyhodnocení hospodaření PO'!P16</f>
        <v>128892300.00000001</v>
      </c>
      <c r="E16" s="15">
        <f>+'[1]Vyhodnocení hospodaření PO'!Q16</f>
        <v>0</v>
      </c>
      <c r="F16" s="15">
        <f>+'[1]Vyhodnocení hospodaření PO'!R16</f>
        <v>0</v>
      </c>
      <c r="G16" s="62">
        <f t="shared" ref="G16:G23" si="1">SUM(D16:F16)</f>
        <v>128892300.00000001</v>
      </c>
      <c r="H16" s="65">
        <f>+'[1]Vyhodnocení hospodaření PO'!T16</f>
        <v>0</v>
      </c>
      <c r="I16" s="13">
        <f t="shared" ref="I16:I23" si="2">+H16+G16</f>
        <v>128892300.00000001</v>
      </c>
      <c r="J16" s="55">
        <f>+'[2]návrh změny rozpočtu '!J16</f>
        <v>130032000</v>
      </c>
      <c r="K16" s="15">
        <f>+'[2]návrh změny rozpočtu '!K16</f>
        <v>0</v>
      </c>
      <c r="L16" s="15">
        <f>+'[2]návrh změny rozpočtu '!L16</f>
        <v>0</v>
      </c>
      <c r="M16" s="62">
        <f t="shared" si="0"/>
        <v>130032000</v>
      </c>
      <c r="N16" s="65">
        <f>+'[2]návrh změny rozpočtu '!N16</f>
        <v>0</v>
      </c>
      <c r="O16" s="13">
        <f t="shared" ref="O16:O20" si="3">M16+N16</f>
        <v>130032000</v>
      </c>
      <c r="P16" s="55">
        <f>+'[3]Vyhodnocení hosp. 1.pol. 2020'!P16</f>
        <v>67256827.900000006</v>
      </c>
      <c r="Q16" s="15">
        <f>+'[3]Vyhodnocení hosp. 1.pol. 2020'!Q16</f>
        <v>0</v>
      </c>
      <c r="R16" s="15">
        <f>+'[3]Vyhodnocení hosp. 1.pol. 2020'!R16</f>
        <v>0</v>
      </c>
      <c r="S16" s="62">
        <f t="shared" ref="S16:S23" si="4">SUM(P16:R16)</f>
        <v>67256827.900000006</v>
      </c>
      <c r="T16" s="65">
        <f>+'[3]Vyhodnocení hosp. 1.pol. 2020'!T16</f>
        <v>0</v>
      </c>
      <c r="U16" s="13">
        <f t="shared" ref="U16:U20" si="5">S16+T16</f>
        <v>67256827.900000006</v>
      </c>
      <c r="V16" s="55">
        <f>+'[2]návrh změny rozpočtu '!J16-489000+400000</f>
        <v>129943000</v>
      </c>
      <c r="W16" s="15">
        <f>+'[2]návrh změny rozpočtu '!K16</f>
        <v>0</v>
      </c>
      <c r="X16" s="15">
        <f>+'[2]návrh změny rozpočtu '!L16</f>
        <v>0</v>
      </c>
      <c r="Y16" s="62">
        <f t="shared" ref="Y16:Y23" si="6">SUM(V16:X16)</f>
        <v>129943000</v>
      </c>
      <c r="Z16" s="65">
        <f>+'[2]návrh změny rozpočtu '!N16</f>
        <v>0</v>
      </c>
      <c r="AA16" s="13">
        <f t="shared" ref="AA16:AA20" si="7">Y16+Z16</f>
        <v>129943000</v>
      </c>
      <c r="AB16" s="139">
        <f t="shared" ref="AB16:AB24" si="8">(AA16/O16)</f>
        <v>0.99931555309462283</v>
      </c>
      <c r="AC16" s="3"/>
      <c r="AD16" s="3"/>
    </row>
    <row r="17" spans="1:30" x14ac:dyDescent="0.25">
      <c r="A17" s="4"/>
      <c r="B17" s="14" t="s">
        <v>3</v>
      </c>
      <c r="C17" s="123" t="s">
        <v>79</v>
      </c>
      <c r="D17" s="56">
        <f>+'[1]Vyhodnocení hospodaření PO'!P17</f>
        <v>0</v>
      </c>
      <c r="E17" s="16">
        <f>+'[1]Vyhodnocení hospodaření PO'!Q17</f>
        <v>0</v>
      </c>
      <c r="F17" s="16">
        <f>+'[1]Vyhodnocení hospodaření PO'!R17</f>
        <v>0</v>
      </c>
      <c r="G17" s="62">
        <f t="shared" si="1"/>
        <v>0</v>
      </c>
      <c r="H17" s="66">
        <f>+'[1]Vyhodnocení hospodaření PO'!T17</f>
        <v>0</v>
      </c>
      <c r="I17" s="13">
        <f t="shared" si="2"/>
        <v>0</v>
      </c>
      <c r="J17" s="56">
        <f>+'[2]návrh změny rozpočtu '!J17</f>
        <v>0</v>
      </c>
      <c r="K17" s="16">
        <f>+'[2]návrh změny rozpočtu '!K17</f>
        <v>0</v>
      </c>
      <c r="L17" s="16">
        <f>+'[2]návrh změny rozpočtu '!L17</f>
        <v>0</v>
      </c>
      <c r="M17" s="62">
        <f t="shared" si="0"/>
        <v>0</v>
      </c>
      <c r="N17" s="66">
        <f>+'[2]návrh změny rozpočtu '!N17</f>
        <v>0</v>
      </c>
      <c r="O17" s="13">
        <f t="shared" si="3"/>
        <v>0</v>
      </c>
      <c r="P17" s="56">
        <f>+'[3]Vyhodnocení hosp. 1.pol. 2020'!P17</f>
        <v>0</v>
      </c>
      <c r="Q17" s="16">
        <f>+'[3]Vyhodnocení hosp. 1.pol. 2020'!Q17</f>
        <v>0</v>
      </c>
      <c r="R17" s="16">
        <f>+'[3]Vyhodnocení hosp. 1.pol. 2020'!R17</f>
        <v>0</v>
      </c>
      <c r="S17" s="62">
        <f t="shared" si="4"/>
        <v>0</v>
      </c>
      <c r="T17" s="66">
        <f>+'[3]Vyhodnocení hosp. 1.pol. 2020'!T17</f>
        <v>0</v>
      </c>
      <c r="U17" s="13">
        <f t="shared" si="5"/>
        <v>0</v>
      </c>
      <c r="V17" s="56">
        <f>+'[2]návrh změny rozpočtu '!J17</f>
        <v>0</v>
      </c>
      <c r="W17" s="16">
        <f>+'[2]návrh změny rozpočtu '!K17</f>
        <v>0</v>
      </c>
      <c r="X17" s="16">
        <f>+'[2]návrh změny rozpočtu '!L17</f>
        <v>0</v>
      </c>
      <c r="Y17" s="62">
        <f t="shared" si="6"/>
        <v>0</v>
      </c>
      <c r="Z17" s="66">
        <f>+'[2]návrh změny rozpočtu '!N17</f>
        <v>0</v>
      </c>
      <c r="AA17" s="13">
        <f t="shared" si="7"/>
        <v>0</v>
      </c>
      <c r="AB17" s="139" t="e">
        <f t="shared" si="8"/>
        <v>#DIV/0!</v>
      </c>
      <c r="AC17" s="3"/>
      <c r="AD17" s="3"/>
    </row>
    <row r="18" spans="1:30" x14ac:dyDescent="0.25">
      <c r="A18" s="4"/>
      <c r="B18" s="14" t="s">
        <v>5</v>
      </c>
      <c r="C18" s="124" t="s">
        <v>53</v>
      </c>
      <c r="D18" s="17">
        <f>+'[1]Vyhodnocení hospodaření PO'!P18</f>
        <v>0</v>
      </c>
      <c r="E18" s="57">
        <f>+'[1]Vyhodnocení hospodaření PO'!Q18</f>
        <v>1133403.3199999998</v>
      </c>
      <c r="F18" s="16">
        <f>+'[1]Vyhodnocení hospodaření PO'!R18</f>
        <v>0</v>
      </c>
      <c r="G18" s="62">
        <f t="shared" si="1"/>
        <v>1133403.3199999998</v>
      </c>
      <c r="H18" s="64">
        <f>+'[1]Vyhodnocení hospodaření PO'!T18</f>
        <v>0</v>
      </c>
      <c r="I18" s="13">
        <f t="shared" si="2"/>
        <v>1133403.3199999998</v>
      </c>
      <c r="J18" s="17">
        <f>+'[2]návrh změny rozpočtu '!J18</f>
        <v>0</v>
      </c>
      <c r="K18" s="57">
        <f>+'[2]návrh změny rozpočtu '!K18</f>
        <v>1261073</v>
      </c>
      <c r="L18" s="16">
        <f>+'[2]návrh změny rozpočtu '!L18</f>
        <v>0</v>
      </c>
      <c r="M18" s="62">
        <f t="shared" si="0"/>
        <v>1261073</v>
      </c>
      <c r="N18" s="64">
        <f>+'[2]návrh změny rozpočtu '!N18</f>
        <v>0</v>
      </c>
      <c r="O18" s="13">
        <f t="shared" si="3"/>
        <v>1261073</v>
      </c>
      <c r="P18" s="17">
        <f>+'[3]Vyhodnocení hosp. 1.pol. 2020'!P18</f>
        <v>0</v>
      </c>
      <c r="Q18" s="57">
        <f>+'[3]Vyhodnocení hosp. 1.pol. 2020'!Q18</f>
        <v>0</v>
      </c>
      <c r="R18" s="16">
        <f>+'[3]Vyhodnocení hosp. 1.pol. 2020'!R18</f>
        <v>0</v>
      </c>
      <c r="S18" s="62">
        <f t="shared" si="4"/>
        <v>0</v>
      </c>
      <c r="T18" s="64">
        <f>+'[3]Vyhodnocení hosp. 1.pol. 2020'!T18</f>
        <v>0</v>
      </c>
      <c r="U18" s="13">
        <f t="shared" si="5"/>
        <v>0</v>
      </c>
      <c r="V18" s="17">
        <f>+'[2]návrh změny rozpočtu '!J18</f>
        <v>0</v>
      </c>
      <c r="W18" s="57">
        <f>+'[2]návrh změny rozpočtu '!K18</f>
        <v>1261073</v>
      </c>
      <c r="X18" s="16">
        <f>+'[2]návrh změny rozpočtu '!L18</f>
        <v>0</v>
      </c>
      <c r="Y18" s="62">
        <f t="shared" si="6"/>
        <v>1261073</v>
      </c>
      <c r="Z18" s="64">
        <f>+'[2]návrh změny rozpočtu '!N18</f>
        <v>0</v>
      </c>
      <c r="AA18" s="13">
        <f t="shared" si="7"/>
        <v>1261073</v>
      </c>
      <c r="AB18" s="139">
        <f t="shared" si="8"/>
        <v>1</v>
      </c>
      <c r="AC18" s="3"/>
      <c r="AD18" s="3"/>
    </row>
    <row r="19" spans="1:30" x14ac:dyDescent="0.25">
      <c r="A19" s="4"/>
      <c r="B19" s="14" t="s">
        <v>7</v>
      </c>
      <c r="C19" s="39" t="s">
        <v>46</v>
      </c>
      <c r="D19" s="18">
        <f>+'[1]Vyhodnocení hospodaření PO'!P19</f>
        <v>0</v>
      </c>
      <c r="E19" s="16">
        <f>+'[1]Vyhodnocení hospodaření PO'!Q19</f>
        <v>0</v>
      </c>
      <c r="F19" s="58">
        <f>+'[1]Vyhodnocení hospodaření PO'!R19</f>
        <v>0</v>
      </c>
      <c r="G19" s="62">
        <f t="shared" si="1"/>
        <v>0</v>
      </c>
      <c r="H19" s="67">
        <f>+'[1]Vyhodnocení hospodaření PO'!T19</f>
        <v>0</v>
      </c>
      <c r="I19" s="13">
        <f t="shared" si="2"/>
        <v>0</v>
      </c>
      <c r="J19" s="18">
        <f>+'[2]návrh změny rozpočtu '!J19</f>
        <v>0</v>
      </c>
      <c r="K19" s="16">
        <f>+'[2]návrh změny rozpočtu '!K19</f>
        <v>0</v>
      </c>
      <c r="L19" s="58">
        <f>+'[2]návrh změny rozpočtu '!L19</f>
        <v>0</v>
      </c>
      <c r="M19" s="62">
        <f t="shared" si="0"/>
        <v>0</v>
      </c>
      <c r="N19" s="67">
        <f>+'[2]návrh změny rozpočtu '!N19</f>
        <v>0</v>
      </c>
      <c r="O19" s="13">
        <f t="shared" si="3"/>
        <v>0</v>
      </c>
      <c r="P19" s="18">
        <f>+'[3]Vyhodnocení hosp. 1.pol. 2020'!P19</f>
        <v>0</v>
      </c>
      <c r="Q19" s="16">
        <f>+'[3]Vyhodnocení hosp. 1.pol. 2020'!Q19</f>
        <v>0</v>
      </c>
      <c r="R19" s="58">
        <f>+'[3]Vyhodnocení hosp. 1.pol. 2020'!R19</f>
        <v>0</v>
      </c>
      <c r="S19" s="62">
        <f t="shared" si="4"/>
        <v>0</v>
      </c>
      <c r="T19" s="67">
        <f>+'[3]Vyhodnocení hosp. 1.pol. 2020'!T19</f>
        <v>0</v>
      </c>
      <c r="U19" s="13">
        <f t="shared" si="5"/>
        <v>0</v>
      </c>
      <c r="V19" s="18">
        <f>+'[2]návrh změny rozpočtu '!J19</f>
        <v>0</v>
      </c>
      <c r="W19" s="16">
        <f>+'[2]návrh změny rozpočtu '!K19</f>
        <v>0</v>
      </c>
      <c r="X19" s="58">
        <f>+'[2]návrh změny rozpočtu '!L19</f>
        <v>0</v>
      </c>
      <c r="Y19" s="62">
        <f t="shared" si="6"/>
        <v>0</v>
      </c>
      <c r="Z19" s="67">
        <f>+'[2]návrh změny rozpočtu '!N19</f>
        <v>0</v>
      </c>
      <c r="AA19" s="13">
        <f t="shared" si="7"/>
        <v>0</v>
      </c>
      <c r="AB19" s="139" t="e">
        <f t="shared" si="8"/>
        <v>#DIV/0!</v>
      </c>
      <c r="AC19" s="3"/>
      <c r="AD19" s="3"/>
    </row>
    <row r="20" spans="1:30" x14ac:dyDescent="0.25">
      <c r="A20" s="4"/>
      <c r="B20" s="14" t="s">
        <v>9</v>
      </c>
      <c r="C20" s="125" t="s">
        <v>47</v>
      </c>
      <c r="D20" s="17">
        <f>+'[1]Vyhodnocení hospodaření PO'!P20</f>
        <v>0</v>
      </c>
      <c r="E20" s="15">
        <f>+'[1]Vyhodnocení hospodaření PO'!Q20</f>
        <v>0</v>
      </c>
      <c r="F20" s="59">
        <f>+'[1]Vyhodnocení hospodaření PO'!R20</f>
        <v>873395.08</v>
      </c>
      <c r="G20" s="62">
        <f t="shared" si="1"/>
        <v>873395.08</v>
      </c>
      <c r="H20" s="67">
        <f>+'[1]Vyhodnocení hospodaření PO'!T20</f>
        <v>0</v>
      </c>
      <c r="I20" s="13">
        <f t="shared" si="2"/>
        <v>873395.08</v>
      </c>
      <c r="J20" s="17">
        <f>+'[2]návrh změny rozpočtu '!J20</f>
        <v>0</v>
      </c>
      <c r="K20" s="15">
        <f>+'[2]návrh změny rozpočtu '!K20</f>
        <v>0</v>
      </c>
      <c r="L20" s="59">
        <f>+'[2]návrh změny rozpočtu '!L20</f>
        <v>0</v>
      </c>
      <c r="M20" s="62">
        <f t="shared" si="0"/>
        <v>0</v>
      </c>
      <c r="N20" s="67">
        <f>+'[2]návrh změny rozpočtu '!N20</f>
        <v>0</v>
      </c>
      <c r="O20" s="13">
        <f t="shared" si="3"/>
        <v>0</v>
      </c>
      <c r="P20" s="17">
        <f>+'[3]Vyhodnocení hosp. 1.pol. 2020'!P20</f>
        <v>0</v>
      </c>
      <c r="Q20" s="15">
        <f>+'[3]Vyhodnocení hosp. 1.pol. 2020'!Q20</f>
        <v>0</v>
      </c>
      <c r="R20" s="59">
        <f>+'[3]Vyhodnocení hosp. 1.pol. 2020'!R20</f>
        <v>55351.519999999997</v>
      </c>
      <c r="S20" s="62">
        <f t="shared" si="4"/>
        <v>55351.519999999997</v>
      </c>
      <c r="T20" s="67">
        <f>+'[3]Vyhodnocení hosp. 1.pol. 2020'!T20</f>
        <v>0</v>
      </c>
      <c r="U20" s="13">
        <f t="shared" si="5"/>
        <v>55351.519999999997</v>
      </c>
      <c r="V20" s="17">
        <f>+'[2]návrh změny rozpočtu '!J20</f>
        <v>0</v>
      </c>
      <c r="W20" s="15">
        <f>+'[2]návrh změny rozpočtu '!K20</f>
        <v>0</v>
      </c>
      <c r="X20" s="59">
        <f>+'[2]návrh změny rozpočtu '!L20</f>
        <v>0</v>
      </c>
      <c r="Y20" s="62">
        <f t="shared" si="6"/>
        <v>0</v>
      </c>
      <c r="Z20" s="67">
        <f>+'[2]návrh změny rozpočtu '!N20</f>
        <v>0</v>
      </c>
      <c r="AA20" s="13">
        <f t="shared" si="7"/>
        <v>0</v>
      </c>
      <c r="AB20" s="139" t="e">
        <f t="shared" si="8"/>
        <v>#DIV/0!</v>
      </c>
      <c r="AC20" s="3"/>
      <c r="AD20" s="3"/>
    </row>
    <row r="21" spans="1:30" x14ac:dyDescent="0.25">
      <c r="A21" s="4"/>
      <c r="B21" s="14" t="s">
        <v>11</v>
      </c>
      <c r="C21" s="38" t="s">
        <v>2</v>
      </c>
      <c r="D21" s="17">
        <f>+'[1]Vyhodnocení hospodaření PO'!P21</f>
        <v>0</v>
      </c>
      <c r="E21" s="15">
        <f>+'[1]Vyhodnocení hospodaření PO'!Q21</f>
        <v>0</v>
      </c>
      <c r="F21" s="59">
        <f>+'[1]Vyhodnocení hospodaření PO'!R21</f>
        <v>2690370.59</v>
      </c>
      <c r="G21" s="62">
        <f t="shared" si="1"/>
        <v>2690370.59</v>
      </c>
      <c r="H21" s="68">
        <f>+'[1]Vyhodnocení hospodaření PO'!T21</f>
        <v>23126.73</v>
      </c>
      <c r="I21" s="13">
        <f t="shared" si="2"/>
        <v>2713497.32</v>
      </c>
      <c r="J21" s="17">
        <f>+'[2]návrh změny rozpočtu '!J21</f>
        <v>0</v>
      </c>
      <c r="K21" s="15">
        <f>+'[2]návrh změny rozpočtu '!K21</f>
        <v>0</v>
      </c>
      <c r="L21" s="59">
        <f>+'[2]návrh změny rozpočtu '!L21</f>
        <v>1396342</v>
      </c>
      <c r="M21" s="62">
        <f t="shared" si="0"/>
        <v>1396342</v>
      </c>
      <c r="N21" s="68">
        <f>+'[2]návrh změny rozpočtu '!N21</f>
        <v>6000</v>
      </c>
      <c r="O21" s="13">
        <f>M21+N21</f>
        <v>1402342</v>
      </c>
      <c r="P21" s="17">
        <f>+'[3]Vyhodnocení hosp. 1.pol. 2020'!P21</f>
        <v>0</v>
      </c>
      <c r="Q21" s="15">
        <f>+'[3]Vyhodnocení hosp. 1.pol. 2020'!Q21</f>
        <v>0</v>
      </c>
      <c r="R21" s="59">
        <f>+'[3]Vyhodnocení hosp. 1.pol. 2020'!R21</f>
        <v>1662548.27</v>
      </c>
      <c r="S21" s="62">
        <f t="shared" si="4"/>
        <v>1662548.27</v>
      </c>
      <c r="T21" s="68">
        <f>+'[3]Vyhodnocení hosp. 1.pol. 2020'!T21</f>
        <v>52132.25</v>
      </c>
      <c r="U21" s="13">
        <f>S21+T21</f>
        <v>1714680.52</v>
      </c>
      <c r="V21" s="17">
        <f>+'[2]návrh změny rozpočtu '!J21</f>
        <v>0</v>
      </c>
      <c r="W21" s="15">
        <f>+'[2]návrh změny rozpočtu '!K21</f>
        <v>0</v>
      </c>
      <c r="X21" s="59">
        <f>+'[2]návrh změny rozpočtu '!L21</f>
        <v>1396342</v>
      </c>
      <c r="Y21" s="62">
        <f t="shared" si="6"/>
        <v>1396342</v>
      </c>
      <c r="Z21" s="68">
        <f>+'[2]návrh změny rozpočtu '!N21</f>
        <v>6000</v>
      </c>
      <c r="AA21" s="13">
        <f>Y21+Z21</f>
        <v>1402342</v>
      </c>
      <c r="AB21" s="139">
        <f t="shared" si="8"/>
        <v>1</v>
      </c>
      <c r="AC21" s="3"/>
      <c r="AD21" s="3"/>
    </row>
    <row r="22" spans="1:30" x14ac:dyDescent="0.25">
      <c r="A22" s="4"/>
      <c r="B22" s="14" t="s">
        <v>13</v>
      </c>
      <c r="C22" s="38" t="s">
        <v>4</v>
      </c>
      <c r="D22" s="17">
        <f>+'[1]Vyhodnocení hospodaření PO'!P22</f>
        <v>0</v>
      </c>
      <c r="E22" s="15">
        <f>+'[1]Vyhodnocení hospodaření PO'!Q22</f>
        <v>0</v>
      </c>
      <c r="F22" s="59">
        <f>+'[1]Vyhodnocení hospodaření PO'!R22</f>
        <v>0</v>
      </c>
      <c r="G22" s="62">
        <f t="shared" si="1"/>
        <v>0</v>
      </c>
      <c r="H22" s="68">
        <f>+'[1]Vyhodnocení hospodaření PO'!T22</f>
        <v>0</v>
      </c>
      <c r="I22" s="13">
        <f t="shared" si="2"/>
        <v>0</v>
      </c>
      <c r="J22" s="17">
        <f>+'[2]návrh změny rozpočtu '!J22</f>
        <v>0</v>
      </c>
      <c r="K22" s="15">
        <f>+'[2]návrh změny rozpočtu '!K22</f>
        <v>0</v>
      </c>
      <c r="L22" s="59">
        <f>+'[2]návrh změny rozpočtu '!L22</f>
        <v>625000</v>
      </c>
      <c r="M22" s="62">
        <f t="shared" si="0"/>
        <v>625000</v>
      </c>
      <c r="N22" s="68">
        <f>+'[2]návrh změny rozpočtu '!N22</f>
        <v>0</v>
      </c>
      <c r="O22" s="13">
        <f t="shared" ref="O22:O23" si="9">M22+N22</f>
        <v>625000</v>
      </c>
      <c r="P22" s="17">
        <f>+'[3]Vyhodnocení hosp. 1.pol. 2020'!P22</f>
        <v>0</v>
      </c>
      <c r="Q22" s="15">
        <f>+'[3]Vyhodnocení hosp. 1.pol. 2020'!Q22</f>
        <v>0</v>
      </c>
      <c r="R22" s="59">
        <f>+'[3]Vyhodnocení hosp. 1.pol. 2020'!R22</f>
        <v>67606.3</v>
      </c>
      <c r="S22" s="62">
        <f t="shared" si="4"/>
        <v>67606.3</v>
      </c>
      <c r="T22" s="68">
        <f>+'[3]Vyhodnocení hosp. 1.pol. 2020'!T22</f>
        <v>0</v>
      </c>
      <c r="U22" s="13">
        <f t="shared" ref="U22:U23" si="10">S22+T22</f>
        <v>67606.3</v>
      </c>
      <c r="V22" s="17">
        <f>+'[2]návrh změny rozpočtu '!J22</f>
        <v>0</v>
      </c>
      <c r="W22" s="15">
        <f>+'[2]návrh změny rozpočtu '!K22</f>
        <v>0</v>
      </c>
      <c r="X22" s="59">
        <f>+'[2]návrh změny rozpočtu '!L22</f>
        <v>625000</v>
      </c>
      <c r="Y22" s="62">
        <f t="shared" si="6"/>
        <v>625000</v>
      </c>
      <c r="Z22" s="68">
        <f>+'[2]návrh změny rozpočtu '!N22</f>
        <v>0</v>
      </c>
      <c r="AA22" s="13">
        <f t="shared" ref="AA22:AA23" si="11">Y22+Z22</f>
        <v>625000</v>
      </c>
      <c r="AB22" s="139">
        <f t="shared" si="8"/>
        <v>1</v>
      </c>
      <c r="AC22" s="3"/>
      <c r="AD22" s="3"/>
    </row>
    <row r="23" spans="1:30" ht="15.75" thickBot="1" x14ac:dyDescent="0.3">
      <c r="A23" s="4"/>
      <c r="B23" s="126" t="s">
        <v>15</v>
      </c>
      <c r="C23" s="127" t="s">
        <v>6</v>
      </c>
      <c r="D23" s="20">
        <f>+'[1]Vyhodnocení hospodaření PO'!P23</f>
        <v>0</v>
      </c>
      <c r="E23" s="21">
        <f>+'[1]Vyhodnocení hospodaření PO'!Q23</f>
        <v>0</v>
      </c>
      <c r="F23" s="60">
        <f>+'[1]Vyhodnocení hospodaření PO'!R23</f>
        <v>17000</v>
      </c>
      <c r="G23" s="63">
        <f t="shared" si="1"/>
        <v>17000</v>
      </c>
      <c r="H23" s="69">
        <f>+'[1]Vyhodnocení hospodaření PO'!T23</f>
        <v>0</v>
      </c>
      <c r="I23" s="22">
        <f t="shared" si="2"/>
        <v>17000</v>
      </c>
      <c r="J23" s="20">
        <f>+'[2]návrh změny rozpočtu '!J23</f>
        <v>0</v>
      </c>
      <c r="K23" s="21">
        <f>+'[2]návrh změny rozpočtu '!K23</f>
        <v>0</v>
      </c>
      <c r="L23" s="60">
        <f>+'[2]návrh změny rozpočtu '!L23</f>
        <v>0</v>
      </c>
      <c r="M23" s="63">
        <f t="shared" si="0"/>
        <v>0</v>
      </c>
      <c r="N23" s="69">
        <f>+'[2]návrh změny rozpočtu '!N23</f>
        <v>0</v>
      </c>
      <c r="O23" s="22">
        <f t="shared" si="9"/>
        <v>0</v>
      </c>
      <c r="P23" s="20">
        <f>+'[3]Vyhodnocení hosp. 1.pol. 2020'!P23</f>
        <v>0</v>
      </c>
      <c r="Q23" s="21">
        <f>+'[3]Vyhodnocení hosp. 1.pol. 2020'!Q23</f>
        <v>0</v>
      </c>
      <c r="R23" s="60">
        <f>+'[3]Vyhodnocení hosp. 1.pol. 2020'!R23</f>
        <v>252066.11</v>
      </c>
      <c r="S23" s="63">
        <f t="shared" si="4"/>
        <v>252066.11</v>
      </c>
      <c r="T23" s="69">
        <f>+'[3]Vyhodnocení hosp. 1.pol. 2020'!T23</f>
        <v>0</v>
      </c>
      <c r="U23" s="22">
        <f t="shared" si="10"/>
        <v>252066.11</v>
      </c>
      <c r="V23" s="20">
        <f>+'[2]návrh změny rozpočtu '!J23</f>
        <v>0</v>
      </c>
      <c r="W23" s="21">
        <f>+'[2]návrh změny rozpočtu '!K23</f>
        <v>0</v>
      </c>
      <c r="X23" s="60">
        <f>+'[2]návrh změny rozpočtu '!L23</f>
        <v>0</v>
      </c>
      <c r="Y23" s="63">
        <f t="shared" si="6"/>
        <v>0</v>
      </c>
      <c r="Z23" s="69">
        <f>+'[2]návrh změny rozpočtu '!N23</f>
        <v>0</v>
      </c>
      <c r="AA23" s="22">
        <f t="shared" si="11"/>
        <v>0</v>
      </c>
      <c r="AB23" s="142" t="e">
        <f t="shared" si="8"/>
        <v>#DIV/0!</v>
      </c>
      <c r="AC23" s="3"/>
      <c r="AD23" s="3"/>
    </row>
    <row r="24" spans="1:30" ht="15.75" thickBot="1" x14ac:dyDescent="0.3">
      <c r="A24" s="4"/>
      <c r="B24" s="23" t="s">
        <v>17</v>
      </c>
      <c r="C24" s="24" t="s">
        <v>8</v>
      </c>
      <c r="D24" s="25">
        <f>SUM(D15:D21)</f>
        <v>128892300.00000001</v>
      </c>
      <c r="E24" s="25">
        <f t="shared" ref="E24:F24" si="12">SUM(E15:E21)</f>
        <v>1133403.3199999998</v>
      </c>
      <c r="F24" s="25">
        <f t="shared" si="12"/>
        <v>20772624.469999999</v>
      </c>
      <c r="G24" s="27">
        <f>SUM(D24:F24)</f>
        <v>150798327.79000002</v>
      </c>
      <c r="H24" s="28">
        <f>SUM(H15:H23)</f>
        <v>14967870.75</v>
      </c>
      <c r="I24" s="28">
        <f>SUM(I15:I21)</f>
        <v>165766198.54000002</v>
      </c>
      <c r="J24" s="25">
        <f>SUM(J15:J21)</f>
        <v>130032000</v>
      </c>
      <c r="K24" s="26">
        <f>SUM(K15:K21)</f>
        <v>1261073</v>
      </c>
      <c r="L24" s="26">
        <f>SUM(L15:L21)</f>
        <v>17626342</v>
      </c>
      <c r="M24" s="27">
        <f>SUM(J24:L24)</f>
        <v>148919415</v>
      </c>
      <c r="N24" s="28">
        <f>SUM(N15:N21)</f>
        <v>15056000</v>
      </c>
      <c r="O24" s="28">
        <f>SUM(O15:O21)</f>
        <v>163975415</v>
      </c>
      <c r="P24" s="25">
        <f>SUM(P15:P21)</f>
        <v>67256827.900000006</v>
      </c>
      <c r="Q24" s="26">
        <f>SUM(Q15:Q21)</f>
        <v>0</v>
      </c>
      <c r="R24" s="26">
        <f>SUM(R15:R21)</f>
        <v>9846626.4199999999</v>
      </c>
      <c r="S24" s="27">
        <f>SUM(P24:R24)</f>
        <v>77103454.320000008</v>
      </c>
      <c r="T24" s="28">
        <f>SUM(T15:T21)</f>
        <v>8400316.0399999991</v>
      </c>
      <c r="U24" s="28">
        <f>SUM(U15:U21)</f>
        <v>85503770.359999999</v>
      </c>
      <c r="V24" s="25">
        <f>SUM(V15:V21)</f>
        <v>129943000</v>
      </c>
      <c r="W24" s="26">
        <f>SUM(W15:W21)</f>
        <v>1261073</v>
      </c>
      <c r="X24" s="26">
        <f>SUM(X15:X21)</f>
        <v>17626342</v>
      </c>
      <c r="Y24" s="27">
        <f>SUM(V24:X24)</f>
        <v>148830415</v>
      </c>
      <c r="Z24" s="28">
        <f>SUM(Z15:Z21)</f>
        <v>15056000</v>
      </c>
      <c r="AA24" s="28">
        <f>SUM(AA15:AA21)</f>
        <v>163886415</v>
      </c>
      <c r="AB24" s="143">
        <f t="shared" si="8"/>
        <v>0.99945723570817002</v>
      </c>
      <c r="AC24" s="3"/>
      <c r="AD24" s="3"/>
    </row>
    <row r="25" spans="1:30" ht="15.75" customHeight="1" thickBot="1" x14ac:dyDescent="0.3">
      <c r="A25" s="4"/>
      <c r="B25" s="29"/>
      <c r="C25" s="30"/>
      <c r="D25" s="186" t="s">
        <v>68</v>
      </c>
      <c r="E25" s="187"/>
      <c r="F25" s="187"/>
      <c r="G25" s="188"/>
      <c r="H25" s="188"/>
      <c r="I25" s="189"/>
      <c r="J25" s="186" t="s">
        <v>68</v>
      </c>
      <c r="K25" s="187"/>
      <c r="L25" s="187"/>
      <c r="M25" s="188"/>
      <c r="N25" s="188"/>
      <c r="O25" s="189"/>
      <c r="P25" s="186" t="s">
        <v>68</v>
      </c>
      <c r="Q25" s="187"/>
      <c r="R25" s="187"/>
      <c r="S25" s="188"/>
      <c r="T25" s="188"/>
      <c r="U25" s="189"/>
      <c r="V25" s="186" t="s">
        <v>68</v>
      </c>
      <c r="W25" s="187"/>
      <c r="X25" s="187"/>
      <c r="Y25" s="188"/>
      <c r="Z25" s="188"/>
      <c r="AA25" s="189"/>
      <c r="AB25" s="181" t="s">
        <v>97</v>
      </c>
      <c r="AC25" s="3"/>
      <c r="AD25" s="3"/>
    </row>
    <row r="26" spans="1:30" ht="15.75" thickBot="1" x14ac:dyDescent="0.3">
      <c r="A26" s="4"/>
      <c r="B26" s="208" t="s">
        <v>37</v>
      </c>
      <c r="C26" s="197" t="s">
        <v>38</v>
      </c>
      <c r="D26" s="184" t="s">
        <v>69</v>
      </c>
      <c r="E26" s="185"/>
      <c r="F26" s="185"/>
      <c r="G26" s="175" t="s">
        <v>64</v>
      </c>
      <c r="H26" s="177" t="s">
        <v>67</v>
      </c>
      <c r="I26" s="179" t="s">
        <v>68</v>
      </c>
      <c r="J26" s="184" t="s">
        <v>69</v>
      </c>
      <c r="K26" s="185"/>
      <c r="L26" s="185"/>
      <c r="M26" s="175" t="s">
        <v>64</v>
      </c>
      <c r="N26" s="177" t="s">
        <v>67</v>
      </c>
      <c r="O26" s="179" t="s">
        <v>68</v>
      </c>
      <c r="P26" s="184" t="s">
        <v>69</v>
      </c>
      <c r="Q26" s="185"/>
      <c r="R26" s="185"/>
      <c r="S26" s="175" t="s">
        <v>64</v>
      </c>
      <c r="T26" s="177" t="s">
        <v>67</v>
      </c>
      <c r="U26" s="179" t="s">
        <v>68</v>
      </c>
      <c r="V26" s="184" t="s">
        <v>69</v>
      </c>
      <c r="W26" s="185"/>
      <c r="X26" s="185"/>
      <c r="Y26" s="175" t="s">
        <v>64</v>
      </c>
      <c r="Z26" s="177" t="s">
        <v>67</v>
      </c>
      <c r="AA26" s="179" t="s">
        <v>68</v>
      </c>
      <c r="AB26" s="182"/>
      <c r="AC26" s="3"/>
      <c r="AD26" s="3"/>
    </row>
    <row r="27" spans="1:30" ht="15.75" thickBot="1" x14ac:dyDescent="0.3">
      <c r="A27" s="4"/>
      <c r="B27" s="209"/>
      <c r="C27" s="198"/>
      <c r="D27" s="31" t="s">
        <v>54</v>
      </c>
      <c r="E27" s="32" t="s">
        <v>55</v>
      </c>
      <c r="F27" s="33" t="s">
        <v>56</v>
      </c>
      <c r="G27" s="176"/>
      <c r="H27" s="178"/>
      <c r="I27" s="180"/>
      <c r="J27" s="31" t="s">
        <v>54</v>
      </c>
      <c r="K27" s="32" t="s">
        <v>55</v>
      </c>
      <c r="L27" s="33" t="s">
        <v>56</v>
      </c>
      <c r="M27" s="176"/>
      <c r="N27" s="178"/>
      <c r="O27" s="180"/>
      <c r="P27" s="31" t="s">
        <v>54</v>
      </c>
      <c r="Q27" s="32" t="s">
        <v>55</v>
      </c>
      <c r="R27" s="33" t="s">
        <v>56</v>
      </c>
      <c r="S27" s="176"/>
      <c r="T27" s="178"/>
      <c r="U27" s="180"/>
      <c r="V27" s="31" t="s">
        <v>54</v>
      </c>
      <c r="W27" s="32" t="s">
        <v>55</v>
      </c>
      <c r="X27" s="33" t="s">
        <v>56</v>
      </c>
      <c r="Y27" s="176"/>
      <c r="Z27" s="178"/>
      <c r="AA27" s="180"/>
      <c r="AB27" s="183"/>
      <c r="AC27" s="3"/>
      <c r="AD27" s="3"/>
    </row>
    <row r="28" spans="1:30" x14ac:dyDescent="0.25">
      <c r="A28" s="4"/>
      <c r="B28" s="34" t="s">
        <v>19</v>
      </c>
      <c r="C28" s="35" t="s">
        <v>10</v>
      </c>
      <c r="D28" s="70">
        <f>+'[1]Vyhodnocení hospodaření PO'!P28</f>
        <v>4325141.4923569495</v>
      </c>
      <c r="E28" s="70">
        <f>+'[1]Vyhodnocení hospodaření PO'!Q28</f>
        <v>0</v>
      </c>
      <c r="F28" s="70">
        <f>+'[1]Vyhodnocení hospodaření PO'!R28</f>
        <v>735084.01764305087</v>
      </c>
      <c r="G28" s="71">
        <f>SUM(D28:F28)</f>
        <v>5060225.5100000007</v>
      </c>
      <c r="H28" s="71">
        <f>+'[1]Vyhodnocení hospodaření PO'!T28</f>
        <v>36448.840000000004</v>
      </c>
      <c r="I28" s="36">
        <f>G28+H28</f>
        <v>5096674.3500000006</v>
      </c>
      <c r="J28" s="78">
        <f>+'[2]návrh změny rozpočtu '!J28</f>
        <v>3211735.6968463352</v>
      </c>
      <c r="K28" s="78">
        <f>+'[2]návrh změny rozpočtu '!K28</f>
        <v>0</v>
      </c>
      <c r="L28" s="78">
        <f>+'[2]návrh změny rozpočtu '!L28</f>
        <v>383663.13315366482</v>
      </c>
      <c r="M28" s="71">
        <f>SUM(J28:L28)</f>
        <v>3595398.83</v>
      </c>
      <c r="N28" s="78">
        <f>+'[2]návrh změny rozpočtu '!N28</f>
        <v>38000</v>
      </c>
      <c r="O28" s="36">
        <f>M28+N28</f>
        <v>3633398.83</v>
      </c>
      <c r="P28" s="11">
        <f>+'[3]Vyhodnocení hosp. 1.pol. 2020'!P28</f>
        <v>1839467.1376672003</v>
      </c>
      <c r="Q28" s="70">
        <f>+'[3]Vyhodnocení hosp. 1.pol. 2020'!Q28</f>
        <v>0</v>
      </c>
      <c r="R28" s="70">
        <f>+'[3]Vyhodnocení hosp. 1.pol. 2020'!R28</f>
        <v>269304.19233279966</v>
      </c>
      <c r="S28" s="71">
        <f>SUM(P28:R28)</f>
        <v>2108771.33</v>
      </c>
      <c r="T28" s="71">
        <f>+'[3]Vyhodnocení hosp. 1.pol. 2020'!T28</f>
        <v>5427.52</v>
      </c>
      <c r="U28" s="36">
        <f>S28+T28</f>
        <v>2114198.85</v>
      </c>
      <c r="V28" s="78">
        <f>+'[2]návrh změny rozpočtu '!J28-489000</f>
        <v>2722735.6968463352</v>
      </c>
      <c r="W28" s="70">
        <f>+'[2]návrh změny rozpočtu '!K28</f>
        <v>0</v>
      </c>
      <c r="X28" s="70">
        <f>+'[2]návrh změny rozpočtu '!L28</f>
        <v>383663.13315366482</v>
      </c>
      <c r="Y28" s="71">
        <f>SUM(V28:X28)</f>
        <v>3106398.83</v>
      </c>
      <c r="Z28" s="71">
        <f>+'[2]návrh změny rozpočtu '!N28</f>
        <v>38000</v>
      </c>
      <c r="AA28" s="36">
        <f>Y28+Z28</f>
        <v>3144398.83</v>
      </c>
      <c r="AB28" s="139">
        <f t="shared" ref="AB28:AB41" si="13">(AA28/O28)</f>
        <v>0.86541527014252928</v>
      </c>
      <c r="AC28" s="3"/>
      <c r="AD28" s="3"/>
    </row>
    <row r="29" spans="1:30" x14ac:dyDescent="0.25">
      <c r="A29" s="4"/>
      <c r="B29" s="14" t="s">
        <v>20</v>
      </c>
      <c r="C29" s="37" t="s">
        <v>12</v>
      </c>
      <c r="D29" s="72">
        <f>+'[1]Vyhodnocení hospodaření PO'!P29</f>
        <v>10611438.555946741</v>
      </c>
      <c r="E29" s="72">
        <f>+'[1]Vyhodnocení hospodaření PO'!Q29</f>
        <v>0</v>
      </c>
      <c r="F29" s="72">
        <f>+'[1]Vyhodnocení hospodaření PO'!R29</f>
        <v>1803478.3140532584</v>
      </c>
      <c r="G29" s="73">
        <f t="shared" ref="G29:G38" si="14">SUM(D29:F29)</f>
        <v>12414916.869999999</v>
      </c>
      <c r="H29" s="74">
        <f>+'[1]Vyhodnocení hospodaření PO'!T29</f>
        <v>2396285.1399999997</v>
      </c>
      <c r="I29" s="13">
        <f t="shared" ref="I29:I38" si="15">G29+H29</f>
        <v>14811202.009999998</v>
      </c>
      <c r="J29" s="79">
        <f>+'[2]návrh změny rozpočtu '!J29</f>
        <v>9518710.0195216071</v>
      </c>
      <c r="K29" s="79">
        <f>+'[2]návrh změny rozpočtu '!K29</f>
        <v>0</v>
      </c>
      <c r="L29" s="79">
        <f>+'[2]návrh změny rozpočtu '!L29</f>
        <v>1341289.980478392</v>
      </c>
      <c r="M29" s="73">
        <f t="shared" ref="M29:M38" si="16">SUM(J29:L29)</f>
        <v>10860000</v>
      </c>
      <c r="N29" s="79">
        <f>+'[2]návrh změny rozpočtu '!N29</f>
        <v>2407500</v>
      </c>
      <c r="O29" s="13">
        <f t="shared" ref="O29:O38" si="17">M29+N29</f>
        <v>13267500</v>
      </c>
      <c r="P29" s="79">
        <f>+'[3]Vyhodnocení hosp. 1.pol. 2020'!P29</f>
        <v>4058657.4081240892</v>
      </c>
      <c r="Q29" s="72">
        <f>+'[3]Vyhodnocení hosp. 1.pol. 2020'!Q29</f>
        <v>0</v>
      </c>
      <c r="R29" s="72">
        <f>+'[3]Vyhodnocení hosp. 1.pol. 2020'!R29</f>
        <v>594201.13187591056</v>
      </c>
      <c r="S29" s="73">
        <f t="shared" ref="S29:S38" si="18">SUM(P29:R29)</f>
        <v>4652858.54</v>
      </c>
      <c r="T29" s="74">
        <f>+'[3]Vyhodnocení hosp. 1.pol. 2020'!T29</f>
        <v>1181767.7999999998</v>
      </c>
      <c r="U29" s="13">
        <f t="shared" ref="U29:U38" si="19">S29+T29</f>
        <v>5834626.3399999999</v>
      </c>
      <c r="V29" s="79">
        <f>+'[2]návrh změny rozpočtu '!J29+400000</f>
        <v>9918710.0195216071</v>
      </c>
      <c r="W29" s="72">
        <f>+'[2]návrh změny rozpočtu '!K29</f>
        <v>0</v>
      </c>
      <c r="X29" s="72">
        <f>+'[2]návrh změny rozpočtu '!L29</f>
        <v>1341289.980478392</v>
      </c>
      <c r="Y29" s="73">
        <f t="shared" ref="Y29:Y38" si="20">SUM(V29:X29)</f>
        <v>11260000</v>
      </c>
      <c r="Z29" s="74">
        <f>+'[2]návrh změny rozpočtu '!N29</f>
        <v>2407500</v>
      </c>
      <c r="AA29" s="13">
        <f t="shared" ref="AA29:AA38" si="21">Y29+Z29</f>
        <v>13667500</v>
      </c>
      <c r="AB29" s="139">
        <f t="shared" si="13"/>
        <v>1.0301488599962314</v>
      </c>
      <c r="AC29" s="3"/>
      <c r="AD29" s="3"/>
    </row>
    <row r="30" spans="1:30" x14ac:dyDescent="0.25">
      <c r="A30" s="4"/>
      <c r="B30" s="14" t="s">
        <v>22</v>
      </c>
      <c r="C30" s="38" t="s">
        <v>14</v>
      </c>
      <c r="D30" s="75">
        <f>+'[1]Vyhodnocení hospodaření PO'!P30</f>
        <v>7432685.9264114136</v>
      </c>
      <c r="E30" s="75">
        <f>+'[1]Vyhodnocení hospodaření PO'!Q30</f>
        <v>0</v>
      </c>
      <c r="F30" s="75">
        <f>+'[1]Vyhodnocení hospodaření PO'!R30</f>
        <v>1263230.0335885878</v>
      </c>
      <c r="G30" s="73">
        <f t="shared" si="14"/>
        <v>8695915.9600000009</v>
      </c>
      <c r="H30" s="73">
        <f>+'[1]Vyhodnocení hospodaření PO'!T30</f>
        <v>64531.490000000005</v>
      </c>
      <c r="I30" s="13">
        <f t="shared" si="15"/>
        <v>8760447.4500000011</v>
      </c>
      <c r="J30" s="80">
        <f>+'[2]návrh změny rozpočtu '!J30</f>
        <v>9818446.0074540265</v>
      </c>
      <c r="K30" s="80">
        <f>+'[2]návrh změny rozpočtu '!K30</f>
        <v>0</v>
      </c>
      <c r="L30" s="80">
        <f>+'[2]návrh změny rozpočtu '!L30</f>
        <v>1081553.9925459742</v>
      </c>
      <c r="M30" s="73">
        <f t="shared" si="16"/>
        <v>10900000</v>
      </c>
      <c r="N30" s="80">
        <f>+'[2]návrh změny rozpočtu '!N30</f>
        <v>65000</v>
      </c>
      <c r="O30" s="13">
        <f t="shared" si="17"/>
        <v>10965000</v>
      </c>
      <c r="P30" s="80">
        <f>+'[3]Vyhodnocení hosp. 1.pol. 2020'!P30</f>
        <v>4662675.1707059499</v>
      </c>
      <c r="Q30" s="75">
        <f>+'[3]Vyhodnocení hosp. 1.pol. 2020'!Q30</f>
        <v>0</v>
      </c>
      <c r="R30" s="75">
        <f>+'[3]Vyhodnocení hosp. 1.pol. 2020'!R30</f>
        <v>682631.36929404829</v>
      </c>
      <c r="S30" s="73">
        <f t="shared" si="18"/>
        <v>5345306.5399999982</v>
      </c>
      <c r="T30" s="73">
        <f>+'[3]Vyhodnocení hosp. 1.pol. 2020'!T30</f>
        <v>39642.5</v>
      </c>
      <c r="U30" s="13">
        <f t="shared" si="19"/>
        <v>5384949.0399999982</v>
      </c>
      <c r="V30" s="80">
        <f>+'[2]návrh změny rozpočtu '!J30</f>
        <v>9818446.0074540265</v>
      </c>
      <c r="W30" s="75">
        <f>+'[2]návrh změny rozpočtu '!K30</f>
        <v>0</v>
      </c>
      <c r="X30" s="75">
        <f>+'[2]návrh změny rozpočtu '!L30</f>
        <v>1081553.9925459742</v>
      </c>
      <c r="Y30" s="73">
        <f t="shared" si="20"/>
        <v>10900000</v>
      </c>
      <c r="Z30" s="73">
        <f>+'[2]návrh změny rozpočtu '!N30</f>
        <v>65000</v>
      </c>
      <c r="AA30" s="13">
        <f t="shared" si="21"/>
        <v>10965000</v>
      </c>
      <c r="AB30" s="139">
        <f t="shared" si="13"/>
        <v>1</v>
      </c>
      <c r="AC30" s="3"/>
      <c r="AD30" s="3"/>
    </row>
    <row r="31" spans="1:30" x14ac:dyDescent="0.25">
      <c r="A31" s="4"/>
      <c r="B31" s="14" t="s">
        <v>24</v>
      </c>
      <c r="C31" s="38" t="s">
        <v>16</v>
      </c>
      <c r="D31" s="75">
        <f>+'[1]Vyhodnocení hospodaření PO'!P31</f>
        <v>27660039.063202374</v>
      </c>
      <c r="E31" s="75">
        <f>+'[1]Vyhodnocení hospodaření PO'!Q31</f>
        <v>0</v>
      </c>
      <c r="F31" s="75">
        <f>+'[1]Vyhodnocení hospodaření PO'!R31</f>
        <v>4700991.3267976195</v>
      </c>
      <c r="G31" s="73">
        <f t="shared" si="14"/>
        <v>32361030.389999993</v>
      </c>
      <c r="H31" s="73">
        <f>+'[1]Vyhodnocení hospodaření PO'!T31</f>
        <v>4173790.6700000004</v>
      </c>
      <c r="I31" s="13">
        <f t="shared" si="15"/>
        <v>36534821.059999995</v>
      </c>
      <c r="J31" s="80">
        <f>+'[2]návrh změny rozpočtu '!J31</f>
        <v>25698764.067437712</v>
      </c>
      <c r="K31" s="80">
        <f>+'[2]návrh změny rozpočtu '!K31</f>
        <v>0</v>
      </c>
      <c r="L31" s="80">
        <f>+'[2]návrh změny rozpočtu '!L31</f>
        <v>3621235.9325622888</v>
      </c>
      <c r="M31" s="73">
        <f t="shared" si="16"/>
        <v>29320000</v>
      </c>
      <c r="N31" s="80">
        <f>+'[2]návrh změny rozpočtu '!N31</f>
        <v>4296180</v>
      </c>
      <c r="O31" s="13">
        <f t="shared" si="17"/>
        <v>33616180</v>
      </c>
      <c r="P31" s="80">
        <f>+'[3]Vyhodnocení hosp. 1.pol. 2020'!P31</f>
        <v>13889467.122704154</v>
      </c>
      <c r="Q31" s="75">
        <f>+'[3]Vyhodnocení hosp. 1.pol. 2020'!Q31</f>
        <v>0</v>
      </c>
      <c r="R31" s="75">
        <f>+'[3]Vyhodnocení hosp. 1.pol. 2020'!R31</f>
        <v>2033464.8272958454</v>
      </c>
      <c r="S31" s="73">
        <f t="shared" si="18"/>
        <v>15922931.949999999</v>
      </c>
      <c r="T31" s="73">
        <f>+'[3]Vyhodnocení hosp. 1.pol. 2020'!T31</f>
        <v>2129804.36</v>
      </c>
      <c r="U31" s="13">
        <f t="shared" si="19"/>
        <v>18052736.309999999</v>
      </c>
      <c r="V31" s="80">
        <f>+'[2]návrh změny rozpočtu '!J31</f>
        <v>25698764.067437712</v>
      </c>
      <c r="W31" s="75">
        <f>+'[2]návrh změny rozpočtu '!K31</f>
        <v>0</v>
      </c>
      <c r="X31" s="75">
        <f>+'[2]návrh změny rozpočtu '!L31</f>
        <v>3621235.9325622888</v>
      </c>
      <c r="Y31" s="73">
        <f t="shared" si="20"/>
        <v>29320000</v>
      </c>
      <c r="Z31" s="73">
        <f>+'[2]návrh změny rozpočtu '!N31</f>
        <v>4296180</v>
      </c>
      <c r="AA31" s="13">
        <f t="shared" si="21"/>
        <v>33616180</v>
      </c>
      <c r="AB31" s="139">
        <f t="shared" si="13"/>
        <v>1</v>
      </c>
      <c r="AC31" s="3"/>
      <c r="AD31" s="3"/>
    </row>
    <row r="32" spans="1:30" x14ac:dyDescent="0.25">
      <c r="A32" s="4"/>
      <c r="B32" s="14" t="s">
        <v>26</v>
      </c>
      <c r="C32" s="38" t="s">
        <v>18</v>
      </c>
      <c r="D32" s="75">
        <f>+'[1]Vyhodnocení hospodaření PO'!P32</f>
        <v>43455846.451241709</v>
      </c>
      <c r="E32" s="75">
        <f>+'[1]Vyhodnocení hospodaření PO'!Q32</f>
        <v>77500</v>
      </c>
      <c r="F32" s="75">
        <f>+'[1]Vyhodnocení hospodaření PO'!R32</f>
        <v>7398756.148758295</v>
      </c>
      <c r="G32" s="73">
        <f t="shared" si="14"/>
        <v>50932102.600000001</v>
      </c>
      <c r="H32" s="73">
        <f>+'[1]Vyhodnocení hospodaření PO'!T32</f>
        <v>2796264</v>
      </c>
      <c r="I32" s="13">
        <f t="shared" si="15"/>
        <v>53728366.600000001</v>
      </c>
      <c r="J32" s="81">
        <f>+'[2]návrh změny rozpočtu '!J32</f>
        <v>51600269.728187494</v>
      </c>
      <c r="K32" s="81">
        <f>+'[2]návrh změny rozpočtu '!K32</f>
        <v>450000</v>
      </c>
      <c r="L32" s="81">
        <f>+'[2]návrh změny rozpočtu '!L32</f>
        <v>7334450.2694624998</v>
      </c>
      <c r="M32" s="73">
        <f t="shared" si="16"/>
        <v>59384719.997649997</v>
      </c>
      <c r="N32" s="81">
        <f>+'[2]návrh změny rozpočtu '!N32</f>
        <v>2711000</v>
      </c>
      <c r="O32" s="13">
        <f t="shared" si="17"/>
        <v>62095719.997649997</v>
      </c>
      <c r="P32" s="80">
        <f>+'[3]Vyhodnocení hosp. 1.pol. 2020'!P32</f>
        <v>22138466.251505312</v>
      </c>
      <c r="Q32" s="75">
        <f>+'[3]Vyhodnocení hosp. 1.pol. 2020'!Q32</f>
        <v>0</v>
      </c>
      <c r="R32" s="75">
        <f>+'[3]Vyhodnocení hosp. 1.pol. 2020'!R32</f>
        <v>3241146.1184946881</v>
      </c>
      <c r="S32" s="73">
        <f t="shared" si="18"/>
        <v>25379612.370000001</v>
      </c>
      <c r="T32" s="73">
        <f>+'[3]Vyhodnocení hosp. 1.pol. 2020'!T32</f>
        <v>1442388.63</v>
      </c>
      <c r="U32" s="13">
        <f t="shared" si="19"/>
        <v>26822001</v>
      </c>
      <c r="V32" s="81">
        <f>+'[2]návrh změny rozpočtu '!J32</f>
        <v>51600269.728187494</v>
      </c>
      <c r="W32" s="75">
        <f>+'[2]návrh změny rozpočtu '!K32</f>
        <v>450000</v>
      </c>
      <c r="X32" s="75">
        <f>+'[2]návrh změny rozpočtu '!L32</f>
        <v>7334450.2694624998</v>
      </c>
      <c r="Y32" s="73">
        <f t="shared" si="20"/>
        <v>59384719.997649997</v>
      </c>
      <c r="Z32" s="73">
        <f>+'[2]návrh změny rozpočtu '!N32</f>
        <v>2711000</v>
      </c>
      <c r="AA32" s="13">
        <f t="shared" si="21"/>
        <v>62095719.997649997</v>
      </c>
      <c r="AB32" s="139">
        <f t="shared" si="13"/>
        <v>1</v>
      </c>
      <c r="AC32" s="3"/>
      <c r="AD32" s="3"/>
    </row>
    <row r="33" spans="1:30" x14ac:dyDescent="0.25">
      <c r="A33" s="4"/>
      <c r="B33" s="14" t="s">
        <v>28</v>
      </c>
      <c r="C33" s="39" t="s">
        <v>42</v>
      </c>
      <c r="D33" s="75">
        <f>+'[1]Vyhodnocení hospodaření PO'!P33</f>
        <v>42629616.278149813</v>
      </c>
      <c r="E33" s="75">
        <f>+'[1]Vyhodnocení hospodaření PO'!Q33</f>
        <v>77500</v>
      </c>
      <c r="F33" s="75">
        <f>+'[1]Vyhodnocení hospodaření PO'!R33</f>
        <v>7258333.3218501899</v>
      </c>
      <c r="G33" s="73">
        <f t="shared" si="14"/>
        <v>49965449.600000001</v>
      </c>
      <c r="H33" s="73">
        <f>+'[1]Vyhodnocení hospodaření PO'!T33</f>
        <v>2796264</v>
      </c>
      <c r="I33" s="13">
        <f t="shared" si="15"/>
        <v>52761713.600000001</v>
      </c>
      <c r="J33" s="81">
        <f>+'[2]návrh změny rozpočtu '!J33</f>
        <v>50903458.083112016</v>
      </c>
      <c r="K33" s="81">
        <f>+'[2]návrh změny rozpočtu '!K33</f>
        <v>450000</v>
      </c>
      <c r="L33" s="81">
        <f>+'[2]návrh změny rozpočtu '!L33</f>
        <v>7236261.9145379765</v>
      </c>
      <c r="M33" s="73">
        <f t="shared" si="16"/>
        <v>58589719.99764999</v>
      </c>
      <c r="N33" s="81">
        <f>+'[2]návrh změny rozpočtu '!N33</f>
        <v>2711000</v>
      </c>
      <c r="O33" s="13">
        <f t="shared" si="17"/>
        <v>61300719.99764999</v>
      </c>
      <c r="P33" s="80">
        <f>+'[3]Vyhodnocení hosp. 1.pol. 2020'!P33</f>
        <v>21734275.186506197</v>
      </c>
      <c r="Q33" s="75">
        <f>+'[3]Vyhodnocení hosp. 1.pol. 2020'!Q33</f>
        <v>0</v>
      </c>
      <c r="R33" s="75">
        <f>+'[3]Vyhodnocení hosp. 1.pol. 2020'!R33</f>
        <v>3181971.1834938033</v>
      </c>
      <c r="S33" s="73">
        <f t="shared" si="18"/>
        <v>24916246.370000001</v>
      </c>
      <c r="T33" s="73">
        <f>+'[3]Vyhodnocení hosp. 1.pol. 2020'!T33</f>
        <v>1442388.63</v>
      </c>
      <c r="U33" s="13">
        <f t="shared" si="19"/>
        <v>26358635</v>
      </c>
      <c r="V33" s="81">
        <f>+'[2]návrh změny rozpočtu '!J33</f>
        <v>50903458.083112016</v>
      </c>
      <c r="W33" s="75">
        <f>+'[2]návrh změny rozpočtu '!K33</f>
        <v>450000</v>
      </c>
      <c r="X33" s="75">
        <f>+'[2]návrh změny rozpočtu '!L33</f>
        <v>7236261.9145379765</v>
      </c>
      <c r="Y33" s="73">
        <f t="shared" si="20"/>
        <v>58589719.99764999</v>
      </c>
      <c r="Z33" s="73">
        <f>+'[2]návrh změny rozpočtu '!N33</f>
        <v>2711000</v>
      </c>
      <c r="AA33" s="13">
        <f t="shared" si="21"/>
        <v>61300719.99764999</v>
      </c>
      <c r="AB33" s="139">
        <f t="shared" si="13"/>
        <v>1</v>
      </c>
      <c r="AC33" s="3"/>
      <c r="AD33" s="3"/>
    </row>
    <row r="34" spans="1:30" x14ac:dyDescent="0.25">
      <c r="A34" s="4"/>
      <c r="B34" s="14" t="s">
        <v>30</v>
      </c>
      <c r="C34" s="40" t="s">
        <v>21</v>
      </c>
      <c r="D34" s="75">
        <f>+'[1]Vyhodnocení hospodaření PO'!P34</f>
        <v>826230.17309189483</v>
      </c>
      <c r="E34" s="75">
        <f>+'[1]Vyhodnocení hospodaření PO'!Q34</f>
        <v>0</v>
      </c>
      <c r="F34" s="75">
        <f>+'[1]Vyhodnocení hospodaření PO'!R34</f>
        <v>140422.82690810514</v>
      </c>
      <c r="G34" s="73">
        <f t="shared" si="14"/>
        <v>966653</v>
      </c>
      <c r="H34" s="73">
        <f>+'[1]Vyhodnocení hospodaření PO'!T34</f>
        <v>0</v>
      </c>
      <c r="I34" s="13">
        <f t="shared" si="15"/>
        <v>966653</v>
      </c>
      <c r="J34" s="81">
        <f>+'[2]návrh změny rozpočtu '!J34</f>
        <v>696811.64507547684</v>
      </c>
      <c r="K34" s="81">
        <f>+'[2]návrh změny rozpočtu '!K34</f>
        <v>0</v>
      </c>
      <c r="L34" s="81">
        <f>+'[2]návrh změny rozpočtu '!L34</f>
        <v>98188.35492452317</v>
      </c>
      <c r="M34" s="73">
        <f>SUM(J34:L34)</f>
        <v>795000</v>
      </c>
      <c r="N34" s="81">
        <f>+'[2]návrh změny rozpočtu '!N34</f>
        <v>0</v>
      </c>
      <c r="O34" s="13">
        <f t="shared" si="17"/>
        <v>795000</v>
      </c>
      <c r="P34" s="80">
        <f>+'[3]Vyhodnocení hosp. 1.pol. 2020'!P34</f>
        <v>404191.0649991149</v>
      </c>
      <c r="Q34" s="75">
        <f>+'[3]Vyhodnocení hosp. 1.pol. 2020'!Q34</f>
        <v>0</v>
      </c>
      <c r="R34" s="75">
        <f>+'[3]Vyhodnocení hosp. 1.pol. 2020'!R34</f>
        <v>59174.935000885103</v>
      </c>
      <c r="S34" s="73">
        <f t="shared" si="18"/>
        <v>463366</v>
      </c>
      <c r="T34" s="73">
        <f>+'[3]Vyhodnocení hosp. 1.pol. 2020'!T34</f>
        <v>0</v>
      </c>
      <c r="U34" s="13">
        <f t="shared" si="19"/>
        <v>463366</v>
      </c>
      <c r="V34" s="81">
        <f>+'[2]návrh změny rozpočtu '!J34</f>
        <v>696811.64507547684</v>
      </c>
      <c r="W34" s="75">
        <f>+'[2]návrh změny rozpočtu '!K34</f>
        <v>0</v>
      </c>
      <c r="X34" s="75">
        <f>+'[2]návrh změny rozpočtu '!L34</f>
        <v>98188.35492452317</v>
      </c>
      <c r="Y34" s="73">
        <f t="shared" si="20"/>
        <v>795000</v>
      </c>
      <c r="Z34" s="73">
        <f>+'[2]návrh změny rozpočtu '!N34</f>
        <v>0</v>
      </c>
      <c r="AA34" s="13">
        <f t="shared" si="21"/>
        <v>795000</v>
      </c>
      <c r="AB34" s="139">
        <f t="shared" si="13"/>
        <v>1</v>
      </c>
      <c r="AC34" s="3"/>
      <c r="AD34" s="3"/>
    </row>
    <row r="35" spans="1:30" x14ac:dyDescent="0.25">
      <c r="A35" s="4"/>
      <c r="B35" s="14" t="s">
        <v>32</v>
      </c>
      <c r="C35" s="38" t="s">
        <v>23</v>
      </c>
      <c r="D35" s="75">
        <f>+'[1]Vyhodnocení hospodaření PO'!P35</f>
        <v>15750514.862226542</v>
      </c>
      <c r="E35" s="75">
        <f>+'[1]Vyhodnocení hospodaření PO'!Q35</f>
        <v>0</v>
      </c>
      <c r="F35" s="75">
        <f>+'[1]Vyhodnocení hospodaření PO'!R35</f>
        <v>2676895.4877734566</v>
      </c>
      <c r="G35" s="73">
        <f t="shared" si="14"/>
        <v>18427410.349999998</v>
      </c>
      <c r="H35" s="73">
        <f>+'[1]Vyhodnocení hospodaření PO'!T35</f>
        <v>1012590.0700000001</v>
      </c>
      <c r="I35" s="13">
        <f t="shared" si="15"/>
        <v>19440000.419999998</v>
      </c>
      <c r="J35" s="81">
        <f>+'[2]návrh změny rozpočtu '!J35</f>
        <v>18633996.562691126</v>
      </c>
      <c r="K35" s="81">
        <f>+'[2]návrh změny rozpočtu '!K35</f>
        <v>0</v>
      </c>
      <c r="L35" s="81">
        <f>+'[2]návrh změny rozpočtu '!L35</f>
        <v>2625733.1964675752</v>
      </c>
      <c r="M35" s="73">
        <f t="shared" si="16"/>
        <v>21259729.759158701</v>
      </c>
      <c r="N35" s="81">
        <f>+'[2]návrh změny rozpočtu '!N35</f>
        <v>978838</v>
      </c>
      <c r="O35" s="13">
        <f t="shared" si="17"/>
        <v>22238567.759158701</v>
      </c>
      <c r="P35" s="80">
        <f>+'[3]Vyhodnocení hosp. 1.pol. 2020'!P35</f>
        <v>8023958.8714047791</v>
      </c>
      <c r="Q35" s="75">
        <f>+'[3]Vyhodnocení hosp. 1.pol. 2020'!Q35</f>
        <v>0</v>
      </c>
      <c r="R35" s="75">
        <f>+'[3]Vyhodnocení hosp. 1.pol. 2020'!R35</f>
        <v>1174734.6385952223</v>
      </c>
      <c r="S35" s="73">
        <f t="shared" si="18"/>
        <v>9198693.5100000016</v>
      </c>
      <c r="T35" s="73">
        <f>+'[3]Vyhodnocení hosp. 1.pol. 2020'!T35</f>
        <v>521906.84</v>
      </c>
      <c r="U35" s="13">
        <f t="shared" si="19"/>
        <v>9720600.3500000015</v>
      </c>
      <c r="V35" s="81">
        <f>+'[2]návrh změny rozpočtu '!J35</f>
        <v>18633996.562691126</v>
      </c>
      <c r="W35" s="75">
        <f>+'[2]návrh změny rozpočtu '!K35</f>
        <v>0</v>
      </c>
      <c r="X35" s="75">
        <f>+'[2]návrh změny rozpočtu '!L35</f>
        <v>2625733.1964675752</v>
      </c>
      <c r="Y35" s="73">
        <f t="shared" si="20"/>
        <v>21259729.759158701</v>
      </c>
      <c r="Z35" s="73">
        <f>+'[2]návrh změny rozpočtu '!N35</f>
        <v>978838</v>
      </c>
      <c r="AA35" s="13">
        <f t="shared" si="21"/>
        <v>22238567.759158701</v>
      </c>
      <c r="AB35" s="139">
        <f t="shared" si="13"/>
        <v>1</v>
      </c>
      <c r="AC35" s="3"/>
      <c r="AD35" s="3"/>
    </row>
    <row r="36" spans="1:30" x14ac:dyDescent="0.25">
      <c r="A36" s="4"/>
      <c r="B36" s="14" t="s">
        <v>33</v>
      </c>
      <c r="C36" s="38" t="s">
        <v>25</v>
      </c>
      <c r="D36" s="75">
        <f>+'[1]Vyhodnocení hospodaření PO'!P36</f>
        <v>70823.685314687144</v>
      </c>
      <c r="E36" s="75">
        <f>+'[1]Vyhodnocení hospodaření PO'!Q36</f>
        <v>0</v>
      </c>
      <c r="F36" s="75">
        <f>+'[1]Vyhodnocení hospodaření PO'!R36</f>
        <v>12036.914685312866</v>
      </c>
      <c r="G36" s="73">
        <f t="shared" si="14"/>
        <v>82860.600000000006</v>
      </c>
      <c r="H36" s="73">
        <f>+'[1]Vyhodnocení hospodaření PO'!T36</f>
        <v>354303</v>
      </c>
      <c r="I36" s="13">
        <f t="shared" si="15"/>
        <v>437163.6</v>
      </c>
      <c r="J36" s="80">
        <f>+'[2]návrh změny rozpočtu '!J36</f>
        <v>64071.611641531264</v>
      </c>
      <c r="K36" s="80">
        <f>+'[2]návrh změny rozpočtu '!K36</f>
        <v>0</v>
      </c>
      <c r="L36" s="80">
        <f>+'[2]návrh změny rozpočtu '!L36</f>
        <v>9028.3883584687355</v>
      </c>
      <c r="M36" s="73">
        <f t="shared" si="16"/>
        <v>73100</v>
      </c>
      <c r="N36" s="80">
        <f>+'[2]návrh změny rozpočtu '!N36</f>
        <v>360100</v>
      </c>
      <c r="O36" s="13">
        <f t="shared" si="17"/>
        <v>433200</v>
      </c>
      <c r="P36" s="80">
        <f>+'[3]Vyhodnocení hosp. 1.pol. 2020'!P36</f>
        <v>42829.601851358406</v>
      </c>
      <c r="Q36" s="75">
        <f>+'[3]Vyhodnocení hosp. 1.pol. 2020'!Q36</f>
        <v>0</v>
      </c>
      <c r="R36" s="75">
        <f>+'[3]Vyhodnocení hosp. 1.pol. 2020'!R36</f>
        <v>6270.3981486415896</v>
      </c>
      <c r="S36" s="73">
        <f t="shared" si="18"/>
        <v>49099.999999999993</v>
      </c>
      <c r="T36" s="73">
        <f>+'[3]Vyhodnocení hosp. 1.pol. 2020'!T36</f>
        <v>3000</v>
      </c>
      <c r="U36" s="13">
        <f t="shared" si="19"/>
        <v>52099.999999999993</v>
      </c>
      <c r="V36" s="80">
        <f>+'[2]návrh změny rozpočtu '!J36</f>
        <v>64071.611641531264</v>
      </c>
      <c r="W36" s="75">
        <f>+'[2]návrh změny rozpočtu '!K36</f>
        <v>0</v>
      </c>
      <c r="X36" s="75">
        <f>+'[2]návrh změny rozpočtu '!L36</f>
        <v>9028.3883584687355</v>
      </c>
      <c r="Y36" s="73">
        <f t="shared" si="20"/>
        <v>73100</v>
      </c>
      <c r="Z36" s="73">
        <f>+'[2]návrh změny rozpočtu '!N36</f>
        <v>360100</v>
      </c>
      <c r="AA36" s="13">
        <f t="shared" si="21"/>
        <v>433200</v>
      </c>
      <c r="AB36" s="139">
        <f t="shared" si="13"/>
        <v>1</v>
      </c>
      <c r="AC36" s="3"/>
      <c r="AD36" s="3"/>
    </row>
    <row r="37" spans="1:30" x14ac:dyDescent="0.25">
      <c r="A37" s="4"/>
      <c r="B37" s="14" t="s">
        <v>34</v>
      </c>
      <c r="C37" s="38" t="s">
        <v>27</v>
      </c>
      <c r="D37" s="75">
        <f>+'[1]Vyhodnocení hospodaření PO'!P37</f>
        <v>11116119.234942658</v>
      </c>
      <c r="E37" s="75">
        <f>+'[1]Vyhodnocení hospodaření PO'!Q37</f>
        <v>0</v>
      </c>
      <c r="F37" s="75">
        <f>+'[1]Vyhodnocení hospodaření PO'!R37</f>
        <v>1889251.855057342</v>
      </c>
      <c r="G37" s="73">
        <f t="shared" si="14"/>
        <v>13005371.09</v>
      </c>
      <c r="H37" s="73">
        <f>+'[1]Vyhodnocení hospodaření PO'!T37</f>
        <v>1136918.23</v>
      </c>
      <c r="I37" s="13">
        <f t="shared" si="15"/>
        <v>14142289.32</v>
      </c>
      <c r="J37" s="80">
        <f>+'[2]návrh změny rozpočtu '!J37</f>
        <v>5661966.6491537709</v>
      </c>
      <c r="K37" s="80">
        <f>+'[2]návrh změny rozpočtu '!K37</f>
        <v>0</v>
      </c>
      <c r="L37" s="80">
        <f>+'[2]návrh změny rozpočtu '!L37</f>
        <v>1733199.350846228</v>
      </c>
      <c r="M37" s="73">
        <f t="shared" si="16"/>
        <v>7395165.9999999991</v>
      </c>
      <c r="N37" s="80">
        <f>+'[2]návrh změny rozpočtu '!N37</f>
        <v>1288200</v>
      </c>
      <c r="O37" s="13">
        <f t="shared" si="17"/>
        <v>8683366</v>
      </c>
      <c r="P37" s="80">
        <f>+'[3]Vyhodnocení hosp. 1.pol. 2020'!P37</f>
        <v>6536932.061230625</v>
      </c>
      <c r="Q37" s="75">
        <f>+'[3]Vyhodnocení hosp. 1.pol. 2020'!Q37</f>
        <v>0</v>
      </c>
      <c r="R37" s="75">
        <f>+'[3]Vyhodnocení hosp. 1.pol. 2020'!R37</f>
        <v>957028.89876937587</v>
      </c>
      <c r="S37" s="73">
        <f t="shared" si="18"/>
        <v>7493960.9600000009</v>
      </c>
      <c r="T37" s="73">
        <f>+'[3]Vyhodnocení hosp. 1.pol. 2020'!T37</f>
        <v>506115.04000000004</v>
      </c>
      <c r="U37" s="13">
        <f t="shared" si="19"/>
        <v>8000076.0000000009</v>
      </c>
      <c r="V37" s="80">
        <f>+'[2]návrh změny rozpočtu '!J37</f>
        <v>5661966.6491537709</v>
      </c>
      <c r="W37" s="75">
        <f>+'[2]návrh změny rozpočtu '!K37</f>
        <v>0</v>
      </c>
      <c r="X37" s="75">
        <f>+'[2]návrh změny rozpočtu '!L37</f>
        <v>1733199.350846228</v>
      </c>
      <c r="Y37" s="73">
        <f t="shared" si="20"/>
        <v>7395165.9999999991</v>
      </c>
      <c r="Z37" s="73">
        <f>+'[2]návrh změny rozpočtu '!N37</f>
        <v>1288200</v>
      </c>
      <c r="AA37" s="13">
        <f t="shared" si="21"/>
        <v>8683366</v>
      </c>
      <c r="AB37" s="139">
        <f t="shared" si="13"/>
        <v>1</v>
      </c>
      <c r="AC37" s="3"/>
      <c r="AD37" s="3"/>
    </row>
    <row r="38" spans="1:30" ht="15.75" thickBot="1" x14ac:dyDescent="0.3">
      <c r="A38" s="4"/>
      <c r="B38" s="19" t="s">
        <v>35</v>
      </c>
      <c r="C38" s="99" t="s">
        <v>29</v>
      </c>
      <c r="D38" s="76">
        <f>+'[1]Vyhodnocení hospodaření PO'!P38</f>
        <v>9000684.5879471116</v>
      </c>
      <c r="E38" s="76">
        <f>+'[1]Vyhodnocení hospodaření PO'!Q38</f>
        <v>0</v>
      </c>
      <c r="F38" s="76">
        <f>+'[1]Vyhodnocení hospodaření PO'!R38</f>
        <v>1529720.9120528854</v>
      </c>
      <c r="G38" s="73">
        <f t="shared" si="14"/>
        <v>10530405.499999996</v>
      </c>
      <c r="H38" s="77">
        <f>+'[1]Vyhodnocení hospodaření PO'!T38</f>
        <v>1947200.6099999999</v>
      </c>
      <c r="I38" s="22">
        <f t="shared" si="15"/>
        <v>12477606.109999996</v>
      </c>
      <c r="J38" s="82">
        <f>+'[2]návrh změny rozpočtu '!J38</f>
        <v>6312763.2684331294</v>
      </c>
      <c r="K38" s="82">
        <f>+'[2]návrh změny rozpočtu '!K38</f>
        <v>0</v>
      </c>
      <c r="L38" s="82">
        <f>+'[2]návrh změny rozpočtu '!L38</f>
        <v>889537.14355371543</v>
      </c>
      <c r="M38" s="77">
        <f t="shared" si="16"/>
        <v>7202300.4119868446</v>
      </c>
      <c r="N38" s="82">
        <f>+'[2]návrh změny rozpočtu '!N38</f>
        <v>1840182</v>
      </c>
      <c r="O38" s="22">
        <f t="shared" si="17"/>
        <v>9042482.4119868446</v>
      </c>
      <c r="P38" s="82">
        <f>+'[3]Vyhodnocení hosp. 1.pol. 2020'!P38</f>
        <v>7135016.7114683613</v>
      </c>
      <c r="Q38" s="76">
        <f>+'[3]Vyhodnocení hosp. 1.pol. 2020'!Q38</f>
        <v>0</v>
      </c>
      <c r="R38" s="76">
        <f>+'[3]Vyhodnocení hosp. 1.pol. 2020'!R38</f>
        <v>1044590.5085316369</v>
      </c>
      <c r="S38" s="77">
        <f t="shared" si="18"/>
        <v>8179607.2199999979</v>
      </c>
      <c r="T38" s="77">
        <f>+'[3]Vyhodnocení hosp. 1.pol. 2020'!T38</f>
        <v>1087931.72</v>
      </c>
      <c r="U38" s="22">
        <f t="shared" si="19"/>
        <v>9267538.9399999976</v>
      </c>
      <c r="V38" s="82">
        <f>+'[2]návrh změny rozpočtu '!J38</f>
        <v>6312763.2684331294</v>
      </c>
      <c r="W38" s="76">
        <f>+'[2]návrh změny rozpočtu '!K38</f>
        <v>0</v>
      </c>
      <c r="X38" s="76">
        <f>+'[2]návrh změny rozpočtu '!L38</f>
        <v>889537.14355371543</v>
      </c>
      <c r="Y38" s="77">
        <f t="shared" si="20"/>
        <v>7202300.4119868446</v>
      </c>
      <c r="Z38" s="77">
        <f>+'[2]návrh změny rozpočtu '!N38</f>
        <v>1840182</v>
      </c>
      <c r="AA38" s="22">
        <f t="shared" si="21"/>
        <v>9042482.4119868446</v>
      </c>
      <c r="AB38" s="142">
        <f t="shared" si="13"/>
        <v>1</v>
      </c>
      <c r="AC38" s="3"/>
      <c r="AD38" s="3"/>
    </row>
    <row r="39" spans="1:30" ht="15.75" thickBot="1" x14ac:dyDescent="0.3">
      <c r="A39" s="4"/>
      <c r="B39" s="23" t="s">
        <v>48</v>
      </c>
      <c r="C39" s="100" t="s">
        <v>31</v>
      </c>
      <c r="D39" s="41">
        <f>SUM(D35:D38)+SUM(D28:D32)</f>
        <v>129423293.8595902</v>
      </c>
      <c r="E39" s="41">
        <f>SUM(E35:E38)+SUM(E28:E32)</f>
        <v>77500</v>
      </c>
      <c r="F39" s="41">
        <f>SUM(F35:F38)+SUM(F28:F32)</f>
        <v>22009445.01040981</v>
      </c>
      <c r="G39" s="138">
        <f>SUM(D39:F39)</f>
        <v>151510238.87</v>
      </c>
      <c r="H39" s="42">
        <f>SUM(H28:H32)+SUM(H35:H38)</f>
        <v>13918332.050000001</v>
      </c>
      <c r="I39" s="43">
        <f>SUM(I35:I38)+SUM(I28:I32)</f>
        <v>165428570.92000002</v>
      </c>
      <c r="J39" s="41">
        <f>SUM(J35:J38)+SUM(J28:J32)</f>
        <v>130520723.61136673</v>
      </c>
      <c r="K39" s="41">
        <f>SUM(K35:K38)+SUM(K28:K32)</f>
        <v>450000</v>
      </c>
      <c r="L39" s="41">
        <f>SUM(L35:L38)+SUM(L28:L32)</f>
        <v>19019691.387428805</v>
      </c>
      <c r="M39" s="138">
        <f>SUM(J39:L39)</f>
        <v>149990414.99879554</v>
      </c>
      <c r="N39" s="42">
        <f>SUM(N28:N32)+SUM(N35:N38)</f>
        <v>13985000</v>
      </c>
      <c r="O39" s="43">
        <f>SUM(O35:O38)+SUM(O28:O32)</f>
        <v>163975414.99879554</v>
      </c>
      <c r="P39" s="41">
        <f>SUM(P35:P38)+SUM(P28:P32)</f>
        <v>68327470.336661831</v>
      </c>
      <c r="Q39" s="41">
        <f>SUM(Q35:Q38)+SUM(Q28:Q32)</f>
        <v>0</v>
      </c>
      <c r="R39" s="41">
        <f>SUM(R35:R38)+SUM(R28:R32)</f>
        <v>10003372.083338169</v>
      </c>
      <c r="S39" s="138">
        <f>SUM(P39:R39)</f>
        <v>78330842.420000002</v>
      </c>
      <c r="T39" s="42">
        <f>SUM(T28:T32)+SUM(T35:T38)</f>
        <v>6917984.4100000001</v>
      </c>
      <c r="U39" s="43">
        <f>SUM(U35:U38)+SUM(U28:U32)</f>
        <v>85248826.829999983</v>
      </c>
      <c r="V39" s="41">
        <f>SUM(V35:V38)+SUM(V28:V32)</f>
        <v>130431723.61136673</v>
      </c>
      <c r="W39" s="41">
        <f>SUM(W35:W38)+SUM(W28:W32)</f>
        <v>450000</v>
      </c>
      <c r="X39" s="41">
        <f>SUM(X35:X38)+SUM(X28:X32)</f>
        <v>19019691.387428805</v>
      </c>
      <c r="Y39" s="138">
        <f>SUM(V39:X39)</f>
        <v>149901414.99879554</v>
      </c>
      <c r="Z39" s="42">
        <f>SUM(Z28:Z32)+SUM(Z35:Z38)</f>
        <v>13985000</v>
      </c>
      <c r="AA39" s="43">
        <f>SUM(AA35:AA38)+SUM(AA28:AA32)</f>
        <v>163886414.99879554</v>
      </c>
      <c r="AB39" s="144">
        <f t="shared" si="13"/>
        <v>0.99945723570816603</v>
      </c>
      <c r="AC39" s="3"/>
      <c r="AD39" s="3"/>
    </row>
    <row r="40" spans="1:30" ht="19.5" thickBot="1" x14ac:dyDescent="0.35">
      <c r="A40" s="4"/>
      <c r="B40" s="104" t="s">
        <v>49</v>
      </c>
      <c r="C40" s="105" t="s">
        <v>51</v>
      </c>
      <c r="D40" s="106">
        <f t="shared" ref="D40:O40" si="22">D24-D39</f>
        <v>-530993.85959018767</v>
      </c>
      <c r="E40" s="106">
        <f t="shared" si="22"/>
        <v>1055903.3199999998</v>
      </c>
      <c r="F40" s="106">
        <f t="shared" si="22"/>
        <v>-1236820.5404098108</v>
      </c>
      <c r="G40" s="115">
        <f t="shared" si="22"/>
        <v>-711911.07999998331</v>
      </c>
      <c r="H40" s="115">
        <f t="shared" si="22"/>
        <v>1049538.6999999993</v>
      </c>
      <c r="I40" s="116">
        <f t="shared" si="22"/>
        <v>337627.62000000477</v>
      </c>
      <c r="J40" s="106">
        <f t="shared" si="22"/>
        <v>-488723.61136673391</v>
      </c>
      <c r="K40" s="106">
        <f t="shared" si="22"/>
        <v>811073</v>
      </c>
      <c r="L40" s="106">
        <f t="shared" si="22"/>
        <v>-1393349.3874288052</v>
      </c>
      <c r="M40" s="115">
        <f t="shared" si="22"/>
        <v>-1070999.9987955391</v>
      </c>
      <c r="N40" s="115">
        <f t="shared" si="22"/>
        <v>1071000</v>
      </c>
      <c r="O40" s="116">
        <f t="shared" si="22"/>
        <v>1.2044608592987061E-3</v>
      </c>
      <c r="P40" s="106">
        <f t="shared" ref="P40:U40" si="23">P24-P39</f>
        <v>-1070642.4366618246</v>
      </c>
      <c r="Q40" s="106">
        <f t="shared" si="23"/>
        <v>0</v>
      </c>
      <c r="R40" s="106">
        <f t="shared" si="23"/>
        <v>-156745.66333816946</v>
      </c>
      <c r="S40" s="115">
        <f t="shared" si="23"/>
        <v>-1227388.099999994</v>
      </c>
      <c r="T40" s="115">
        <f t="shared" si="23"/>
        <v>1482331.629999999</v>
      </c>
      <c r="U40" s="116">
        <f t="shared" si="23"/>
        <v>254943.53000001609</v>
      </c>
      <c r="V40" s="106">
        <f t="shared" ref="V40:AA40" si="24">V24-V39</f>
        <v>-488723.61136673391</v>
      </c>
      <c r="W40" s="106">
        <f t="shared" si="24"/>
        <v>811073</v>
      </c>
      <c r="X40" s="106">
        <f t="shared" si="24"/>
        <v>-1393349.3874288052</v>
      </c>
      <c r="Y40" s="115">
        <f t="shared" si="24"/>
        <v>-1070999.9987955391</v>
      </c>
      <c r="Z40" s="115">
        <f t="shared" si="24"/>
        <v>1071000</v>
      </c>
      <c r="AA40" s="116">
        <f t="shared" si="24"/>
        <v>1.2044608592987061E-3</v>
      </c>
      <c r="AB40" s="145">
        <f t="shared" si="13"/>
        <v>1</v>
      </c>
      <c r="AC40" s="3"/>
      <c r="AD40" s="3"/>
    </row>
    <row r="41" spans="1:30" ht="15.75" thickBot="1" x14ac:dyDescent="0.3">
      <c r="A41" s="4"/>
      <c r="B41" s="107" t="s">
        <v>50</v>
      </c>
      <c r="C41" s="108" t="s">
        <v>65</v>
      </c>
      <c r="D41" s="109"/>
      <c r="E41" s="110"/>
      <c r="F41" s="110"/>
      <c r="G41" s="111"/>
      <c r="H41" s="112"/>
      <c r="I41" s="113">
        <f>I40-D16</f>
        <v>-128554672.38000001</v>
      </c>
      <c r="J41" s="109"/>
      <c r="K41" s="110"/>
      <c r="L41" s="110"/>
      <c r="M41" s="111"/>
      <c r="N41" s="114"/>
      <c r="O41" s="113">
        <f>O40-J16</f>
        <v>-130031999.99879554</v>
      </c>
      <c r="P41" s="109"/>
      <c r="Q41" s="110"/>
      <c r="R41" s="110"/>
      <c r="S41" s="111"/>
      <c r="T41" s="114"/>
      <c r="U41" s="113">
        <f>U40-P16</f>
        <v>-67001884.36999999</v>
      </c>
      <c r="V41" s="109"/>
      <c r="W41" s="110"/>
      <c r="X41" s="110"/>
      <c r="Y41" s="111"/>
      <c r="Z41" s="114"/>
      <c r="AA41" s="113">
        <f>AA40-V16</f>
        <v>-129942999.99879554</v>
      </c>
      <c r="AB41" s="139">
        <f t="shared" si="13"/>
        <v>0.9993155530946165</v>
      </c>
      <c r="AC41" s="3"/>
      <c r="AD41" s="3"/>
    </row>
    <row r="42" spans="1:30" s="119" customFormat="1" ht="8.25" customHeight="1" thickBot="1" x14ac:dyDescent="0.3">
      <c r="A42" s="85"/>
      <c r="B42" s="86"/>
      <c r="C42" s="47"/>
      <c r="D42" s="87"/>
      <c r="E42" s="48"/>
      <c r="F42" s="48"/>
      <c r="G42" s="85"/>
      <c r="H42" s="48"/>
      <c r="I42" s="48"/>
      <c r="J42" s="87"/>
      <c r="K42" s="48"/>
      <c r="L42" s="48"/>
      <c r="M42" s="85"/>
      <c r="N42" s="48"/>
      <c r="O42" s="48"/>
      <c r="P42" s="48"/>
      <c r="Q42" s="48"/>
      <c r="R42" s="48"/>
      <c r="S42" s="48"/>
      <c r="T42" s="48"/>
      <c r="U42" s="48"/>
      <c r="V42" s="88"/>
      <c r="W42" s="88"/>
      <c r="X42" s="88"/>
      <c r="Y42" s="88"/>
      <c r="Z42" s="88"/>
      <c r="AA42" s="88"/>
      <c r="AB42" s="88"/>
      <c r="AC42" s="88"/>
      <c r="AD42" s="88"/>
    </row>
    <row r="43" spans="1:30" s="119" customFormat="1" ht="15.75" customHeight="1" thickBot="1" x14ac:dyDescent="0.3">
      <c r="A43" s="85"/>
      <c r="B43" s="89"/>
      <c r="C43" s="194" t="s">
        <v>83</v>
      </c>
      <c r="D43" s="103" t="s">
        <v>41</v>
      </c>
      <c r="E43" s="44" t="s">
        <v>84</v>
      </c>
      <c r="F43" s="45" t="s">
        <v>36</v>
      </c>
      <c r="G43" s="48"/>
      <c r="H43" s="48"/>
      <c r="I43" s="49"/>
      <c r="J43" s="103" t="s">
        <v>41</v>
      </c>
      <c r="K43" s="44" t="s">
        <v>84</v>
      </c>
      <c r="L43" s="45" t="s">
        <v>36</v>
      </c>
      <c r="M43" s="48"/>
      <c r="N43" s="48"/>
      <c r="O43" s="48"/>
      <c r="P43" s="103" t="s">
        <v>41</v>
      </c>
      <c r="Q43" s="44" t="s">
        <v>84</v>
      </c>
      <c r="R43" s="45" t="s">
        <v>36</v>
      </c>
      <c r="S43" s="88"/>
      <c r="T43" s="88"/>
      <c r="U43" s="88"/>
      <c r="V43" s="103" t="s">
        <v>41</v>
      </c>
      <c r="W43" s="44" t="s">
        <v>84</v>
      </c>
      <c r="X43" s="45" t="s">
        <v>102</v>
      </c>
      <c r="Y43" s="88"/>
      <c r="Z43" s="88"/>
      <c r="AA43" s="88"/>
      <c r="AB43" s="88"/>
      <c r="AC43" s="88"/>
      <c r="AD43" s="88"/>
    </row>
    <row r="44" spans="1:30" ht="15.75" thickBot="1" x14ac:dyDescent="0.3">
      <c r="A44" s="4"/>
      <c r="B44" s="89"/>
      <c r="C44" s="195"/>
      <c r="D44" s="91">
        <v>0</v>
      </c>
      <c r="E44" s="101">
        <v>0</v>
      </c>
      <c r="F44" s="102">
        <v>0</v>
      </c>
      <c r="G44" s="48"/>
      <c r="H44" s="48"/>
      <c r="I44" s="49"/>
      <c r="J44" s="91">
        <v>0</v>
      </c>
      <c r="K44" s="101">
        <v>0</v>
      </c>
      <c r="L44" s="102">
        <v>0</v>
      </c>
      <c r="M44" s="90"/>
      <c r="N44" s="90"/>
      <c r="O44" s="90"/>
      <c r="P44" s="91">
        <v>0</v>
      </c>
      <c r="Q44" s="101"/>
      <c r="R44" s="102">
        <v>0</v>
      </c>
      <c r="S44" s="3"/>
      <c r="T44" s="3"/>
      <c r="U44" s="3"/>
      <c r="V44" s="91">
        <v>0</v>
      </c>
      <c r="W44" s="101">
        <v>0</v>
      </c>
      <c r="X44" s="102">
        <v>0</v>
      </c>
      <c r="Y44" s="3"/>
      <c r="Z44" s="3"/>
      <c r="AA44" s="3"/>
      <c r="AB44" s="3"/>
      <c r="AC44" s="3"/>
      <c r="AD44" s="3"/>
    </row>
    <row r="45" spans="1:30" s="119" customFormat="1" ht="8.25" customHeight="1" thickBot="1" x14ac:dyDescent="0.3">
      <c r="A45" s="85"/>
      <c r="B45" s="89"/>
      <c r="C45" s="47"/>
      <c r="D45" s="90"/>
      <c r="E45" s="48"/>
      <c r="F45" s="48"/>
      <c r="G45" s="48"/>
      <c r="H45" s="48"/>
      <c r="I45" s="49"/>
      <c r="J45" s="48"/>
      <c r="K45" s="48"/>
      <c r="L45" s="48"/>
      <c r="M45" s="48"/>
      <c r="N45" s="48"/>
      <c r="O45" s="49"/>
      <c r="P45" s="49"/>
      <c r="Q45" s="49"/>
      <c r="R45" s="49"/>
      <c r="S45" s="49"/>
      <c r="T45" s="49"/>
      <c r="U45" s="49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s="119" customFormat="1" ht="37.5" customHeight="1" thickBot="1" x14ac:dyDescent="0.3">
      <c r="A46" s="85"/>
      <c r="B46" s="89"/>
      <c r="C46" s="194" t="s">
        <v>86</v>
      </c>
      <c r="D46" s="92" t="s">
        <v>87</v>
      </c>
      <c r="E46" s="93" t="s">
        <v>85</v>
      </c>
      <c r="F46" s="48"/>
      <c r="G46" s="48"/>
      <c r="H46" s="48"/>
      <c r="I46" s="49"/>
      <c r="J46" s="92" t="s">
        <v>87</v>
      </c>
      <c r="K46" s="93" t="s">
        <v>85</v>
      </c>
      <c r="L46" s="140"/>
      <c r="M46" s="140"/>
      <c r="N46" s="88"/>
      <c r="O46" s="88"/>
      <c r="P46" s="92" t="s">
        <v>87</v>
      </c>
      <c r="Q46" s="93" t="s">
        <v>85</v>
      </c>
      <c r="R46" s="88"/>
      <c r="S46" s="88"/>
      <c r="T46" s="88"/>
      <c r="U46" s="88"/>
      <c r="V46" s="92" t="s">
        <v>87</v>
      </c>
      <c r="W46" s="93" t="s">
        <v>85</v>
      </c>
      <c r="X46" s="88"/>
      <c r="Y46" s="88"/>
      <c r="Z46" s="88"/>
      <c r="AA46" s="88"/>
      <c r="AB46" s="88"/>
      <c r="AC46" s="88"/>
      <c r="AD46" s="88"/>
    </row>
    <row r="47" spans="1:30" ht="15.75" thickBot="1" x14ac:dyDescent="0.3">
      <c r="A47" s="4"/>
      <c r="B47" s="46"/>
      <c r="C47" s="196"/>
      <c r="D47" s="91">
        <v>0</v>
      </c>
      <c r="E47" s="94">
        <v>0</v>
      </c>
      <c r="F47" s="48"/>
      <c r="G47" s="48"/>
      <c r="H47" s="48"/>
      <c r="I47" s="49"/>
      <c r="J47" s="91">
        <v>0</v>
      </c>
      <c r="K47" s="94">
        <v>0</v>
      </c>
      <c r="L47" s="141"/>
      <c r="M47" s="141"/>
      <c r="N47" s="3"/>
      <c r="O47" s="3"/>
      <c r="P47" s="91">
        <v>0</v>
      </c>
      <c r="Q47" s="94">
        <v>0</v>
      </c>
      <c r="R47" s="3"/>
      <c r="S47" s="3"/>
      <c r="T47" s="3"/>
      <c r="U47" s="3"/>
      <c r="V47" s="91">
        <v>0</v>
      </c>
      <c r="W47" s="9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4"/>
      <c r="B48" s="46"/>
      <c r="C48" s="47"/>
      <c r="D48" s="48"/>
      <c r="E48" s="48"/>
      <c r="F48" s="48"/>
      <c r="G48" s="48"/>
      <c r="H48" s="48"/>
      <c r="I48" s="49"/>
      <c r="J48" s="48"/>
      <c r="K48" s="48"/>
      <c r="L48" s="48"/>
      <c r="M48" s="48"/>
      <c r="N48" s="48"/>
      <c r="O48" s="49"/>
      <c r="P48" s="49"/>
      <c r="Q48" s="49"/>
      <c r="R48" s="49"/>
      <c r="S48" s="49"/>
      <c r="T48" s="49"/>
      <c r="U48" s="49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4"/>
      <c r="B49" s="46"/>
      <c r="C49" s="95" t="s">
        <v>82</v>
      </c>
      <c r="D49" s="150" t="s">
        <v>73</v>
      </c>
      <c r="E49" s="150" t="s">
        <v>74</v>
      </c>
      <c r="F49" s="150" t="s">
        <v>91</v>
      </c>
      <c r="G49" s="150" t="s">
        <v>93</v>
      </c>
      <c r="H49" s="48"/>
      <c r="I49" s="3"/>
      <c r="J49" s="150" t="s">
        <v>95</v>
      </c>
      <c r="K49" s="150" t="s">
        <v>74</v>
      </c>
      <c r="L49" s="150" t="s">
        <v>91</v>
      </c>
      <c r="M49" s="150" t="s">
        <v>94</v>
      </c>
      <c r="N49" s="3"/>
      <c r="O49" s="3"/>
      <c r="P49" s="150" t="s">
        <v>73</v>
      </c>
      <c r="Q49" s="150" t="s">
        <v>74</v>
      </c>
      <c r="R49" s="150" t="s">
        <v>91</v>
      </c>
      <c r="S49" s="150" t="s">
        <v>108</v>
      </c>
      <c r="T49" s="3"/>
      <c r="U49" s="3"/>
      <c r="V49" s="96" t="s">
        <v>95</v>
      </c>
      <c r="W49" s="96" t="s">
        <v>74</v>
      </c>
      <c r="X49" s="96" t="s">
        <v>91</v>
      </c>
      <c r="Y49" s="150" t="s">
        <v>108</v>
      </c>
      <c r="Z49" s="3"/>
      <c r="AA49" s="3"/>
      <c r="AB49" s="3"/>
      <c r="AC49" s="3"/>
      <c r="AD49" s="3"/>
    </row>
    <row r="50" spans="1:30" x14ac:dyDescent="0.25">
      <c r="A50" s="4"/>
      <c r="B50" s="46"/>
      <c r="C50" s="50" t="s">
        <v>70</v>
      </c>
      <c r="D50" s="152"/>
      <c r="E50" s="152"/>
      <c r="F50" s="152"/>
      <c r="G50" s="152">
        <f>D50+E50-F50</f>
        <v>0</v>
      </c>
      <c r="H50" s="48"/>
      <c r="I50" s="3"/>
      <c r="J50" s="152">
        <f>SUM(J51:J54)</f>
        <v>1826373.75</v>
      </c>
      <c r="K50" s="152">
        <f t="shared" ref="K50:L50" si="25">SUM(K51:K54)</f>
        <v>9909380.3999530002</v>
      </c>
      <c r="L50" s="152">
        <f t="shared" si="25"/>
        <v>3245366</v>
      </c>
      <c r="M50" s="153">
        <f>J50+K50-L50</f>
        <v>8490388.1499530002</v>
      </c>
      <c r="N50" s="3"/>
      <c r="O50" s="3"/>
      <c r="P50" s="152">
        <f>SUM(P51:P54)</f>
        <v>1592472.21</v>
      </c>
      <c r="Q50" s="152">
        <f t="shared" ref="Q50:S50" si="26">SUM(Q51:Q54)</f>
        <v>9935398.6999999993</v>
      </c>
      <c r="R50" s="152">
        <f t="shared" si="26"/>
        <v>3718967.54</v>
      </c>
      <c r="S50" s="152">
        <f t="shared" si="26"/>
        <v>7808903.3700000001</v>
      </c>
      <c r="T50" s="3"/>
      <c r="U50" s="3"/>
      <c r="V50" s="152">
        <f>SUM(V51:V54)</f>
        <v>1592472.21</v>
      </c>
      <c r="W50" s="152">
        <f t="shared" ref="W50:Y50" si="27">SUM(W51:W54)</f>
        <v>9935398.6999999993</v>
      </c>
      <c r="X50" s="152">
        <f t="shared" si="27"/>
        <v>3718967.54</v>
      </c>
      <c r="Y50" s="152">
        <f t="shared" si="27"/>
        <v>7808903.3700000001</v>
      </c>
      <c r="Z50" s="3"/>
      <c r="AA50" s="3"/>
      <c r="AB50" s="3"/>
      <c r="AC50" s="3"/>
      <c r="AD50" s="3"/>
    </row>
    <row r="51" spans="1:30" x14ac:dyDescent="0.25">
      <c r="A51" s="4"/>
      <c r="B51" s="46"/>
      <c r="C51" s="50" t="s">
        <v>71</v>
      </c>
      <c r="D51" s="152">
        <v>0</v>
      </c>
      <c r="E51" s="152">
        <v>100000</v>
      </c>
      <c r="F51" s="152">
        <v>1063.25</v>
      </c>
      <c r="G51" s="153">
        <f t="shared" ref="G51:G54" si="28">D51+E51-F51</f>
        <v>98936.75</v>
      </c>
      <c r="H51" s="48"/>
      <c r="I51" s="3"/>
      <c r="J51" s="152">
        <f>+G51</f>
        <v>98936.75</v>
      </c>
      <c r="K51" s="152">
        <v>0</v>
      </c>
      <c r="L51" s="152">
        <v>0</v>
      </c>
      <c r="M51" s="153">
        <v>100000</v>
      </c>
      <c r="N51" s="3"/>
      <c r="O51" s="3"/>
      <c r="P51" s="152">
        <v>98936.75</v>
      </c>
      <c r="Q51" s="152">
        <v>100000</v>
      </c>
      <c r="R51" s="152">
        <v>0</v>
      </c>
      <c r="S51" s="153">
        <f t="shared" ref="S51:S53" si="29">+P51+Q51-R51</f>
        <v>198936.75</v>
      </c>
      <c r="T51" s="3"/>
      <c r="U51" s="3"/>
      <c r="V51" s="152">
        <v>98936.75</v>
      </c>
      <c r="W51" s="152">
        <v>100000</v>
      </c>
      <c r="X51" s="152">
        <v>0</v>
      </c>
      <c r="Y51" s="153">
        <f t="shared" ref="Y51:Y53" si="30">+V51+W51-X51</f>
        <v>198936.75</v>
      </c>
      <c r="Z51" s="3"/>
      <c r="AA51" s="3"/>
      <c r="AB51" s="3"/>
      <c r="AC51" s="3"/>
      <c r="AD51" s="3"/>
    </row>
    <row r="52" spans="1:30" x14ac:dyDescent="0.25">
      <c r="A52" s="4"/>
      <c r="B52" s="46"/>
      <c r="C52" s="50" t="s">
        <v>72</v>
      </c>
      <c r="D52" s="152">
        <v>4307846.01</v>
      </c>
      <c r="E52" s="152">
        <v>7100578</v>
      </c>
      <c r="F52" s="152">
        <v>4387425.0199999996</v>
      </c>
      <c r="G52" s="153">
        <f t="shared" si="28"/>
        <v>7020998.9900000002</v>
      </c>
      <c r="H52" s="48"/>
      <c r="I52" s="3"/>
      <c r="J52" s="152">
        <v>1571437</v>
      </c>
      <c r="K52" s="152">
        <f>+O37</f>
        <v>8683366</v>
      </c>
      <c r="L52" s="152">
        <f>+K52-L44-6638000</f>
        <v>2045366</v>
      </c>
      <c r="M52" s="153">
        <f t="shared" ref="M52:M54" si="31">J52+K52-L52</f>
        <v>8209437</v>
      </c>
      <c r="N52" s="3"/>
      <c r="O52" s="3"/>
      <c r="P52" s="152">
        <v>1349296.99</v>
      </c>
      <c r="Q52" s="152">
        <v>9308226</v>
      </c>
      <c r="R52" s="152">
        <v>3166402.54</v>
      </c>
      <c r="S52" s="153">
        <f t="shared" si="29"/>
        <v>7491120.4500000002</v>
      </c>
      <c r="T52" s="3"/>
      <c r="U52" s="3"/>
      <c r="V52" s="152">
        <v>1349296.99</v>
      </c>
      <c r="W52" s="152">
        <v>9308226</v>
      </c>
      <c r="X52" s="152">
        <v>3166402.54</v>
      </c>
      <c r="Y52" s="153">
        <f t="shared" si="30"/>
        <v>7491120.4500000002</v>
      </c>
      <c r="Z52" s="3"/>
      <c r="AA52" s="3"/>
      <c r="AB52" s="3"/>
      <c r="AC52" s="3"/>
      <c r="AD52" s="3"/>
    </row>
    <row r="53" spans="1:30" x14ac:dyDescent="0.25">
      <c r="A53" s="4"/>
      <c r="B53" s="46"/>
      <c r="C53" s="50" t="s">
        <v>88</v>
      </c>
      <c r="D53" s="152">
        <v>0</v>
      </c>
      <c r="E53" s="152">
        <v>0</v>
      </c>
      <c r="F53" s="152">
        <v>0</v>
      </c>
      <c r="G53" s="153">
        <f t="shared" si="28"/>
        <v>0</v>
      </c>
      <c r="H53" s="48"/>
      <c r="I53" s="3"/>
      <c r="J53" s="152">
        <v>0</v>
      </c>
      <c r="K53" s="152">
        <v>0</v>
      </c>
      <c r="L53" s="152">
        <v>0</v>
      </c>
      <c r="M53" s="153">
        <f t="shared" si="31"/>
        <v>0</v>
      </c>
      <c r="N53" s="3"/>
      <c r="O53" s="3"/>
      <c r="P53" s="152">
        <v>0</v>
      </c>
      <c r="Q53" s="152">
        <v>0</v>
      </c>
      <c r="R53" s="152">
        <v>0</v>
      </c>
      <c r="S53" s="153">
        <f t="shared" si="29"/>
        <v>0</v>
      </c>
      <c r="T53" s="3"/>
      <c r="U53" s="3"/>
      <c r="V53" s="152">
        <v>0</v>
      </c>
      <c r="W53" s="152">
        <v>0</v>
      </c>
      <c r="X53" s="152">
        <v>0</v>
      </c>
      <c r="Y53" s="153">
        <f t="shared" si="30"/>
        <v>0</v>
      </c>
      <c r="Z53" s="3"/>
      <c r="AA53" s="3"/>
      <c r="AB53" s="3"/>
      <c r="AC53" s="3"/>
      <c r="AD53" s="3"/>
    </row>
    <row r="54" spans="1:30" x14ac:dyDescent="0.25">
      <c r="A54" s="4"/>
      <c r="B54" s="46"/>
      <c r="C54" s="128" t="s">
        <v>89</v>
      </c>
      <c r="D54" s="152">
        <v>157792.53</v>
      </c>
      <c r="E54" s="152">
        <v>501883.48</v>
      </c>
      <c r="F54" s="152">
        <v>523950</v>
      </c>
      <c r="G54" s="153">
        <f t="shared" si="28"/>
        <v>135726.01</v>
      </c>
      <c r="H54" s="48"/>
      <c r="I54" s="3"/>
      <c r="J54" s="152">
        <v>156000</v>
      </c>
      <c r="K54" s="152">
        <f>0.02*O33</f>
        <v>1226014.3999529998</v>
      </c>
      <c r="L54" s="152">
        <v>1200000</v>
      </c>
      <c r="M54" s="153">
        <f t="shared" si="31"/>
        <v>182014.39995299978</v>
      </c>
      <c r="N54" s="3"/>
      <c r="O54" s="3"/>
      <c r="P54" s="152">
        <v>144238.47</v>
      </c>
      <c r="Q54" s="152">
        <v>527172.69999999995</v>
      </c>
      <c r="R54" s="152">
        <v>552565</v>
      </c>
      <c r="S54" s="153">
        <f>+P54+Q54-R54</f>
        <v>118846.16999999993</v>
      </c>
      <c r="T54" s="3"/>
      <c r="U54" s="3"/>
      <c r="V54" s="152">
        <v>144238.47</v>
      </c>
      <c r="W54" s="152">
        <v>527172.69999999995</v>
      </c>
      <c r="X54" s="152">
        <v>552565</v>
      </c>
      <c r="Y54" s="153">
        <f>+V54+W54-X54</f>
        <v>118846.16999999993</v>
      </c>
      <c r="Z54" s="3"/>
      <c r="AA54" s="3"/>
      <c r="AB54" s="3"/>
      <c r="AC54" s="3"/>
      <c r="AD54" s="3"/>
    </row>
    <row r="55" spans="1:30" ht="10.5" customHeight="1" x14ac:dyDescent="0.25">
      <c r="A55" s="4"/>
      <c r="B55" s="46"/>
      <c r="C55" s="47"/>
      <c r="D55" s="48"/>
      <c r="E55" s="48"/>
      <c r="F55" s="48"/>
      <c r="G55" s="48"/>
      <c r="H55" s="48"/>
      <c r="I55" s="3"/>
      <c r="J55" s="3"/>
      <c r="K55" s="3"/>
      <c r="L55" s="3"/>
      <c r="M55" s="3"/>
      <c r="N55" s="3"/>
      <c r="O55" s="3"/>
      <c r="P55" s="154"/>
      <c r="Q55" s="154"/>
      <c r="R55" s="154"/>
      <c r="S55" s="154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4"/>
      <c r="B56" s="46"/>
      <c r="C56" s="95" t="s">
        <v>75</v>
      </c>
      <c r="D56" s="150" t="s">
        <v>76</v>
      </c>
      <c r="E56" s="150" t="s">
        <v>109</v>
      </c>
      <c r="F56" s="48"/>
      <c r="G56" s="48"/>
      <c r="H56" s="48"/>
      <c r="I56" s="49"/>
      <c r="J56" s="150" t="s">
        <v>96</v>
      </c>
      <c r="K56" s="3"/>
      <c r="L56" s="3"/>
      <c r="M56" s="3"/>
      <c r="N56" s="48"/>
      <c r="O56" s="49"/>
      <c r="P56" s="150" t="s">
        <v>76</v>
      </c>
      <c r="Q56" s="150" t="s">
        <v>107</v>
      </c>
      <c r="R56" s="154"/>
      <c r="S56" s="154"/>
      <c r="T56" s="49"/>
      <c r="U56" s="49"/>
      <c r="V56" s="96" t="s">
        <v>96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4"/>
      <c r="B57" s="46"/>
      <c r="C57" s="50"/>
      <c r="D57" s="151">
        <v>183</v>
      </c>
      <c r="E57" s="151">
        <v>188</v>
      </c>
      <c r="F57" s="48"/>
      <c r="G57" s="48"/>
      <c r="H57" s="48"/>
      <c r="I57" s="49"/>
      <c r="J57" s="151">
        <v>175</v>
      </c>
      <c r="K57" s="3"/>
      <c r="L57" s="3"/>
      <c r="M57" s="3"/>
      <c r="N57" s="48"/>
      <c r="O57" s="49"/>
      <c r="P57" s="151">
        <v>188</v>
      </c>
      <c r="Q57" s="151">
        <v>179</v>
      </c>
      <c r="R57" s="154"/>
      <c r="S57" s="154"/>
      <c r="T57" s="49"/>
      <c r="U57" s="49"/>
      <c r="V57" s="83">
        <v>179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4"/>
      <c r="B58" s="46"/>
      <c r="C58" s="47"/>
      <c r="D58" s="48"/>
      <c r="E58" s="48"/>
      <c r="F58" s="48"/>
      <c r="G58" s="48"/>
      <c r="H58" s="48"/>
      <c r="I58" s="49"/>
      <c r="J58" s="48"/>
      <c r="K58" s="48"/>
      <c r="L58" s="48"/>
      <c r="M58" s="48"/>
      <c r="N58" s="48"/>
      <c r="O58" s="49"/>
      <c r="P58" s="49"/>
      <c r="Q58" s="49"/>
      <c r="R58" s="49"/>
      <c r="S58" s="49"/>
      <c r="T58" s="49"/>
      <c r="U58" s="49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4"/>
      <c r="B59" s="98" t="s">
        <v>92</v>
      </c>
      <c r="C59" s="97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146"/>
      <c r="W59" s="146"/>
      <c r="X59" s="146"/>
      <c r="Y59" s="146"/>
      <c r="Z59" s="146"/>
      <c r="AA59" s="146"/>
      <c r="AB59" s="147"/>
      <c r="AC59" s="3"/>
      <c r="AD59" s="3"/>
    </row>
    <row r="60" spans="1:30" x14ac:dyDescent="0.25">
      <c r="A60" s="4"/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20"/>
      <c r="AC60" s="3"/>
      <c r="AD60" s="3"/>
    </row>
    <row r="61" spans="1:30" x14ac:dyDescent="0.25">
      <c r="A61" s="4"/>
      <c r="B61" s="129"/>
      <c r="C61" s="130"/>
      <c r="D61" s="131"/>
      <c r="E61" s="131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48"/>
      <c r="W61" s="148"/>
      <c r="X61" s="148"/>
      <c r="Y61" s="148"/>
      <c r="Z61" s="148"/>
      <c r="AA61" s="148"/>
      <c r="AB61" s="149"/>
      <c r="AC61" s="3"/>
      <c r="AD61" s="3"/>
    </row>
    <row r="62" spans="1:30" x14ac:dyDescent="0.25">
      <c r="A62" s="85"/>
      <c r="B62" s="133"/>
      <c r="C62" s="132"/>
      <c r="D62" s="133"/>
      <c r="E62" s="133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85"/>
      <c r="B63" s="133"/>
      <c r="C63" s="132"/>
      <c r="D63" s="133"/>
      <c r="E63" s="133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4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4"/>
      <c r="B65" s="51" t="s">
        <v>81</v>
      </c>
      <c r="C65" s="117">
        <v>44074</v>
      </c>
      <c r="D65" s="51" t="s">
        <v>77</v>
      </c>
      <c r="E65" s="190" t="s">
        <v>100</v>
      </c>
      <c r="F65" s="190"/>
      <c r="G65" s="190"/>
      <c r="H65" s="51"/>
      <c r="I65" s="51" t="s">
        <v>78</v>
      </c>
      <c r="J65" s="191" t="s">
        <v>101</v>
      </c>
      <c r="K65" s="191"/>
      <c r="L65" s="191"/>
      <c r="M65" s="191"/>
      <c r="N65" s="51"/>
      <c r="O65" s="51"/>
      <c r="P65" s="51"/>
      <c r="Q65" s="51"/>
      <c r="R65" s="51"/>
      <c r="S65" s="51"/>
      <c r="T65" s="51"/>
      <c r="U65" s="51"/>
      <c r="V65" s="3"/>
      <c r="W65" s="3"/>
      <c r="X65" s="3"/>
      <c r="Y65" s="3"/>
      <c r="Z65" s="3"/>
      <c r="AA65" s="3"/>
      <c r="AB65" s="3"/>
      <c r="AC65" s="3"/>
      <c r="AD65" s="3"/>
    </row>
    <row r="66" spans="1:30" ht="7.5" customHeight="1" x14ac:dyDescent="0.25">
      <c r="A66" s="4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4"/>
      <c r="B67" s="51"/>
      <c r="C67" s="51"/>
      <c r="D67" s="51" t="s">
        <v>80</v>
      </c>
      <c r="E67" s="53"/>
      <c r="F67" s="53"/>
      <c r="G67" s="53"/>
      <c r="H67" s="51"/>
      <c r="I67" s="51" t="s">
        <v>80</v>
      </c>
      <c r="J67" s="52"/>
      <c r="K67" s="52"/>
      <c r="L67" s="52"/>
      <c r="M67" s="52"/>
      <c r="N67" s="51"/>
      <c r="O67" s="51"/>
      <c r="P67" s="51"/>
      <c r="Q67" s="51"/>
      <c r="R67" s="51"/>
      <c r="S67" s="51"/>
      <c r="T67" s="51"/>
      <c r="U67" s="51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4"/>
      <c r="B68" s="51"/>
      <c r="C68" s="51"/>
      <c r="D68" s="51"/>
      <c r="E68" s="53"/>
      <c r="F68" s="53"/>
      <c r="G68" s="53"/>
      <c r="H68" s="51"/>
      <c r="I68" s="51"/>
      <c r="J68" s="52"/>
      <c r="K68" s="52"/>
      <c r="L68" s="52"/>
      <c r="M68" s="52"/>
      <c r="N68" s="51"/>
      <c r="O68" s="51"/>
      <c r="P68" s="51"/>
      <c r="Q68" s="51"/>
      <c r="R68" s="51"/>
      <c r="S68" s="51"/>
      <c r="T68" s="51"/>
      <c r="U68" s="51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4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4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3"/>
      <c r="W70" s="3"/>
      <c r="X70" s="3"/>
      <c r="Y70" s="3"/>
      <c r="Z70" s="3"/>
      <c r="AA70" s="3"/>
      <c r="AB70" s="3"/>
      <c r="AC70" s="3"/>
      <c r="AD70" s="3"/>
    </row>
    <row r="71" spans="1:30" hidden="1" x14ac:dyDescent="0.25">
      <c r="AC71" s="2"/>
      <c r="AD71" s="2"/>
    </row>
    <row r="72" spans="1:30" hidden="1" x14ac:dyDescent="0.25"/>
    <row r="73" spans="1:30" hidden="1" x14ac:dyDescent="0.25"/>
    <row r="74" spans="1:30" hidden="1" x14ac:dyDescent="0.25"/>
    <row r="75" spans="1:30" hidden="1" x14ac:dyDescent="0.25"/>
    <row r="76" spans="1:30" hidden="1" x14ac:dyDescent="0.25"/>
    <row r="77" spans="1:30" hidden="1" x14ac:dyDescent="0.25"/>
    <row r="78" spans="1:30" hidden="1" x14ac:dyDescent="0.25"/>
    <row r="79" spans="1:30" hidden="1" x14ac:dyDescent="0.25"/>
    <row r="80" spans="1:3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t="15" hidden="1" customHeight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t="15" hidden="1" customHeight="1" x14ac:dyDescent="0.25"/>
    <row r="102" ht="15" hidden="1" customHeight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61">
    <mergeCell ref="J10:O10"/>
    <mergeCell ref="J11:M11"/>
    <mergeCell ref="J12:O12"/>
    <mergeCell ref="J13:L13"/>
    <mergeCell ref="M13:M14"/>
    <mergeCell ref="N13:N14"/>
    <mergeCell ref="I13:I14"/>
    <mergeCell ref="D25:I25"/>
    <mergeCell ref="D26:F26"/>
    <mergeCell ref="G26:G27"/>
    <mergeCell ref="B10:B13"/>
    <mergeCell ref="B26:B27"/>
    <mergeCell ref="P10:U10"/>
    <mergeCell ref="P11:S11"/>
    <mergeCell ref="P12:U12"/>
    <mergeCell ref="P13:R13"/>
    <mergeCell ref="D59:U59"/>
    <mergeCell ref="O13:O14"/>
    <mergeCell ref="J25:O25"/>
    <mergeCell ref="J26:L26"/>
    <mergeCell ref="M26:M27"/>
    <mergeCell ref="N26:N27"/>
    <mergeCell ref="O26:O27"/>
    <mergeCell ref="G13:G14"/>
    <mergeCell ref="H13:H14"/>
    <mergeCell ref="U13:U14"/>
    <mergeCell ref="P25:U25"/>
    <mergeCell ref="P26:R26"/>
    <mergeCell ref="E65:G65"/>
    <mergeCell ref="J65:M65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T13:T14"/>
    <mergeCell ref="S26:S27"/>
    <mergeCell ref="T26:T27"/>
    <mergeCell ref="U26:U27"/>
    <mergeCell ref="AB25:AB27"/>
    <mergeCell ref="V26:X26"/>
    <mergeCell ref="AA26:AA27"/>
    <mergeCell ref="Y26:Y27"/>
    <mergeCell ref="Z26:Z27"/>
    <mergeCell ref="V25:AA25"/>
    <mergeCell ref="AB10:AB14"/>
    <mergeCell ref="V11:Y11"/>
    <mergeCell ref="V12:AA12"/>
    <mergeCell ref="V13:X13"/>
    <mergeCell ref="AA13:AA14"/>
    <mergeCell ref="V10:AA10"/>
    <mergeCell ref="Y13:Y14"/>
    <mergeCell ref="Z13:Z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25" right="0.25" top="0.75" bottom="0.75" header="0.3" footer="0.3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2021</vt:lpstr>
      <vt:lpstr>'NR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2020-08-31T12:44:49Z</cp:lastPrinted>
  <dcterms:created xsi:type="dcterms:W3CDTF">2017-02-23T12:10:09Z</dcterms:created>
  <dcterms:modified xsi:type="dcterms:W3CDTF">2020-10-08T10:52:10Z</dcterms:modified>
</cp:coreProperties>
</file>