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1\ZOOPARK Chomutov\"/>
    </mc:Choice>
  </mc:AlternateContent>
  <bookViews>
    <workbookView xWindow="0" yWindow="0" windowWidth="23040" windowHeight="9192"/>
  </bookViews>
  <sheets>
    <sheet name="SVR 2022-2023" sheetId="1" r:id="rId1"/>
  </sheets>
  <externalReferences>
    <externalReference r:id="rId2"/>
  </externalReferences>
  <definedNames>
    <definedName name="_xlnm.Print_Area" localSheetId="0">'SVR 2022-2023'!$A$1:$S$77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J54" i="1"/>
  <c r="G54" i="1"/>
  <c r="D54" i="1"/>
  <c r="J53" i="1"/>
  <c r="G53" i="1"/>
  <c r="D53" i="1"/>
  <c r="J52" i="1"/>
  <c r="G52" i="1"/>
  <c r="D52" i="1"/>
  <c r="J51" i="1"/>
  <c r="G51" i="1"/>
  <c r="D51" i="1"/>
  <c r="P50" i="1"/>
  <c r="M50" i="1"/>
  <c r="J50" i="1"/>
  <c r="G50" i="1"/>
  <c r="D50" i="1"/>
  <c r="R38" i="1"/>
  <c r="O38" i="1"/>
  <c r="L38" i="1"/>
  <c r="K38" i="1"/>
  <c r="J38" i="1"/>
  <c r="H38" i="1"/>
  <c r="G38" i="1"/>
  <c r="I38" i="1" s="1"/>
  <c r="E38" i="1"/>
  <c r="D38" i="1"/>
  <c r="F38" i="1" s="1"/>
  <c r="N37" i="1"/>
  <c r="Q37" i="1" s="1"/>
  <c r="R37" i="1" s="1"/>
  <c r="K37" i="1"/>
  <c r="J37" i="1"/>
  <c r="L37" i="1" s="1"/>
  <c r="I37" i="1"/>
  <c r="H37" i="1"/>
  <c r="G37" i="1"/>
  <c r="E37" i="1"/>
  <c r="D37" i="1"/>
  <c r="F37" i="1" s="1"/>
  <c r="K36" i="1"/>
  <c r="N36" i="1" s="1"/>
  <c r="Q36" i="1" s="1"/>
  <c r="R36" i="1" s="1"/>
  <c r="J36" i="1"/>
  <c r="M36" i="1" s="1"/>
  <c r="H36" i="1"/>
  <c r="G36" i="1"/>
  <c r="I36" i="1" s="1"/>
  <c r="E36" i="1"/>
  <c r="D36" i="1"/>
  <c r="F36" i="1" s="1"/>
  <c r="R35" i="1"/>
  <c r="P35" i="1"/>
  <c r="O35" i="1"/>
  <c r="K35" i="1"/>
  <c r="J35" i="1"/>
  <c r="L35" i="1" s="1"/>
  <c r="H35" i="1"/>
  <c r="G35" i="1"/>
  <c r="I35" i="1" s="1"/>
  <c r="E35" i="1"/>
  <c r="D35" i="1"/>
  <c r="F35" i="1" s="1"/>
  <c r="R34" i="1"/>
  <c r="O34" i="1"/>
  <c r="K34" i="1"/>
  <c r="J34" i="1"/>
  <c r="L34" i="1" s="1"/>
  <c r="H34" i="1"/>
  <c r="G34" i="1"/>
  <c r="I34" i="1" s="1"/>
  <c r="F34" i="1"/>
  <c r="E34" i="1"/>
  <c r="D34" i="1"/>
  <c r="R33" i="1"/>
  <c r="O33" i="1"/>
  <c r="K33" i="1"/>
  <c r="J33" i="1"/>
  <c r="L33" i="1" s="1"/>
  <c r="I33" i="1"/>
  <c r="H33" i="1"/>
  <c r="G33" i="1"/>
  <c r="E33" i="1"/>
  <c r="D33" i="1"/>
  <c r="F33" i="1" s="1"/>
  <c r="P32" i="1"/>
  <c r="R32" i="1" s="1"/>
  <c r="O32" i="1"/>
  <c r="M32" i="1"/>
  <c r="K32" i="1"/>
  <c r="J32" i="1"/>
  <c r="L32" i="1" s="1"/>
  <c r="H32" i="1"/>
  <c r="G32" i="1"/>
  <c r="I32" i="1" s="1"/>
  <c r="F32" i="1"/>
  <c r="E32" i="1"/>
  <c r="D32" i="1"/>
  <c r="R31" i="1"/>
  <c r="O31" i="1"/>
  <c r="K31" i="1"/>
  <c r="J31" i="1"/>
  <c r="L31" i="1" s="1"/>
  <c r="I31" i="1"/>
  <c r="H31" i="1"/>
  <c r="G31" i="1"/>
  <c r="E31" i="1"/>
  <c r="E39" i="1" s="1"/>
  <c r="D31" i="1"/>
  <c r="F31" i="1" s="1"/>
  <c r="K30" i="1"/>
  <c r="N30" i="1" s="1"/>
  <c r="J30" i="1"/>
  <c r="L30" i="1" s="1"/>
  <c r="H30" i="1"/>
  <c r="G30" i="1"/>
  <c r="I30" i="1" s="1"/>
  <c r="F30" i="1"/>
  <c r="E30" i="1"/>
  <c r="D30" i="1"/>
  <c r="P29" i="1"/>
  <c r="P39" i="1" s="1"/>
  <c r="O29" i="1"/>
  <c r="K29" i="1"/>
  <c r="J29" i="1"/>
  <c r="L29" i="1" s="1"/>
  <c r="H29" i="1"/>
  <c r="G29" i="1"/>
  <c r="I29" i="1" s="1"/>
  <c r="F29" i="1"/>
  <c r="E29" i="1"/>
  <c r="D29" i="1"/>
  <c r="K28" i="1"/>
  <c r="K39" i="1" s="1"/>
  <c r="J28" i="1"/>
  <c r="J39" i="1" s="1"/>
  <c r="H28" i="1"/>
  <c r="H39" i="1" s="1"/>
  <c r="G28" i="1"/>
  <c r="G39" i="1" s="1"/>
  <c r="E28" i="1"/>
  <c r="D28" i="1"/>
  <c r="D39" i="1" s="1"/>
  <c r="P24" i="1"/>
  <c r="N24" i="1"/>
  <c r="M24" i="1"/>
  <c r="R23" i="1"/>
  <c r="O23" i="1"/>
  <c r="K23" i="1"/>
  <c r="J23" i="1"/>
  <c r="L23" i="1" s="1"/>
  <c r="I23" i="1"/>
  <c r="H23" i="1"/>
  <c r="G23" i="1"/>
  <c r="E23" i="1"/>
  <c r="D23" i="1"/>
  <c r="F23" i="1" s="1"/>
  <c r="R22" i="1"/>
  <c r="O22" i="1"/>
  <c r="L22" i="1"/>
  <c r="K22" i="1"/>
  <c r="J22" i="1"/>
  <c r="H22" i="1"/>
  <c r="G22" i="1"/>
  <c r="I22" i="1" s="1"/>
  <c r="E22" i="1"/>
  <c r="D22" i="1"/>
  <c r="F22" i="1" s="1"/>
  <c r="Q21" i="1"/>
  <c r="R21" i="1" s="1"/>
  <c r="O21" i="1"/>
  <c r="L21" i="1"/>
  <c r="K21" i="1"/>
  <c r="J21" i="1"/>
  <c r="H21" i="1"/>
  <c r="G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E20" i="1"/>
  <c r="D20" i="1"/>
  <c r="F20" i="1" s="1"/>
  <c r="R19" i="1"/>
  <c r="O19" i="1"/>
  <c r="K19" i="1"/>
  <c r="J19" i="1"/>
  <c r="L19" i="1" s="1"/>
  <c r="H19" i="1"/>
  <c r="G19" i="1"/>
  <c r="I19" i="1" s="1"/>
  <c r="F19" i="1"/>
  <c r="E19" i="1"/>
  <c r="D19" i="1"/>
  <c r="R18" i="1"/>
  <c r="O18" i="1"/>
  <c r="K18" i="1"/>
  <c r="J18" i="1"/>
  <c r="L18" i="1" s="1"/>
  <c r="I18" i="1"/>
  <c r="H18" i="1"/>
  <c r="G18" i="1"/>
  <c r="E18" i="1"/>
  <c r="D18" i="1"/>
  <c r="F18" i="1" s="1"/>
  <c r="R17" i="1"/>
  <c r="O17" i="1"/>
  <c r="L17" i="1"/>
  <c r="K17" i="1"/>
  <c r="J17" i="1"/>
  <c r="H17" i="1"/>
  <c r="G17" i="1"/>
  <c r="I17" i="1" s="1"/>
  <c r="E17" i="1"/>
  <c r="D17" i="1"/>
  <c r="F17" i="1" s="1"/>
  <c r="R16" i="1"/>
  <c r="O16" i="1"/>
  <c r="K16" i="1"/>
  <c r="J16" i="1"/>
  <c r="L16" i="1" s="1"/>
  <c r="H16" i="1"/>
  <c r="G16" i="1"/>
  <c r="I16" i="1" s="1"/>
  <c r="F16" i="1"/>
  <c r="E16" i="1"/>
  <c r="D16" i="1"/>
  <c r="R15" i="1"/>
  <c r="R24" i="1" s="1"/>
  <c r="Q15" i="1"/>
  <c r="Q24" i="1" s="1"/>
  <c r="O15" i="1"/>
  <c r="O24" i="1" s="1"/>
  <c r="K15" i="1"/>
  <c r="K24" i="1" s="1"/>
  <c r="J15" i="1"/>
  <c r="L15" i="1" s="1"/>
  <c r="L24" i="1" s="1"/>
  <c r="H15" i="1"/>
  <c r="H24" i="1" s="1"/>
  <c r="G15" i="1"/>
  <c r="I15" i="1" s="1"/>
  <c r="F15" i="1"/>
  <c r="E15" i="1"/>
  <c r="E24" i="1" s="1"/>
  <c r="E40" i="1" s="1"/>
  <c r="D15" i="1"/>
  <c r="D24" i="1" s="1"/>
  <c r="D40" i="1" s="1"/>
  <c r="D8" i="1"/>
  <c r="D6" i="1"/>
  <c r="D4" i="1"/>
  <c r="K40" i="1" l="1"/>
  <c r="F39" i="1"/>
  <c r="Q30" i="1"/>
  <c r="R30" i="1" s="1"/>
  <c r="O30" i="1"/>
  <c r="I24" i="1"/>
  <c r="F24" i="1"/>
  <c r="F40" i="1" s="1"/>
  <c r="F41" i="1" s="1"/>
  <c r="P40" i="1"/>
  <c r="H40" i="1"/>
  <c r="M39" i="1"/>
  <c r="M40" i="1" s="1"/>
  <c r="O36" i="1"/>
  <c r="G24" i="1"/>
  <c r="G40" i="1" s="1"/>
  <c r="L28" i="1"/>
  <c r="R29" i="1"/>
  <c r="L36" i="1"/>
  <c r="L39" i="1" s="1"/>
  <c r="L40" i="1" s="1"/>
  <c r="L41" i="1" s="1"/>
  <c r="O37" i="1"/>
  <c r="J24" i="1"/>
  <c r="J40" i="1" s="1"/>
  <c r="I28" i="1"/>
  <c r="I39" i="1" s="1"/>
  <c r="N28" i="1"/>
  <c r="F28" i="1"/>
  <c r="O28" i="1" l="1"/>
  <c r="O39" i="1" s="1"/>
  <c r="O40" i="1" s="1"/>
  <c r="O41" i="1" s="1"/>
  <c r="N39" i="1"/>
  <c r="N40" i="1" s="1"/>
  <c r="Q28" i="1"/>
  <c r="I40" i="1"/>
  <c r="I41" i="1" s="1"/>
  <c r="R28" i="1" l="1"/>
  <c r="R39" i="1" s="1"/>
  <c r="R40" i="1" s="1"/>
  <c r="R41" i="1" s="1"/>
  <c r="Q39" i="1"/>
  <c r="Q40" i="1" s="1"/>
</calcChain>
</file>

<file path=xl/sharedStrings.xml><?xml version="1.0" encoding="utf-8"?>
<sst xmlns="http://schemas.openxmlformats.org/spreadsheetml/2006/main" count="152" uniqueCount="97">
  <si>
    <t>Střednědobý výhled hospodaření příspěvkové organizace na období let 2022-2023</t>
  </si>
  <si>
    <t>Název organizace:</t>
  </si>
  <si>
    <t>IČO:</t>
  </si>
  <si>
    <t>Sídlo:</t>
  </si>
  <si>
    <t xml:space="preserve">Poř.č. řádku </t>
  </si>
  <si>
    <t>Ukazatel</t>
  </si>
  <si>
    <t>Skutečnost 2019</t>
  </si>
  <si>
    <t>Plán 2020</t>
  </si>
  <si>
    <t>Požadavek na rozpočet 2021</t>
  </si>
  <si>
    <t>Výhled rozpočtu 2022</t>
  </si>
  <si>
    <t>Výhled rozpočtu 2023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</si>
  <si>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</si>
  <si>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</si>
  <si>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</si>
  <si>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</si>
  <si>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</si>
  <si>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</si>
  <si>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</si>
  <si>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</si>
  <si>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</si>
  <si>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</si>
  <si>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</si>
  <si>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</si>
  <si>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</si>
  <si>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</si>
  <si>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</si>
  <si>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</si>
  <si>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</si>
  <si>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</si>
  <si>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</si>
  <si>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</si>
  <si>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</si>
  <si>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</si>
  <si>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</si>
  <si>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</si>
  <si>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</si>
  <si>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</si>
  <si>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</si>
  <si>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</si>
  <si>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</si>
  <si>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</si>
  <si>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</si>
  <si>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</si>
  <si>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</si>
  <si>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</si>
  <si>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</si>
  <si>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</si>
  <si>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</si>
  <si>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</si>
  <si>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</si>
  <si>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</si>
  <si>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</si>
  <si>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</si>
  <si>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</si>
  <si>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</si>
  <si>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</si>
  <si>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</si>
  <si>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</si>
  <si>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</si>
  <si>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</si>
  <si>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</si>
  <si>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</si>
  <si>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</si>
  <si>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</si>
  <si>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</si>
  <si>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</si>
  <si>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</si>
  <si>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</si>
  <si>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</si>
  <si>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</si>
  <si>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</si>
  <si>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</si>
  <si>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</si>
  <si>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</si>
  <si>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</si>
  <si>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</si>
  <si>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</si>
  <si>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</si>
  <si>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</si>
  <si>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</si>
  <si>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</si>
  <si>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</si>
  <si>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</si>
  <si>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</si>
  <si>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</si>
  <si>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</si>
  <si>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</si>
  <si>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</si>
  <si>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</si>
  <si>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</si>
  <si>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</si>
  <si>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</si>
  <si>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Sestavil: </t>
  </si>
  <si>
    <t>ing. Monika Čakajdová</t>
  </si>
  <si>
    <t xml:space="preserve">Schválil: </t>
  </si>
  <si>
    <t>Bc. Věra Fryčová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</si>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</sst>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8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oopark%20Chomutov%20-%20Rozpo&#269;et%20-%20B+C)%20NR%202021%20+%20SVR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1"/>
      <sheetName val="SVR 2022-2023"/>
      <sheetName val="střediska "/>
    </sheetNames>
    <sheetDataSet>
      <sheetData sheetId="0">
        <row r="4">
          <cell r="D4" t="str">
            <v>Zoopark Chomutov, p.o.</v>
          </cell>
        </row>
        <row r="6">
          <cell r="D6">
            <v>379719</v>
          </cell>
        </row>
        <row r="8">
          <cell r="D8" t="str">
            <v>Přemyslova 259, 430 01 Chomutov</v>
          </cell>
        </row>
        <row r="15">
          <cell r="G15">
            <v>24772245.440000001</v>
          </cell>
          <cell r="H15">
            <v>4690648.4099999992</v>
          </cell>
          <cell r="Y15">
            <v>29070000</v>
          </cell>
          <cell r="Z15">
            <v>4950000</v>
          </cell>
        </row>
        <row r="16">
          <cell r="G16">
            <v>43013800</v>
          </cell>
          <cell r="J16">
            <v>42000000</v>
          </cell>
          <cell r="Y16">
            <v>46000000</v>
          </cell>
          <cell r="Z16">
            <v>0</v>
          </cell>
        </row>
        <row r="17">
          <cell r="G17">
            <v>0</v>
          </cell>
          <cell r="Y17">
            <v>0</v>
          </cell>
          <cell r="Z17">
            <v>0</v>
          </cell>
        </row>
        <row r="18">
          <cell r="G18">
            <v>1532193.3</v>
          </cell>
          <cell r="K18">
            <v>1400000</v>
          </cell>
          <cell r="Y18">
            <v>1200000</v>
          </cell>
          <cell r="Z18">
            <v>0</v>
          </cell>
        </row>
        <row r="19">
          <cell r="G19">
            <v>1295250.6399999999</v>
          </cell>
          <cell r="Y19">
            <v>1400000</v>
          </cell>
          <cell r="Z19">
            <v>0</v>
          </cell>
        </row>
        <row r="20">
          <cell r="Y20">
            <v>1500000</v>
          </cell>
          <cell r="Z20">
            <v>0</v>
          </cell>
        </row>
        <row r="21">
          <cell r="G21">
            <v>2167275.79</v>
          </cell>
          <cell r="H21">
            <v>234.1</v>
          </cell>
          <cell r="Y21">
            <v>1930000</v>
          </cell>
          <cell r="Z21">
            <v>50000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4757316.5</v>
          </cell>
          <cell r="H28">
            <v>136601.28</v>
          </cell>
          <cell r="M28">
            <v>4000000</v>
          </cell>
          <cell r="N28">
            <v>50000</v>
          </cell>
          <cell r="Y28">
            <v>5480000</v>
          </cell>
          <cell r="Z28">
            <v>100000</v>
          </cell>
        </row>
        <row r="29">
          <cell r="G29">
            <v>8802054.0999999996</v>
          </cell>
          <cell r="H29">
            <v>322130.24</v>
          </cell>
          <cell r="M29">
            <v>7800000</v>
          </cell>
          <cell r="N29">
            <v>1100000</v>
          </cell>
          <cell r="Y29">
            <v>8460000</v>
          </cell>
          <cell r="Z29">
            <v>850000</v>
          </cell>
        </row>
        <row r="30">
          <cell r="G30">
            <v>3613070.92</v>
          </cell>
          <cell r="H30">
            <v>0</v>
          </cell>
          <cell r="M30">
            <v>3800000</v>
          </cell>
          <cell r="N30">
            <v>0</v>
          </cell>
          <cell r="Y30">
            <v>3940000</v>
          </cell>
          <cell r="Z30">
            <v>0</v>
          </cell>
        </row>
        <row r="31">
          <cell r="G31">
            <v>10755197.75</v>
          </cell>
          <cell r="H31">
            <v>48560</v>
          </cell>
          <cell r="M31">
            <v>9000000</v>
          </cell>
          <cell r="N31">
            <v>60000</v>
          </cell>
          <cell r="Y31">
            <v>9280000</v>
          </cell>
          <cell r="Z31">
            <v>50000</v>
          </cell>
        </row>
        <row r="32">
          <cell r="G32">
            <v>25099076.100000001</v>
          </cell>
          <cell r="H32">
            <v>1339481.8400000001</v>
          </cell>
          <cell r="M32">
            <v>28970000</v>
          </cell>
          <cell r="N32">
            <v>800000</v>
          </cell>
          <cell r="Y32">
            <v>30430000</v>
          </cell>
          <cell r="Z32">
            <v>1160000</v>
          </cell>
        </row>
        <row r="33">
          <cell r="G33">
            <v>21016513.100000001</v>
          </cell>
          <cell r="H33">
            <v>1107661.8900000001</v>
          </cell>
          <cell r="M33">
            <v>25950000</v>
          </cell>
          <cell r="N33">
            <v>0</v>
          </cell>
          <cell r="Y33">
            <v>26988000</v>
          </cell>
          <cell r="Z33">
            <v>870000</v>
          </cell>
        </row>
        <row r="34">
          <cell r="G34">
            <v>4082563</v>
          </cell>
          <cell r="H34">
            <v>231819.95</v>
          </cell>
          <cell r="M34">
            <v>3020000</v>
          </cell>
          <cell r="N34">
            <v>800000</v>
          </cell>
          <cell r="Y34">
            <v>3442000</v>
          </cell>
          <cell r="Z34">
            <v>290000</v>
          </cell>
        </row>
        <row r="35">
          <cell r="G35">
            <v>7936203.0499999998</v>
          </cell>
          <cell r="H35">
            <v>0</v>
          </cell>
          <cell r="M35">
            <v>8910000</v>
          </cell>
          <cell r="N35">
            <v>250000</v>
          </cell>
          <cell r="Y35">
            <v>9595000</v>
          </cell>
          <cell r="Z35">
            <v>295000</v>
          </cell>
        </row>
        <row r="36">
          <cell r="G36">
            <v>35919</v>
          </cell>
          <cell r="H36">
            <v>613453</v>
          </cell>
          <cell r="M36">
            <v>60000</v>
          </cell>
          <cell r="Y36">
            <v>60000</v>
          </cell>
          <cell r="Z36">
            <v>0</v>
          </cell>
        </row>
        <row r="37">
          <cell r="G37">
            <v>7717531.8600000003</v>
          </cell>
          <cell r="H37">
            <v>1199013.6399999999</v>
          </cell>
          <cell r="M37">
            <v>7200000</v>
          </cell>
          <cell r="N37">
            <v>440000</v>
          </cell>
          <cell r="Y37">
            <v>10550000</v>
          </cell>
          <cell r="Z37">
            <v>0</v>
          </cell>
        </row>
        <row r="38">
          <cell r="G38">
            <v>3918456.0999999996</v>
          </cell>
          <cell r="M38">
            <v>2760000</v>
          </cell>
          <cell r="N38">
            <v>100000</v>
          </cell>
          <cell r="Y38">
            <v>3920000</v>
          </cell>
          <cell r="Z38">
            <v>1930000</v>
          </cell>
        </row>
        <row r="50">
          <cell r="G50">
            <v>4770740.4799999967</v>
          </cell>
          <cell r="S50">
            <v>9128944.9679999985</v>
          </cell>
          <cell r="Y50">
            <v>3162165.9680000022</v>
          </cell>
        </row>
        <row r="51">
          <cell r="G51">
            <v>739436.16999999993</v>
          </cell>
          <cell r="S51">
            <v>1425803.6799999997</v>
          </cell>
          <cell r="Y51">
            <v>225803.6799999997</v>
          </cell>
        </row>
        <row r="52">
          <cell r="G52">
            <v>3252744.0399999991</v>
          </cell>
          <cell r="S52">
            <v>6510721.5380000025</v>
          </cell>
          <cell r="Y52">
            <v>1761942.5380000025</v>
          </cell>
        </row>
        <row r="53">
          <cell r="G53">
            <v>146011</v>
          </cell>
          <cell r="S53">
            <v>600000</v>
          </cell>
          <cell r="Y53">
            <v>600000</v>
          </cell>
        </row>
        <row r="54">
          <cell r="G54">
            <v>632549.27</v>
          </cell>
          <cell r="S54">
            <v>592419.75</v>
          </cell>
          <cell r="Y54">
            <v>574419.75</v>
          </cell>
        </row>
        <row r="57">
          <cell r="E57">
            <v>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abSelected="1" zoomScale="80" zoomScaleNormal="80" zoomScaleSheetLayoutView="80" workbookViewId="0">
      <selection activeCell="D4" sqref="D4:K4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0.33203125" customWidth="1"/>
    <col min="4" max="4" width="20.6640625" customWidth="1"/>
    <col min="5" max="6" width="14.33203125" customWidth="1"/>
    <col min="7" max="7" width="21.33203125" style="187" customWidth="1"/>
    <col min="8" max="9" width="14.33203125" customWidth="1"/>
    <col min="10" max="10" width="20.88671875" customWidth="1"/>
    <col min="11" max="12" width="14.33203125" customWidth="1"/>
    <col min="13" max="13" width="21.109375" customWidth="1"/>
    <col min="14" max="14" width="14.33203125" customWidth="1"/>
    <col min="15" max="15" width="17.6640625" bestFit="1" customWidth="1"/>
    <col min="16" max="16" width="21.44140625" customWidth="1"/>
    <col min="17" max="18" width="14.33203125" customWidth="1"/>
    <col min="19" max="19" width="4" style="4" customWidth="1"/>
    <col min="20" max="16384" width="9.109375" style="4" hidden="1"/>
  </cols>
  <sheetData>
    <row r="1" spans="1:19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4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4">
      <c r="A4" s="1"/>
      <c r="B4" s="1" t="s">
        <v>1</v>
      </c>
      <c r="C4" s="1"/>
      <c r="D4" s="6" t="str">
        <f>'[1]NR 2021'!D4:U4</f>
        <v>Zoopark Chomutov, p.o.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3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3">
      <c r="A6" s="1"/>
      <c r="B6" s="1" t="s">
        <v>2</v>
      </c>
      <c r="C6" s="1"/>
      <c r="D6" s="8">
        <f>'[1]NR 2021'!D6</f>
        <v>379719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3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3">
      <c r="A8" s="1"/>
      <c r="B8" s="1" t="s">
        <v>3</v>
      </c>
      <c r="C8" s="1"/>
      <c r="D8" s="9" t="str">
        <f>'[1]NR 2021'!D8:U8</f>
        <v>Přemyslova 259, 430 01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" thickBot="1" x14ac:dyDescent="0.35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5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5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5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3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" thickBot="1" x14ac:dyDescent="0.35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3">
      <c r="A15" s="1"/>
      <c r="B15" s="44" t="s">
        <v>17</v>
      </c>
      <c r="C15" s="45" t="s">
        <v>18</v>
      </c>
      <c r="D15" s="46">
        <f>'[1]NR 2021'!G15</f>
        <v>24772245.440000001</v>
      </c>
      <c r="E15" s="47">
        <f>'[1]NR 2021'!H15</f>
        <v>4690648.4099999992</v>
      </c>
      <c r="F15" s="48">
        <f t="shared" ref="F15:F23" si="0">D15+E15</f>
        <v>29462893.850000001</v>
      </c>
      <c r="G15" s="46">
        <f>'[1]NR 2021'!J15</f>
        <v>0</v>
      </c>
      <c r="H15" s="47">
        <f>'[1]NR 2021'!K15</f>
        <v>0</v>
      </c>
      <c r="I15" s="49">
        <f t="shared" ref="I15:I23" si="1">G15+H15</f>
        <v>0</v>
      </c>
      <c r="J15" s="50">
        <f>'[1]NR 2021'!Y15</f>
        <v>29070000</v>
      </c>
      <c r="K15" s="51">
        <f>'[1]NR 2021'!Z15</f>
        <v>4950000</v>
      </c>
      <c r="L15" s="52">
        <f>J15+K15</f>
        <v>34020000</v>
      </c>
      <c r="M15" s="53">
        <v>30000000</v>
      </c>
      <c r="N15" s="47">
        <v>5500000</v>
      </c>
      <c r="O15" s="48">
        <f t="shared" ref="O15:O23" si="2">M15+N15</f>
        <v>35500000</v>
      </c>
      <c r="P15" s="46">
        <v>30500000</v>
      </c>
      <c r="Q15" s="47">
        <f>+N15</f>
        <v>5500000</v>
      </c>
      <c r="R15" s="48">
        <f t="shared" ref="R15:R23" si="3">P15+Q15</f>
        <v>36000000</v>
      </c>
      <c r="S15" s="3"/>
    </row>
    <row r="16" spans="1:19" x14ac:dyDescent="0.3">
      <c r="A16" s="1"/>
      <c r="B16" s="54" t="s">
        <v>19</v>
      </c>
      <c r="C16" s="55" t="s">
        <v>20</v>
      </c>
      <c r="D16" s="46">
        <f>'[1]NR 2021'!G16</f>
        <v>43013800</v>
      </c>
      <c r="E16" s="56">
        <f>'[1]NR 2021'!H16</f>
        <v>0</v>
      </c>
      <c r="F16" s="48">
        <f t="shared" si="0"/>
        <v>43013800</v>
      </c>
      <c r="G16" s="46">
        <f>'[1]NR 2021'!J16</f>
        <v>42000000</v>
      </c>
      <c r="H16" s="56">
        <f>'[1]NR 2021'!K16</f>
        <v>0</v>
      </c>
      <c r="I16" s="49">
        <f t="shared" si="1"/>
        <v>42000000</v>
      </c>
      <c r="J16" s="57">
        <f>'[1]NR 2021'!Y16</f>
        <v>46000000</v>
      </c>
      <c r="K16" s="58">
        <f>'[1]NR 2021'!Z16</f>
        <v>0</v>
      </c>
      <c r="L16" s="59">
        <f t="shared" ref="L16:L23" si="4">J16+K16</f>
        <v>46000000</v>
      </c>
      <c r="M16" s="60">
        <v>49000000</v>
      </c>
      <c r="N16" s="56"/>
      <c r="O16" s="48">
        <f t="shared" si="2"/>
        <v>49000000</v>
      </c>
      <c r="P16" s="61">
        <v>52000000</v>
      </c>
      <c r="Q16" s="56"/>
      <c r="R16" s="48">
        <f t="shared" si="3"/>
        <v>52000000</v>
      </c>
      <c r="S16" s="3"/>
    </row>
    <row r="17" spans="1:19" x14ac:dyDescent="0.3">
      <c r="A17" s="1"/>
      <c r="B17" s="54" t="s">
        <v>21</v>
      </c>
      <c r="C17" s="62" t="s">
        <v>22</v>
      </c>
      <c r="D17" s="46">
        <f>'[1]NR 2021'!G17</f>
        <v>0</v>
      </c>
      <c r="E17" s="56">
        <f>'[1]NR 2021'!H17</f>
        <v>0</v>
      </c>
      <c r="F17" s="48">
        <f t="shared" si="0"/>
        <v>0</v>
      </c>
      <c r="G17" s="46">
        <f>'[1]NR 2021'!J17</f>
        <v>0</v>
      </c>
      <c r="H17" s="56">
        <f>'[1]NR 2021'!K17</f>
        <v>0</v>
      </c>
      <c r="I17" s="49">
        <f t="shared" si="1"/>
        <v>0</v>
      </c>
      <c r="J17" s="57">
        <f>'[1]NR 2021'!Y17</f>
        <v>0</v>
      </c>
      <c r="K17" s="58">
        <f>'[1]NR 2021'!Z17</f>
        <v>0</v>
      </c>
      <c r="L17" s="59">
        <f t="shared" si="4"/>
        <v>0</v>
      </c>
      <c r="M17" s="60"/>
      <c r="N17" s="63"/>
      <c r="O17" s="48">
        <f t="shared" si="2"/>
        <v>0</v>
      </c>
      <c r="P17" s="61"/>
      <c r="Q17" s="63"/>
      <c r="R17" s="48">
        <f t="shared" si="3"/>
        <v>0</v>
      </c>
      <c r="S17" s="3"/>
    </row>
    <row r="18" spans="1:19" x14ac:dyDescent="0.3">
      <c r="A18" s="1"/>
      <c r="B18" s="54" t="s">
        <v>23</v>
      </c>
      <c r="C18" s="64" t="s">
        <v>24</v>
      </c>
      <c r="D18" s="46">
        <f>'[1]NR 2021'!G18</f>
        <v>1532193.3</v>
      </c>
      <c r="E18" s="47">
        <f>'[1]NR 2021'!H18</f>
        <v>0</v>
      </c>
      <c r="F18" s="48">
        <f t="shared" si="0"/>
        <v>1532193.3</v>
      </c>
      <c r="G18" s="46">
        <f>'[1]NR 2021'!J18</f>
        <v>0</v>
      </c>
      <c r="H18" s="47">
        <f>'[1]NR 2021'!K18</f>
        <v>1400000</v>
      </c>
      <c r="I18" s="49">
        <f t="shared" si="1"/>
        <v>1400000</v>
      </c>
      <c r="J18" s="57">
        <f>'[1]NR 2021'!Y18</f>
        <v>1200000</v>
      </c>
      <c r="K18" s="58">
        <f>'[1]NR 2021'!Z18</f>
        <v>0</v>
      </c>
      <c r="L18" s="59">
        <f t="shared" si="4"/>
        <v>1200000</v>
      </c>
      <c r="M18" s="60"/>
      <c r="N18" s="47"/>
      <c r="O18" s="48">
        <f t="shared" si="2"/>
        <v>0</v>
      </c>
      <c r="P18" s="61"/>
      <c r="Q18" s="47"/>
      <c r="R18" s="48">
        <f t="shared" si="3"/>
        <v>0</v>
      </c>
      <c r="S18" s="3"/>
    </row>
    <row r="19" spans="1:19" x14ac:dyDescent="0.3">
      <c r="A19" s="1"/>
      <c r="B19" s="54" t="s">
        <v>25</v>
      </c>
      <c r="C19" s="65" t="s">
        <v>26</v>
      </c>
      <c r="D19" s="46">
        <f>'[1]NR 2021'!G19</f>
        <v>1295250.6399999999</v>
      </c>
      <c r="E19" s="47">
        <f>'[1]NR 2021'!H19</f>
        <v>0</v>
      </c>
      <c r="F19" s="48">
        <f t="shared" si="0"/>
        <v>1295250.6399999999</v>
      </c>
      <c r="G19" s="46">
        <f>'[1]NR 2021'!J19</f>
        <v>0</v>
      </c>
      <c r="H19" s="47">
        <f>'[1]NR 2021'!K19</f>
        <v>0</v>
      </c>
      <c r="I19" s="49">
        <f t="shared" si="1"/>
        <v>0</v>
      </c>
      <c r="J19" s="57">
        <f>'[1]NR 2021'!Y19</f>
        <v>1400000</v>
      </c>
      <c r="K19" s="58">
        <f>'[1]NR 2021'!Z19</f>
        <v>0</v>
      </c>
      <c r="L19" s="59">
        <f t="shared" si="4"/>
        <v>1400000</v>
      </c>
      <c r="M19" s="60">
        <v>1600000</v>
      </c>
      <c r="N19" s="66"/>
      <c r="O19" s="48">
        <f t="shared" si="2"/>
        <v>1600000</v>
      </c>
      <c r="P19" s="61">
        <v>1700000</v>
      </c>
      <c r="Q19" s="66"/>
      <c r="R19" s="48">
        <f t="shared" si="3"/>
        <v>1700000</v>
      </c>
      <c r="S19" s="3"/>
    </row>
    <row r="20" spans="1:19" x14ac:dyDescent="0.3">
      <c r="A20" s="1"/>
      <c r="B20" s="54" t="s">
        <v>27</v>
      </c>
      <c r="C20" s="67" t="s">
        <v>28</v>
      </c>
      <c r="D20" s="46">
        <f>'[1]NR 2021'!G20</f>
        <v>0</v>
      </c>
      <c r="E20" s="47">
        <f>'[1]NR 2021'!H20</f>
        <v>0</v>
      </c>
      <c r="F20" s="48">
        <f t="shared" si="0"/>
        <v>0</v>
      </c>
      <c r="G20" s="46">
        <f>'[1]NR 2021'!J20</f>
        <v>0</v>
      </c>
      <c r="H20" s="47">
        <f>'[1]NR 2021'!K20</f>
        <v>0</v>
      </c>
      <c r="I20" s="49">
        <f t="shared" si="1"/>
        <v>0</v>
      </c>
      <c r="J20" s="57">
        <f>'[1]NR 2021'!Y20</f>
        <v>1500000</v>
      </c>
      <c r="K20" s="58">
        <f>'[1]NR 2021'!Z20</f>
        <v>0</v>
      </c>
      <c r="L20" s="59">
        <f t="shared" si="4"/>
        <v>1500000</v>
      </c>
      <c r="M20" s="60">
        <v>1000000</v>
      </c>
      <c r="N20" s="66"/>
      <c r="O20" s="48">
        <f t="shared" si="2"/>
        <v>1000000</v>
      </c>
      <c r="P20" s="61">
        <v>400000</v>
      </c>
      <c r="Q20" s="66"/>
      <c r="R20" s="48">
        <f t="shared" si="3"/>
        <v>400000</v>
      </c>
      <c r="S20" s="3"/>
    </row>
    <row r="21" spans="1:19" x14ac:dyDescent="0.3">
      <c r="A21" s="1"/>
      <c r="B21" s="54" t="s">
        <v>29</v>
      </c>
      <c r="C21" s="68" t="s">
        <v>30</v>
      </c>
      <c r="D21" s="46">
        <f>'[1]NR 2021'!G21</f>
        <v>2167275.79</v>
      </c>
      <c r="E21" s="47">
        <f>'[1]NR 2021'!H21</f>
        <v>234.1</v>
      </c>
      <c r="F21" s="48">
        <f t="shared" si="0"/>
        <v>2167509.89</v>
      </c>
      <c r="G21" s="46">
        <f>'[1]NR 2021'!J21</f>
        <v>0</v>
      </c>
      <c r="H21" s="47">
        <f>'[1]NR 2021'!K21</f>
        <v>0</v>
      </c>
      <c r="I21" s="49">
        <f t="shared" si="1"/>
        <v>0</v>
      </c>
      <c r="J21" s="57">
        <f>'[1]NR 2021'!Y21</f>
        <v>1930000</v>
      </c>
      <c r="K21" s="58">
        <f>'[1]NR 2021'!Z21</f>
        <v>50000</v>
      </c>
      <c r="L21" s="59">
        <f t="shared" si="4"/>
        <v>1980000</v>
      </c>
      <c r="M21" s="60">
        <v>2000000</v>
      </c>
      <c r="N21" s="69">
        <v>100000</v>
      </c>
      <c r="O21" s="48">
        <f t="shared" si="2"/>
        <v>2100000</v>
      </c>
      <c r="P21" s="61">
        <v>2000000</v>
      </c>
      <c r="Q21" s="69">
        <f>+N21</f>
        <v>100000</v>
      </c>
      <c r="R21" s="48">
        <f t="shared" si="3"/>
        <v>2100000</v>
      </c>
      <c r="S21" s="3"/>
    </row>
    <row r="22" spans="1:19" x14ac:dyDescent="0.3">
      <c r="A22" s="1"/>
      <c r="B22" s="54" t="s">
        <v>31</v>
      </c>
      <c r="C22" s="68" t="s">
        <v>32</v>
      </c>
      <c r="D22" s="46">
        <f>'[1]NR 2021'!G22</f>
        <v>0</v>
      </c>
      <c r="E22" s="47">
        <f>'[1]NR 2021'!H22</f>
        <v>0</v>
      </c>
      <c r="F22" s="48">
        <f t="shared" si="0"/>
        <v>0</v>
      </c>
      <c r="G22" s="46">
        <f>'[1]NR 2021'!J22</f>
        <v>0</v>
      </c>
      <c r="H22" s="47">
        <f>'[1]NR 2021'!K22</f>
        <v>0</v>
      </c>
      <c r="I22" s="49">
        <f t="shared" si="1"/>
        <v>0</v>
      </c>
      <c r="J22" s="57">
        <f>'[1]NR 2021'!Y22</f>
        <v>0</v>
      </c>
      <c r="K22" s="58">
        <f>'[1]NR 2021'!Z22</f>
        <v>0</v>
      </c>
      <c r="L22" s="59">
        <f t="shared" si="4"/>
        <v>0</v>
      </c>
      <c r="M22" s="60"/>
      <c r="N22" s="69"/>
      <c r="O22" s="48">
        <f t="shared" si="2"/>
        <v>0</v>
      </c>
      <c r="P22" s="61"/>
      <c r="Q22" s="69"/>
      <c r="R22" s="48">
        <f t="shared" si="3"/>
        <v>0</v>
      </c>
      <c r="S22" s="3"/>
    </row>
    <row r="23" spans="1:19" ht="15" thickBot="1" x14ac:dyDescent="0.35">
      <c r="A23" s="1"/>
      <c r="B23" s="70" t="s">
        <v>33</v>
      </c>
      <c r="C23" s="71" t="s">
        <v>34</v>
      </c>
      <c r="D23" s="46">
        <f>'[1]NR 2021'!G23</f>
        <v>0</v>
      </c>
      <c r="E23" s="47">
        <f>'[1]NR 2021'!H23</f>
        <v>0</v>
      </c>
      <c r="F23" s="72">
        <f t="shared" si="0"/>
        <v>0</v>
      </c>
      <c r="G23" s="46">
        <f>'[1]NR 2021'!J23</f>
        <v>0</v>
      </c>
      <c r="H23" s="47">
        <f>'[1]NR 2021'!K23</f>
        <v>0</v>
      </c>
      <c r="I23" s="73">
        <f t="shared" si="1"/>
        <v>0</v>
      </c>
      <c r="J23" s="57">
        <f>'[1]NR 2021'!Y23</f>
        <v>0</v>
      </c>
      <c r="K23" s="58">
        <f>'[1]NR 2021'!Z23</f>
        <v>0</v>
      </c>
      <c r="L23" s="59">
        <f t="shared" si="4"/>
        <v>0</v>
      </c>
      <c r="M23" s="74"/>
      <c r="N23" s="75"/>
      <c r="O23" s="72">
        <f t="shared" si="2"/>
        <v>0</v>
      </c>
      <c r="P23" s="76"/>
      <c r="Q23" s="75"/>
      <c r="R23" s="72">
        <f t="shared" si="3"/>
        <v>0</v>
      </c>
      <c r="S23" s="3"/>
    </row>
    <row r="24" spans="1:19" ht="15" thickBot="1" x14ac:dyDescent="0.35">
      <c r="A24" s="1"/>
      <c r="B24" s="77" t="s">
        <v>35</v>
      </c>
      <c r="C24" s="78" t="s">
        <v>36</v>
      </c>
      <c r="D24" s="79">
        <f t="shared" ref="D24:R24" si="5">SUM(D15:D21)</f>
        <v>72780765.170000002</v>
      </c>
      <c r="E24" s="79">
        <f t="shared" si="5"/>
        <v>4690882.5099999988</v>
      </c>
      <c r="F24" s="79">
        <f t="shared" si="5"/>
        <v>77471647.679999992</v>
      </c>
      <c r="G24" s="79">
        <f t="shared" si="5"/>
        <v>42000000</v>
      </c>
      <c r="H24" s="79">
        <f t="shared" si="5"/>
        <v>1400000</v>
      </c>
      <c r="I24" s="80">
        <f t="shared" si="5"/>
        <v>43400000</v>
      </c>
      <c r="J24" s="81">
        <f t="shared" si="5"/>
        <v>81100000</v>
      </c>
      <c r="K24" s="81">
        <f t="shared" si="5"/>
        <v>5000000</v>
      </c>
      <c r="L24" s="81">
        <f t="shared" si="5"/>
        <v>86100000</v>
      </c>
      <c r="M24" s="82">
        <f t="shared" si="5"/>
        <v>83600000</v>
      </c>
      <c r="N24" s="79">
        <f t="shared" si="5"/>
        <v>5600000</v>
      </c>
      <c r="O24" s="79">
        <f t="shared" si="5"/>
        <v>89200000</v>
      </c>
      <c r="P24" s="79">
        <f t="shared" si="5"/>
        <v>86600000</v>
      </c>
      <c r="Q24" s="79">
        <f t="shared" si="5"/>
        <v>5600000</v>
      </c>
      <c r="R24" s="79">
        <f t="shared" si="5"/>
        <v>92200000</v>
      </c>
      <c r="S24" s="3"/>
    </row>
    <row r="25" spans="1:19" ht="15.75" customHeight="1" thickBot="1" x14ac:dyDescent="0.35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3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" thickBot="1" x14ac:dyDescent="0.35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3">
      <c r="A28" s="1"/>
      <c r="B28" s="44" t="s">
        <v>41</v>
      </c>
      <c r="C28" s="100" t="s">
        <v>42</v>
      </c>
      <c r="D28" s="46">
        <f>'[1]NR 2021'!G28</f>
        <v>4757316.5</v>
      </c>
      <c r="E28" s="47">
        <f>'[1]NR 2021'!H28</f>
        <v>136601.28</v>
      </c>
      <c r="F28" s="48">
        <f t="shared" ref="F28:F38" si="6">D28+E28</f>
        <v>4893917.78</v>
      </c>
      <c r="G28" s="46">
        <f>'[1]NR 2021'!M28</f>
        <v>4000000</v>
      </c>
      <c r="H28" s="47">
        <f>'[1]NR 2021'!N28</f>
        <v>50000</v>
      </c>
      <c r="I28" s="49">
        <f t="shared" ref="I28:I38" si="7">G28+H28</f>
        <v>4050000</v>
      </c>
      <c r="J28" s="50">
        <f>'[1]NR 2021'!Y28</f>
        <v>5480000</v>
      </c>
      <c r="K28" s="51">
        <f>'[1]NR 2021'!Z28</f>
        <v>100000</v>
      </c>
      <c r="L28" s="52">
        <f t="shared" ref="L28:L38" si="8">J28+K28</f>
        <v>5580000</v>
      </c>
      <c r="M28" s="101">
        <v>5500000</v>
      </c>
      <c r="N28" s="101">
        <f>+K28</f>
        <v>100000</v>
      </c>
      <c r="O28" s="48">
        <f t="shared" ref="O28:O38" si="9">M28+N28</f>
        <v>5600000</v>
      </c>
      <c r="P28" s="101">
        <v>5500000</v>
      </c>
      <c r="Q28" s="101">
        <f>+N28</f>
        <v>100000</v>
      </c>
      <c r="R28" s="48">
        <f t="shared" ref="R28:R38" si="10">P28+Q28</f>
        <v>5600000</v>
      </c>
      <c r="S28" s="3"/>
    </row>
    <row r="29" spans="1:19" x14ac:dyDescent="0.3">
      <c r="A29" s="1"/>
      <c r="B29" s="54" t="s">
        <v>43</v>
      </c>
      <c r="C29" s="102" t="s">
        <v>44</v>
      </c>
      <c r="D29" s="46">
        <f>'[1]NR 2021'!G29</f>
        <v>8802054.0999999996</v>
      </c>
      <c r="E29" s="56">
        <f>'[1]NR 2021'!H29</f>
        <v>322130.24</v>
      </c>
      <c r="F29" s="48">
        <f t="shared" si="6"/>
        <v>9124184.3399999999</v>
      </c>
      <c r="G29" s="46">
        <f>'[1]NR 2021'!M29</f>
        <v>7800000</v>
      </c>
      <c r="H29" s="56">
        <f>'[1]NR 2021'!N29</f>
        <v>1100000</v>
      </c>
      <c r="I29" s="49">
        <f t="shared" si="7"/>
        <v>8900000</v>
      </c>
      <c r="J29" s="57">
        <f>'[1]NR 2021'!Y29</f>
        <v>8460000</v>
      </c>
      <c r="K29" s="103">
        <f>'[1]NR 2021'!Z29</f>
        <v>850000</v>
      </c>
      <c r="L29" s="59">
        <f t="shared" si="8"/>
        <v>9310000</v>
      </c>
      <c r="M29" s="104">
        <v>8500000</v>
      </c>
      <c r="N29" s="105">
        <v>1000000</v>
      </c>
      <c r="O29" s="48">
        <f t="shared" si="9"/>
        <v>9500000</v>
      </c>
      <c r="P29" s="104">
        <f>8500000+150000</f>
        <v>8650000</v>
      </c>
      <c r="Q29" s="105">
        <v>1000000</v>
      </c>
      <c r="R29" s="48">
        <f t="shared" si="10"/>
        <v>9650000</v>
      </c>
      <c r="S29" s="3"/>
    </row>
    <row r="30" spans="1:19" x14ac:dyDescent="0.3">
      <c r="A30" s="1"/>
      <c r="B30" s="54" t="s">
        <v>45</v>
      </c>
      <c r="C30" s="68" t="s">
        <v>46</v>
      </c>
      <c r="D30" s="46">
        <f>'[1]NR 2021'!G30</f>
        <v>3613070.92</v>
      </c>
      <c r="E30" s="56">
        <f>'[1]NR 2021'!H30</f>
        <v>0</v>
      </c>
      <c r="F30" s="48">
        <f t="shared" si="6"/>
        <v>3613070.92</v>
      </c>
      <c r="G30" s="46">
        <f>'[1]NR 2021'!M30</f>
        <v>3800000</v>
      </c>
      <c r="H30" s="56">
        <f>'[1]NR 2021'!N30</f>
        <v>0</v>
      </c>
      <c r="I30" s="49">
        <f t="shared" si="7"/>
        <v>3800000</v>
      </c>
      <c r="J30" s="57">
        <f>'[1]NR 2021'!Y30</f>
        <v>3940000</v>
      </c>
      <c r="K30" s="103">
        <f>'[1]NR 2021'!Z30</f>
        <v>0</v>
      </c>
      <c r="L30" s="59">
        <f t="shared" si="8"/>
        <v>3940000</v>
      </c>
      <c r="M30" s="104">
        <v>4000000</v>
      </c>
      <c r="N30" s="105">
        <f t="shared" ref="N30:N37" si="11">+K30</f>
        <v>0</v>
      </c>
      <c r="O30" s="48">
        <f t="shared" si="9"/>
        <v>4000000</v>
      </c>
      <c r="P30" s="104">
        <v>4000000</v>
      </c>
      <c r="Q30" s="105">
        <f t="shared" ref="Q30:Q37" si="12">+N30</f>
        <v>0</v>
      </c>
      <c r="R30" s="48">
        <f t="shared" si="10"/>
        <v>4000000</v>
      </c>
      <c r="S30" s="3"/>
    </row>
    <row r="31" spans="1:19" x14ac:dyDescent="0.3">
      <c r="A31" s="1"/>
      <c r="B31" s="54" t="s">
        <v>47</v>
      </c>
      <c r="C31" s="68" t="s">
        <v>48</v>
      </c>
      <c r="D31" s="46">
        <f>'[1]NR 2021'!G31</f>
        <v>10755197.75</v>
      </c>
      <c r="E31" s="47">
        <f>'[1]NR 2021'!H31</f>
        <v>48560</v>
      </c>
      <c r="F31" s="48">
        <f t="shared" si="6"/>
        <v>10803757.75</v>
      </c>
      <c r="G31" s="46">
        <f>'[1]NR 2021'!M31</f>
        <v>9000000</v>
      </c>
      <c r="H31" s="47">
        <f>'[1]NR 2021'!N31</f>
        <v>60000</v>
      </c>
      <c r="I31" s="49">
        <f t="shared" si="7"/>
        <v>9060000</v>
      </c>
      <c r="J31" s="57">
        <f>'[1]NR 2021'!Y31</f>
        <v>9280000</v>
      </c>
      <c r="K31" s="58">
        <f>'[1]NR 2021'!Z31</f>
        <v>50000</v>
      </c>
      <c r="L31" s="59">
        <f t="shared" si="8"/>
        <v>9330000</v>
      </c>
      <c r="M31" s="104">
        <v>9300000</v>
      </c>
      <c r="N31" s="104">
        <v>40000</v>
      </c>
      <c r="O31" s="48">
        <f t="shared" si="9"/>
        <v>9340000</v>
      </c>
      <c r="P31" s="104">
        <v>9300000</v>
      </c>
      <c r="Q31" s="104">
        <v>50000</v>
      </c>
      <c r="R31" s="48">
        <f t="shared" si="10"/>
        <v>9350000</v>
      </c>
      <c r="S31" s="3"/>
    </row>
    <row r="32" spans="1:19" x14ac:dyDescent="0.3">
      <c r="A32" s="1"/>
      <c r="B32" s="54" t="s">
        <v>49</v>
      </c>
      <c r="C32" s="68" t="s">
        <v>50</v>
      </c>
      <c r="D32" s="46">
        <f>'[1]NR 2021'!G32</f>
        <v>25099076.100000001</v>
      </c>
      <c r="E32" s="47">
        <f>'[1]NR 2021'!H32</f>
        <v>1339481.8400000001</v>
      </c>
      <c r="F32" s="48">
        <f t="shared" si="6"/>
        <v>26438557.940000001</v>
      </c>
      <c r="G32" s="46">
        <f>'[1]NR 2021'!M32</f>
        <v>28970000</v>
      </c>
      <c r="H32" s="47">
        <f>'[1]NR 2021'!N32</f>
        <v>800000</v>
      </c>
      <c r="I32" s="49">
        <f t="shared" si="7"/>
        <v>29770000</v>
      </c>
      <c r="J32" s="57">
        <f>'[1]NR 2021'!Y32</f>
        <v>30430000</v>
      </c>
      <c r="K32" s="58">
        <f>'[1]NR 2021'!Z32</f>
        <v>1160000</v>
      </c>
      <c r="L32" s="59">
        <f t="shared" si="8"/>
        <v>31590000</v>
      </c>
      <c r="M32" s="104">
        <f>+M33+M34</f>
        <v>31300000</v>
      </c>
      <c r="N32" s="104">
        <v>1200000</v>
      </c>
      <c r="O32" s="48">
        <f t="shared" si="9"/>
        <v>32500000</v>
      </c>
      <c r="P32" s="104">
        <f>+P33+P34</f>
        <v>32300000</v>
      </c>
      <c r="Q32" s="104">
        <v>1200000</v>
      </c>
      <c r="R32" s="48">
        <f t="shared" si="10"/>
        <v>33500000</v>
      </c>
      <c r="S32" s="3"/>
    </row>
    <row r="33" spans="1:19" x14ac:dyDescent="0.3">
      <c r="A33" s="1"/>
      <c r="B33" s="54" t="s">
        <v>51</v>
      </c>
      <c r="C33" s="65" t="s">
        <v>52</v>
      </c>
      <c r="D33" s="46">
        <f>'[1]NR 2021'!G33</f>
        <v>21016513.100000001</v>
      </c>
      <c r="E33" s="47">
        <f>'[1]NR 2021'!H33</f>
        <v>1107661.8900000001</v>
      </c>
      <c r="F33" s="48">
        <f t="shared" si="6"/>
        <v>22124174.990000002</v>
      </c>
      <c r="G33" s="46">
        <f>'[1]NR 2021'!M33</f>
        <v>25950000</v>
      </c>
      <c r="H33" s="47">
        <f>'[1]NR 2021'!N33</f>
        <v>0</v>
      </c>
      <c r="I33" s="49">
        <f t="shared" si="7"/>
        <v>25950000</v>
      </c>
      <c r="J33" s="57">
        <f>'[1]NR 2021'!Y33</f>
        <v>26988000</v>
      </c>
      <c r="K33" s="58">
        <f>'[1]NR 2021'!Z33</f>
        <v>870000</v>
      </c>
      <c r="L33" s="59">
        <f t="shared" si="8"/>
        <v>27858000</v>
      </c>
      <c r="M33" s="104">
        <v>27800000</v>
      </c>
      <c r="N33" s="104">
        <v>900000</v>
      </c>
      <c r="O33" s="48">
        <f t="shared" si="9"/>
        <v>28700000</v>
      </c>
      <c r="P33" s="104">
        <v>28800000</v>
      </c>
      <c r="Q33" s="104">
        <v>900000</v>
      </c>
      <c r="R33" s="48">
        <f t="shared" si="10"/>
        <v>29700000</v>
      </c>
      <c r="S33" s="3"/>
    </row>
    <row r="34" spans="1:19" x14ac:dyDescent="0.3">
      <c r="A34" s="1"/>
      <c r="B34" s="54" t="s">
        <v>53</v>
      </c>
      <c r="C34" s="106" t="s">
        <v>54</v>
      </c>
      <c r="D34" s="46">
        <f>'[1]NR 2021'!G34</f>
        <v>4082563</v>
      </c>
      <c r="E34" s="47">
        <f>'[1]NR 2021'!H34</f>
        <v>231819.95</v>
      </c>
      <c r="F34" s="48">
        <f t="shared" si="6"/>
        <v>4314382.95</v>
      </c>
      <c r="G34" s="46">
        <f>'[1]NR 2021'!M34</f>
        <v>3020000</v>
      </c>
      <c r="H34" s="47">
        <f>'[1]NR 2021'!N34</f>
        <v>800000</v>
      </c>
      <c r="I34" s="49">
        <f t="shared" si="7"/>
        <v>3820000</v>
      </c>
      <c r="J34" s="57">
        <f>'[1]NR 2021'!Y34</f>
        <v>3442000</v>
      </c>
      <c r="K34" s="58">
        <f>'[1]NR 2021'!Z34</f>
        <v>290000</v>
      </c>
      <c r="L34" s="59">
        <f t="shared" si="8"/>
        <v>3732000</v>
      </c>
      <c r="M34" s="104">
        <v>3500000</v>
      </c>
      <c r="N34" s="104">
        <v>300000</v>
      </c>
      <c r="O34" s="48">
        <f t="shared" si="9"/>
        <v>3800000</v>
      </c>
      <c r="P34" s="104">
        <v>3500000</v>
      </c>
      <c r="Q34" s="104">
        <v>300000</v>
      </c>
      <c r="R34" s="48">
        <f t="shared" si="10"/>
        <v>3800000</v>
      </c>
      <c r="S34" s="3"/>
    </row>
    <row r="35" spans="1:19" x14ac:dyDescent="0.3">
      <c r="A35" s="1"/>
      <c r="B35" s="54" t="s">
        <v>55</v>
      </c>
      <c r="C35" s="68" t="s">
        <v>56</v>
      </c>
      <c r="D35" s="46">
        <f>'[1]NR 2021'!G35</f>
        <v>7936203.0499999998</v>
      </c>
      <c r="E35" s="47">
        <f>'[1]NR 2021'!H35</f>
        <v>0</v>
      </c>
      <c r="F35" s="48">
        <f t="shared" si="6"/>
        <v>7936203.0499999998</v>
      </c>
      <c r="G35" s="46">
        <f>'[1]NR 2021'!M35</f>
        <v>8910000</v>
      </c>
      <c r="H35" s="47">
        <f>'[1]NR 2021'!N35</f>
        <v>250000</v>
      </c>
      <c r="I35" s="49">
        <f t="shared" si="7"/>
        <v>9160000</v>
      </c>
      <c r="J35" s="57">
        <f>'[1]NR 2021'!Y35</f>
        <v>9595000</v>
      </c>
      <c r="K35" s="58">
        <f>'[1]NR 2021'!Z35</f>
        <v>295000</v>
      </c>
      <c r="L35" s="59">
        <f t="shared" si="8"/>
        <v>9890000</v>
      </c>
      <c r="M35" s="104">
        <v>9900000</v>
      </c>
      <c r="N35" s="104">
        <v>300000</v>
      </c>
      <c r="O35" s="48">
        <f t="shared" si="9"/>
        <v>10200000</v>
      </c>
      <c r="P35" s="104">
        <f>9900000+350000</f>
        <v>10250000</v>
      </c>
      <c r="Q35" s="104">
        <v>300000</v>
      </c>
      <c r="R35" s="48">
        <f t="shared" si="10"/>
        <v>10550000</v>
      </c>
      <c r="S35" s="3"/>
    </row>
    <row r="36" spans="1:19" x14ac:dyDescent="0.3">
      <c r="A36" s="1"/>
      <c r="B36" s="54" t="s">
        <v>57</v>
      </c>
      <c r="C36" s="68" t="s">
        <v>58</v>
      </c>
      <c r="D36" s="46">
        <f>'[1]NR 2021'!G36</f>
        <v>35919</v>
      </c>
      <c r="E36" s="47">
        <f>'[1]NR 2021'!H36</f>
        <v>613453</v>
      </c>
      <c r="F36" s="48">
        <f t="shared" si="6"/>
        <v>649372</v>
      </c>
      <c r="G36" s="46">
        <f>'[1]NR 2021'!M36</f>
        <v>60000</v>
      </c>
      <c r="H36" s="47">
        <f>'[1]NR 2021'!N36</f>
        <v>0</v>
      </c>
      <c r="I36" s="49">
        <f t="shared" si="7"/>
        <v>60000</v>
      </c>
      <c r="J36" s="57">
        <f>'[1]NR 2021'!Y36</f>
        <v>60000</v>
      </c>
      <c r="K36" s="58">
        <f>'[1]NR 2021'!Z36</f>
        <v>0</v>
      </c>
      <c r="L36" s="59">
        <f t="shared" si="8"/>
        <v>60000</v>
      </c>
      <c r="M36" s="104">
        <f t="shared" ref="M36" si="13">+J36</f>
        <v>60000</v>
      </c>
      <c r="N36" s="104">
        <f t="shared" si="11"/>
        <v>0</v>
      </c>
      <c r="O36" s="48">
        <f t="shared" si="9"/>
        <v>60000</v>
      </c>
      <c r="P36" s="104">
        <v>50000</v>
      </c>
      <c r="Q36" s="104">
        <f t="shared" si="12"/>
        <v>0</v>
      </c>
      <c r="R36" s="48">
        <f t="shared" si="10"/>
        <v>50000</v>
      </c>
      <c r="S36" s="3"/>
    </row>
    <row r="37" spans="1:19" x14ac:dyDescent="0.3">
      <c r="A37" s="1"/>
      <c r="B37" s="54" t="s">
        <v>59</v>
      </c>
      <c r="C37" s="68" t="s">
        <v>60</v>
      </c>
      <c r="D37" s="46">
        <f>'[1]NR 2021'!G37</f>
        <v>7717531.8600000003</v>
      </c>
      <c r="E37" s="47">
        <f>'[1]NR 2021'!H37</f>
        <v>1199013.6399999999</v>
      </c>
      <c r="F37" s="48">
        <f t="shared" si="6"/>
        <v>8916545.5</v>
      </c>
      <c r="G37" s="46">
        <f>'[1]NR 2021'!M37</f>
        <v>7200000</v>
      </c>
      <c r="H37" s="47">
        <f>'[1]NR 2021'!N37</f>
        <v>440000</v>
      </c>
      <c r="I37" s="49">
        <f t="shared" si="7"/>
        <v>7640000</v>
      </c>
      <c r="J37" s="57">
        <f>'[1]NR 2021'!Y37</f>
        <v>10550000</v>
      </c>
      <c r="K37" s="58">
        <f>'[1]NR 2021'!Z37</f>
        <v>0</v>
      </c>
      <c r="L37" s="59">
        <f t="shared" si="8"/>
        <v>10550000</v>
      </c>
      <c r="M37" s="104">
        <v>12000000</v>
      </c>
      <c r="N37" s="104">
        <f t="shared" si="11"/>
        <v>0</v>
      </c>
      <c r="O37" s="48">
        <f t="shared" si="9"/>
        <v>12000000</v>
      </c>
      <c r="P37" s="104">
        <v>13500000</v>
      </c>
      <c r="Q37" s="104">
        <f t="shared" si="12"/>
        <v>0</v>
      </c>
      <c r="R37" s="48">
        <f t="shared" si="10"/>
        <v>13500000</v>
      </c>
      <c r="S37" s="3"/>
    </row>
    <row r="38" spans="1:19" ht="15" thickBot="1" x14ac:dyDescent="0.35">
      <c r="A38" s="1"/>
      <c r="B38" s="107" t="s">
        <v>61</v>
      </c>
      <c r="C38" s="108" t="s">
        <v>62</v>
      </c>
      <c r="D38" s="46">
        <f>'[1]NR 2021'!G38</f>
        <v>3918456.0999999996</v>
      </c>
      <c r="E38" s="47">
        <f>'[1]NR 2021'!H38</f>
        <v>0</v>
      </c>
      <c r="F38" s="72">
        <f t="shared" si="6"/>
        <v>3918456.0999999996</v>
      </c>
      <c r="G38" s="46">
        <f>'[1]NR 2021'!M38</f>
        <v>2760000</v>
      </c>
      <c r="H38" s="47">
        <f>'[1]NR 2021'!N38</f>
        <v>100000</v>
      </c>
      <c r="I38" s="73">
        <f t="shared" si="7"/>
        <v>2860000</v>
      </c>
      <c r="J38" s="57">
        <f>'[1]NR 2021'!Y38</f>
        <v>3920000</v>
      </c>
      <c r="K38" s="58">
        <f>'[1]NR 2021'!Z38</f>
        <v>1930000</v>
      </c>
      <c r="L38" s="59">
        <f t="shared" si="8"/>
        <v>5850000</v>
      </c>
      <c r="M38" s="109">
        <v>4000000</v>
      </c>
      <c r="N38" s="109">
        <v>2000000</v>
      </c>
      <c r="O38" s="72">
        <f t="shared" si="9"/>
        <v>6000000</v>
      </c>
      <c r="P38" s="109">
        <v>4000000</v>
      </c>
      <c r="Q38" s="109">
        <v>2000000</v>
      </c>
      <c r="R38" s="72">
        <f t="shared" si="10"/>
        <v>6000000</v>
      </c>
      <c r="S38" s="3"/>
    </row>
    <row r="39" spans="1:19" ht="15" thickBot="1" x14ac:dyDescent="0.35">
      <c r="A39" s="1"/>
      <c r="B39" s="77" t="s">
        <v>63</v>
      </c>
      <c r="C39" s="110" t="s">
        <v>64</v>
      </c>
      <c r="D39" s="111">
        <f>SUM(D28:D32)+SUM(D35:D38)</f>
        <v>72634825.379999995</v>
      </c>
      <c r="E39" s="111">
        <f>SUM(E28:E32)+SUM(E35:E38)</f>
        <v>3659240</v>
      </c>
      <c r="F39" s="112">
        <f>SUM(F35:F38)+SUM(F28:F32)</f>
        <v>76294065.379999995</v>
      </c>
      <c r="G39" s="111">
        <f>SUM(G28:G32)+SUM(G35:G38)</f>
        <v>72500000</v>
      </c>
      <c r="H39" s="111">
        <f>SUM(H28:H32)+SUM(H35:H38)</f>
        <v>2800000</v>
      </c>
      <c r="I39" s="113">
        <f>SUM(I35:I38)+SUM(I28:I32)</f>
        <v>75300000</v>
      </c>
      <c r="J39" s="114">
        <f>SUM(J28:J32)+SUM(J35:J38)</f>
        <v>81715000</v>
      </c>
      <c r="K39" s="115">
        <f>SUM(K28:K32)+SUM(K35:K38)</f>
        <v>4385000</v>
      </c>
      <c r="L39" s="114">
        <f>SUM(L35:L38)+SUM(L28:L32)</f>
        <v>86100000</v>
      </c>
      <c r="M39" s="111">
        <f>SUM(M28:M32)+SUM(M35:M38)</f>
        <v>84560000</v>
      </c>
      <c r="N39" s="111">
        <f>SUM(N28:N32)+SUM(N35:N38)</f>
        <v>4640000</v>
      </c>
      <c r="O39" s="112">
        <f>SUM(O35:O38)+SUM(O28:O32)</f>
        <v>89200000</v>
      </c>
      <c r="P39" s="111">
        <f>SUM(P28:P32)+SUM(P35:P38)</f>
        <v>87550000</v>
      </c>
      <c r="Q39" s="111">
        <f>SUM(Q28:Q32)+SUM(Q35:Q38)</f>
        <v>4650000</v>
      </c>
      <c r="R39" s="112">
        <f>SUM(R35:R38)+SUM(R28:R32)</f>
        <v>92200000</v>
      </c>
      <c r="S39" s="3"/>
    </row>
    <row r="40" spans="1:19" ht="18.600000000000001" thickBot="1" x14ac:dyDescent="0.4">
      <c r="A40" s="1"/>
      <c r="B40" s="116" t="s">
        <v>65</v>
      </c>
      <c r="C40" s="117" t="s">
        <v>66</v>
      </c>
      <c r="D40" s="118">
        <f t="shared" ref="D40:R40" si="14">D24-D39</f>
        <v>145939.79000000656</v>
      </c>
      <c r="E40" s="118">
        <f t="shared" si="14"/>
        <v>1031642.5099999988</v>
      </c>
      <c r="F40" s="119">
        <f t="shared" si="14"/>
        <v>1177582.299999997</v>
      </c>
      <c r="G40" s="118">
        <f t="shared" si="14"/>
        <v>-30500000</v>
      </c>
      <c r="H40" s="118">
        <f t="shared" si="14"/>
        <v>-1400000</v>
      </c>
      <c r="I40" s="120">
        <f t="shared" si="14"/>
        <v>-31900000</v>
      </c>
      <c r="J40" s="118">
        <f t="shared" si="14"/>
        <v>-615000</v>
      </c>
      <c r="K40" s="118">
        <f t="shared" si="14"/>
        <v>615000</v>
      </c>
      <c r="L40" s="119">
        <f t="shared" si="14"/>
        <v>0</v>
      </c>
      <c r="M40" s="121">
        <f t="shared" si="14"/>
        <v>-960000</v>
      </c>
      <c r="N40" s="118">
        <f t="shared" si="14"/>
        <v>960000</v>
      </c>
      <c r="O40" s="119">
        <f t="shared" si="14"/>
        <v>0</v>
      </c>
      <c r="P40" s="118">
        <f t="shared" si="14"/>
        <v>-950000</v>
      </c>
      <c r="Q40" s="118">
        <f t="shared" si="14"/>
        <v>950000</v>
      </c>
      <c r="R40" s="119">
        <f t="shared" si="14"/>
        <v>0</v>
      </c>
      <c r="S40" s="3"/>
    </row>
    <row r="41" spans="1:19" ht="15" thickBot="1" x14ac:dyDescent="0.35">
      <c r="A41" s="1"/>
      <c r="B41" s="122" t="s">
        <v>67</v>
      </c>
      <c r="C41" s="123" t="s">
        <v>68</v>
      </c>
      <c r="D41" s="124"/>
      <c r="E41" s="125"/>
      <c r="F41" s="126">
        <f>F40-D16</f>
        <v>-41836217.700000003</v>
      </c>
      <c r="G41" s="124"/>
      <c r="H41" s="127"/>
      <c r="I41" s="128">
        <f>I40-G16</f>
        <v>-73900000</v>
      </c>
      <c r="J41" s="129"/>
      <c r="K41" s="127"/>
      <c r="L41" s="126">
        <f>L40-J16</f>
        <v>-46000000</v>
      </c>
      <c r="M41" s="130"/>
      <c r="N41" s="127"/>
      <c r="O41" s="126">
        <f>O40-M16</f>
        <v>-49000000</v>
      </c>
      <c r="P41" s="124"/>
      <c r="Q41" s="127"/>
      <c r="R41" s="126">
        <f>R40-P16</f>
        <v>-52000000</v>
      </c>
      <c r="S41" s="3"/>
    </row>
    <row r="42" spans="1:19" s="136" customFormat="1" ht="8.25" customHeight="1" thickBot="1" x14ac:dyDescent="0.35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3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" thickBot="1" x14ac:dyDescent="0.35">
      <c r="A44" s="1"/>
      <c r="B44" s="137"/>
      <c r="C44" s="141"/>
      <c r="D44" s="142"/>
      <c r="E44" s="134"/>
      <c r="F44" s="140"/>
      <c r="G44" s="142"/>
      <c r="H44" s="143"/>
      <c r="I44" s="143"/>
      <c r="J44" s="142"/>
      <c r="K44" s="143"/>
      <c r="L44" s="143"/>
      <c r="M44" s="142"/>
      <c r="N44" s="3"/>
      <c r="O44" s="3"/>
      <c r="P44" s="142"/>
      <c r="Q44" s="3"/>
      <c r="R44" s="3"/>
      <c r="S44" s="3"/>
    </row>
    <row r="45" spans="1:19" s="136" customFormat="1" ht="8.25" customHeight="1" thickBot="1" x14ac:dyDescent="0.35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5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" thickBot="1" x14ac:dyDescent="0.35">
      <c r="A47" s="1"/>
      <c r="B47" s="147"/>
      <c r="C47" s="148"/>
      <c r="D47" s="149">
        <v>5000000</v>
      </c>
      <c r="E47" s="150">
        <v>0</v>
      </c>
      <c r="F47" s="140"/>
      <c r="G47" s="149">
        <v>5000000</v>
      </c>
      <c r="H47" s="150">
        <v>0</v>
      </c>
      <c r="I47" s="3"/>
      <c r="J47" s="149">
        <v>5000000</v>
      </c>
      <c r="K47" s="150">
        <v>0</v>
      </c>
      <c r="L47" s="143"/>
      <c r="M47" s="149">
        <v>5000000</v>
      </c>
      <c r="N47" s="150">
        <v>0</v>
      </c>
      <c r="O47" s="3"/>
      <c r="P47" s="149">
        <v>5000000</v>
      </c>
      <c r="Q47" s="150">
        <v>0</v>
      </c>
      <c r="R47" s="3"/>
      <c r="S47" s="3"/>
    </row>
    <row r="48" spans="1:19" x14ac:dyDescent="0.3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3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3">
      <c r="A50" s="1"/>
      <c r="B50" s="147"/>
      <c r="C50" s="154" t="s">
        <v>83</v>
      </c>
      <c r="D50" s="155">
        <f>+'[1]NR 2021'!G50</f>
        <v>4770740.4799999967</v>
      </c>
      <c r="E50" s="134"/>
      <c r="F50" s="3"/>
      <c r="G50" s="155">
        <f>+'[1]NR 2021'!S50</f>
        <v>9128944.9679999985</v>
      </c>
      <c r="H50" s="3"/>
      <c r="I50" s="3"/>
      <c r="J50" s="155">
        <f>+'[1]NR 2021'!Y50</f>
        <v>3162165.9680000022</v>
      </c>
      <c r="K50" s="3"/>
      <c r="L50" s="156"/>
      <c r="M50" s="155">
        <f>SUM(M51:M54)</f>
        <v>3000000</v>
      </c>
      <c r="N50" s="156"/>
      <c r="O50" s="156"/>
      <c r="P50" s="155">
        <f>SUM(P51:P54)</f>
        <v>1700000</v>
      </c>
      <c r="Q50" s="3"/>
      <c r="R50" s="3"/>
      <c r="S50" s="3"/>
    </row>
    <row r="51" spans="1:19" x14ac:dyDescent="0.3">
      <c r="A51" s="1"/>
      <c r="B51" s="147"/>
      <c r="C51" s="154" t="s">
        <v>84</v>
      </c>
      <c r="D51" s="155">
        <f>+'[1]NR 2021'!G51</f>
        <v>739436.16999999993</v>
      </c>
      <c r="E51" s="134"/>
      <c r="F51" s="3"/>
      <c r="G51" s="155">
        <f>+'[1]NR 2021'!S51</f>
        <v>1425803.6799999997</v>
      </c>
      <c r="H51" s="3"/>
      <c r="I51" s="3"/>
      <c r="J51" s="155">
        <f>+'[1]NR 2021'!Y51</f>
        <v>225803.6799999997</v>
      </c>
      <c r="K51" s="3"/>
      <c r="L51" s="156"/>
      <c r="M51" s="155">
        <v>100000</v>
      </c>
      <c r="N51" s="156"/>
      <c r="O51" s="156"/>
      <c r="P51" s="155">
        <v>100000</v>
      </c>
      <c r="Q51" s="3"/>
      <c r="R51" s="3"/>
      <c r="S51" s="3"/>
    </row>
    <row r="52" spans="1:19" x14ac:dyDescent="0.3">
      <c r="A52" s="1"/>
      <c r="B52" s="147"/>
      <c r="C52" s="154" t="s">
        <v>85</v>
      </c>
      <c r="D52" s="155">
        <f>+'[1]NR 2021'!G52</f>
        <v>3252744.0399999991</v>
      </c>
      <c r="E52" s="134"/>
      <c r="F52" s="3"/>
      <c r="G52" s="155">
        <f>+'[1]NR 2021'!S52</f>
        <v>6510721.5380000025</v>
      </c>
      <c r="H52" s="3"/>
      <c r="I52" s="3"/>
      <c r="J52" s="155">
        <f>+'[1]NR 2021'!Y52</f>
        <v>1761942.5380000025</v>
      </c>
      <c r="K52" s="3"/>
      <c r="L52" s="156"/>
      <c r="M52" s="155">
        <v>2000000</v>
      </c>
      <c r="N52" s="156"/>
      <c r="O52" s="156"/>
      <c r="P52" s="155">
        <v>1000000</v>
      </c>
      <c r="Q52" s="3"/>
      <c r="R52" s="3"/>
      <c r="S52" s="3"/>
    </row>
    <row r="53" spans="1:19" x14ac:dyDescent="0.3">
      <c r="A53" s="1"/>
      <c r="B53" s="147"/>
      <c r="C53" s="154" t="s">
        <v>86</v>
      </c>
      <c r="D53" s="155">
        <f>+'[1]NR 2021'!G53</f>
        <v>146011</v>
      </c>
      <c r="E53" s="134"/>
      <c r="F53" s="3"/>
      <c r="G53" s="155">
        <f>+'[1]NR 2021'!S53</f>
        <v>600000</v>
      </c>
      <c r="H53" s="3"/>
      <c r="I53" s="3"/>
      <c r="J53" s="155">
        <f>+'[1]NR 2021'!Y53</f>
        <v>600000</v>
      </c>
      <c r="K53" s="3"/>
      <c r="L53" s="156"/>
      <c r="M53" s="155">
        <v>400000</v>
      </c>
      <c r="N53" s="156"/>
      <c r="O53" s="156"/>
      <c r="P53" s="155">
        <v>200000</v>
      </c>
      <c r="Q53" s="3"/>
      <c r="R53" s="3"/>
      <c r="S53" s="3"/>
    </row>
    <row r="54" spans="1:19" x14ac:dyDescent="0.3">
      <c r="A54" s="1"/>
      <c r="B54" s="147"/>
      <c r="C54" s="157" t="s">
        <v>87</v>
      </c>
      <c r="D54" s="155">
        <f>+'[1]NR 2021'!G54</f>
        <v>632549.27</v>
      </c>
      <c r="E54" s="134"/>
      <c r="F54" s="3"/>
      <c r="G54" s="155">
        <f>+'[1]NR 2021'!S54</f>
        <v>592419.75</v>
      </c>
      <c r="H54" s="3"/>
      <c r="I54" s="3"/>
      <c r="J54" s="155">
        <f>+'[1]NR 2021'!Y54</f>
        <v>574419.75</v>
      </c>
      <c r="K54" s="3"/>
      <c r="L54" s="156"/>
      <c r="M54" s="155">
        <v>500000</v>
      </c>
      <c r="N54" s="156"/>
      <c r="O54" s="156"/>
      <c r="P54" s="155">
        <v>400000</v>
      </c>
      <c r="Q54" s="3"/>
      <c r="R54" s="3"/>
      <c r="S54" s="3"/>
    </row>
    <row r="55" spans="1:19" ht="10.5" customHeight="1" x14ac:dyDescent="0.3">
      <c r="A55" s="1"/>
      <c r="B55" s="147"/>
      <c r="C55" s="133"/>
      <c r="D55" s="134"/>
      <c r="E55" s="1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3">
      <c r="A56" s="1"/>
      <c r="B56" s="147"/>
      <c r="C56" s="151" t="s">
        <v>88</v>
      </c>
      <c r="D56" s="152" t="s">
        <v>78</v>
      </c>
      <c r="E56" s="134"/>
      <c r="F56" s="140"/>
      <c r="G56" s="152" t="s">
        <v>89</v>
      </c>
      <c r="H56" s="134"/>
      <c r="I56" s="140"/>
      <c r="J56" s="152" t="s">
        <v>80</v>
      </c>
      <c r="K56" s="140"/>
      <c r="L56" s="3"/>
      <c r="M56" s="152" t="s">
        <v>81</v>
      </c>
      <c r="N56" s="153"/>
      <c r="O56" s="153"/>
      <c r="P56" s="152" t="s">
        <v>82</v>
      </c>
      <c r="Q56" s="3"/>
      <c r="R56" s="3"/>
      <c r="S56" s="3"/>
    </row>
    <row r="57" spans="1:19" x14ac:dyDescent="0.3">
      <c r="A57" s="1"/>
      <c r="B57" s="147"/>
      <c r="C57" s="154"/>
      <c r="D57" s="158">
        <f>+'[1]NR 2021'!E57</f>
        <v>70</v>
      </c>
      <c r="E57" s="134"/>
      <c r="F57" s="140"/>
      <c r="G57" s="158">
        <v>81</v>
      </c>
      <c r="H57" s="134"/>
      <c r="I57" s="140"/>
      <c r="J57" s="158">
        <v>80</v>
      </c>
      <c r="K57" s="140"/>
      <c r="L57" s="3"/>
      <c r="M57" s="158">
        <v>82</v>
      </c>
      <c r="N57" s="3"/>
      <c r="O57" s="3"/>
      <c r="P57" s="158">
        <v>82</v>
      </c>
      <c r="Q57" s="3"/>
      <c r="R57" s="3"/>
      <c r="S57" s="3"/>
    </row>
    <row r="58" spans="1:19" x14ac:dyDescent="0.3">
      <c r="A58" s="1"/>
      <c r="B58" s="147"/>
      <c r="C58" s="133"/>
      <c r="D58" s="134"/>
      <c r="E58" s="134"/>
      <c r="F58" s="140"/>
      <c r="G58" s="134"/>
      <c r="H58" s="134"/>
      <c r="I58" s="140"/>
      <c r="J58" s="140"/>
      <c r="K58" s="140"/>
      <c r="L58" s="3"/>
      <c r="M58" s="3"/>
      <c r="N58" s="3"/>
      <c r="O58" s="3"/>
      <c r="P58" s="3"/>
      <c r="Q58" s="3"/>
      <c r="R58" s="3"/>
      <c r="S58" s="3"/>
    </row>
    <row r="59" spans="1:19" x14ac:dyDescent="0.3">
      <c r="A59" s="1"/>
      <c r="B59" s="159" t="s">
        <v>90</v>
      </c>
      <c r="C59" s="160"/>
      <c r="D59" s="161"/>
      <c r="E59" s="161"/>
      <c r="F59" s="161"/>
      <c r="G59" s="161"/>
      <c r="H59" s="161"/>
      <c r="I59" s="161"/>
      <c r="J59" s="161"/>
      <c r="K59" s="161"/>
      <c r="L59" s="162"/>
      <c r="M59" s="162"/>
      <c r="N59" s="162"/>
      <c r="O59" s="162"/>
      <c r="P59" s="162"/>
      <c r="Q59" s="162"/>
      <c r="R59" s="163"/>
      <c r="S59" s="3"/>
    </row>
    <row r="60" spans="1:19" x14ac:dyDescent="0.3">
      <c r="A60" s="1"/>
      <c r="B60" s="164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65"/>
      <c r="S60" s="3"/>
    </row>
    <row r="61" spans="1:19" x14ac:dyDescent="0.3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3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3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3">
      <c r="A64" s="1"/>
      <c r="B64" s="166"/>
      <c r="C64" s="167"/>
      <c r="D64" s="167"/>
      <c r="E64" s="167"/>
      <c r="F64" s="167"/>
      <c r="G64" s="167"/>
      <c r="H64" s="167"/>
      <c r="I64" s="167"/>
      <c r="J64" s="167"/>
      <c r="K64" s="167"/>
      <c r="L64" s="136"/>
      <c r="M64" s="136"/>
      <c r="N64" s="136"/>
      <c r="O64" s="136"/>
      <c r="P64" s="136"/>
      <c r="Q64" s="136"/>
      <c r="R64" s="165"/>
      <c r="S64" s="3"/>
    </row>
    <row r="65" spans="1:19" x14ac:dyDescent="0.3">
      <c r="A65" s="1"/>
      <c r="B65" s="168"/>
      <c r="C65" s="169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3">
      <c r="A66" s="1"/>
      <c r="B66" s="171"/>
      <c r="C66" s="172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3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3">
      <c r="A68" s="1"/>
      <c r="B68" s="168"/>
      <c r="C68" s="173"/>
      <c r="D68" s="170"/>
      <c r="E68" s="170"/>
      <c r="F68" s="170"/>
      <c r="G68" s="170"/>
      <c r="H68" s="170"/>
      <c r="I68" s="170"/>
      <c r="J68" s="170"/>
      <c r="K68" s="170"/>
      <c r="L68" s="136"/>
      <c r="M68" s="136"/>
      <c r="N68" s="136"/>
      <c r="O68" s="136"/>
      <c r="P68" s="136"/>
      <c r="Q68" s="136"/>
      <c r="R68" s="165"/>
      <c r="S68" s="3"/>
    </row>
    <row r="69" spans="1:19" x14ac:dyDescent="0.3">
      <c r="A69" s="1"/>
      <c r="B69" s="174"/>
      <c r="C69" s="175"/>
      <c r="D69" s="176"/>
      <c r="E69" s="176"/>
      <c r="F69" s="176"/>
      <c r="G69" s="176"/>
      <c r="H69" s="176"/>
      <c r="I69" s="176"/>
      <c r="J69" s="176"/>
      <c r="K69" s="176"/>
      <c r="L69" s="177"/>
      <c r="M69" s="177"/>
      <c r="N69" s="177"/>
      <c r="O69" s="177"/>
      <c r="P69" s="177"/>
      <c r="Q69" s="177"/>
      <c r="R69" s="178"/>
      <c r="S69" s="3"/>
    </row>
    <row r="70" spans="1:19" x14ac:dyDescent="0.3">
      <c r="A70" s="131"/>
      <c r="B70" s="179"/>
      <c r="C70" s="180"/>
      <c r="D70" s="181"/>
      <c r="E70" s="181"/>
      <c r="F70" s="181"/>
      <c r="G70" s="181"/>
      <c r="H70" s="181"/>
      <c r="I70" s="181"/>
      <c r="J70" s="181"/>
      <c r="K70" s="181"/>
      <c r="L70" s="3"/>
      <c r="M70" s="3"/>
      <c r="N70" s="3"/>
      <c r="O70" s="3"/>
      <c r="P70" s="3"/>
      <c r="Q70" s="3"/>
      <c r="R70" s="3"/>
      <c r="S70" s="3"/>
    </row>
    <row r="71" spans="1:19" x14ac:dyDescent="0.3">
      <c r="A71" s="1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x14ac:dyDescent="0.3">
      <c r="A72" s="1"/>
      <c r="B72" s="1"/>
      <c r="C72" s="182" t="s">
        <v>91</v>
      </c>
      <c r="D72" s="183">
        <v>44074</v>
      </c>
      <c r="E72" s="182" t="s">
        <v>92</v>
      </c>
      <c r="F72" s="167" t="s">
        <v>93</v>
      </c>
      <c r="G72" s="167"/>
      <c r="H72" s="167"/>
      <c r="I72" s="182"/>
      <c r="J72" s="182" t="s">
        <v>94</v>
      </c>
      <c r="K72" s="184" t="s">
        <v>95</v>
      </c>
      <c r="L72" s="184"/>
      <c r="M72" s="184"/>
      <c r="N72" s="184"/>
      <c r="O72" s="3"/>
      <c r="P72" s="3"/>
      <c r="Q72" s="3"/>
      <c r="R72" s="3"/>
      <c r="S72" s="3"/>
    </row>
    <row r="73" spans="1:19" ht="7.5" customHeight="1" x14ac:dyDescent="0.3">
      <c r="A73" s="1"/>
      <c r="B73" s="1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3"/>
      <c r="P73" s="3"/>
      <c r="Q73" s="3"/>
      <c r="R73" s="3"/>
      <c r="S73" s="3"/>
    </row>
    <row r="74" spans="1:19" x14ac:dyDescent="0.3">
      <c r="A74" s="1"/>
      <c r="B74" s="1"/>
      <c r="C74" s="182"/>
      <c r="D74" s="182"/>
      <c r="E74" s="182" t="s">
        <v>96</v>
      </c>
      <c r="F74" s="185"/>
      <c r="G74" s="185"/>
      <c r="H74" s="185"/>
      <c r="I74" s="182"/>
      <c r="J74" s="182" t="s">
        <v>96</v>
      </c>
      <c r="K74" s="186"/>
      <c r="L74" s="186"/>
      <c r="M74" s="186"/>
      <c r="N74" s="186"/>
      <c r="O74" s="3"/>
      <c r="P74" s="3"/>
      <c r="Q74" s="3"/>
      <c r="R74" s="3"/>
      <c r="S74" s="3"/>
    </row>
    <row r="75" spans="1:19" x14ac:dyDescent="0.3">
      <c r="A75" s="1"/>
      <c r="B75" s="1"/>
      <c r="C75" s="182"/>
      <c r="D75" s="182"/>
      <c r="E75" s="182"/>
      <c r="F75" s="185"/>
      <c r="G75" s="185"/>
      <c r="H75" s="185"/>
      <c r="I75" s="182"/>
      <c r="J75" s="182"/>
      <c r="K75" s="186"/>
      <c r="L75" s="186"/>
      <c r="M75" s="186"/>
      <c r="N75" s="186"/>
      <c r="O75" s="3"/>
      <c r="P75" s="3"/>
      <c r="Q75" s="3"/>
      <c r="R75" s="3"/>
      <c r="S75" s="3"/>
    </row>
    <row r="76" spans="1:19" x14ac:dyDescent="0.3">
      <c r="A76" s="1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3"/>
      <c r="M76" s="3"/>
      <c r="N76" s="3"/>
      <c r="O76" s="3"/>
      <c r="P76" s="3"/>
      <c r="Q76" s="3"/>
      <c r="R76" s="3"/>
      <c r="S76" s="3"/>
    </row>
    <row r="77" spans="1:19" x14ac:dyDescent="0.3">
      <c r="A77" s="131"/>
      <c r="B77" s="179"/>
      <c r="C77" s="180"/>
      <c r="D77" s="181"/>
      <c r="E77" s="181"/>
      <c r="F77" s="181"/>
      <c r="G77" s="181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hidden="1" x14ac:dyDescent="0.3"/>
    <row r="79" spans="1:19" hidden="1" x14ac:dyDescent="0.3"/>
    <row r="80" spans="1:19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t="15" hidden="1" customHeight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t="15" hidden="1" customHeight="1" x14ac:dyDescent="0.3"/>
    <row r="109" ht="15" hidden="1" customHeight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</sheetData>
  <mergeCells count="60">
    <mergeCell ref="F72:H72"/>
    <mergeCell ref="K72:N72"/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SVR 2022-2023</vt:lpstr>
      <vt:lpstr>'SVR 2022-2023'!Oblast_tisku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2020-11-12T17:40:37Z</dcterms:created>
  <dcterms:modified xsi:type="dcterms:W3CDTF">2020-11-12T17:41:09Z</dcterms:modified>
</cp:coreProperties>
</file>