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Střednědobý výhled rozpočtu SMCH a Organizací\SVR 2023-2024 - ŠKOLY a PO\"/>
    </mc:Choice>
  </mc:AlternateContent>
  <bookViews>
    <workbookView xWindow="0" yWindow="0" windowWidth="28800" windowHeight="12300" tabRatio="746" activeTab="17"/>
  </bookViews>
  <sheets>
    <sheet name="CHK" sheetId="1" r:id="rId1"/>
    <sheet name="MěLe" sheetId="2" r:id="rId2"/>
    <sheet name="SOS" sheetId="3" r:id="rId3"/>
    <sheet name="ZOO" sheetId="4" r:id="rId4"/>
    <sheet name="TSmCh" sheetId="6" r:id="rId5"/>
    <sheet name="2.ZŠ" sheetId="17" r:id="rId6"/>
    <sheet name="3.ZŠ" sheetId="14" r:id="rId7"/>
    <sheet name="4.ZŠ" sheetId="13" r:id="rId8"/>
    <sheet name="5.ZŠ" sheetId="15" r:id="rId9"/>
    <sheet name="7.ZŠ" sheetId="12" r:id="rId10"/>
    <sheet name="8.ZŠ" sheetId="16" r:id="rId11"/>
    <sheet name="12.ZŠ" sheetId="11" r:id="rId12"/>
    <sheet name="13.ZŠ" sheetId="10" r:id="rId13"/>
    <sheet name="ZŠSaMŠ" sheetId="18" r:id="rId14"/>
    <sheet name="ZŠaMŠ 17.list" sheetId="9" r:id="rId15"/>
    <sheet name="MŠ" sheetId="7" r:id="rId16"/>
    <sheet name="SVČ" sheetId="8" r:id="rId17"/>
    <sheet name="ZUŠ" sheetId="19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11">'12.ZŠ'!$A$1:$S$77</definedName>
    <definedName name="_xlnm.Print_Area" localSheetId="12">'13.ZŠ'!$A$1:$S$77</definedName>
    <definedName name="_xlnm.Print_Area" localSheetId="5">'2.ZŠ'!$A$1:$S$77</definedName>
    <definedName name="_xlnm.Print_Area" localSheetId="6">'3.ZŠ'!$A$1:$S$77</definedName>
    <definedName name="_xlnm.Print_Area" localSheetId="7">'4.ZŠ'!$A$1:$S$77</definedName>
    <definedName name="_xlnm.Print_Area" localSheetId="8">'5.ZŠ'!$A$1:$S$77</definedName>
    <definedName name="_xlnm.Print_Area" localSheetId="9">'7.ZŠ'!$A$1:$S$77</definedName>
    <definedName name="_xlnm.Print_Area" localSheetId="10">'8.ZŠ'!$A$1:$S$77</definedName>
    <definedName name="_xlnm.Print_Area" localSheetId="0">CHK!$A$1:$S$76</definedName>
    <definedName name="_xlnm.Print_Area" localSheetId="1">MěLe!$A$1:$S$79</definedName>
    <definedName name="_xlnm.Print_Area" localSheetId="15">MŠ!$A$1:$S$77</definedName>
    <definedName name="_xlnm.Print_Area" localSheetId="2">SOS!$A$1:$S$77</definedName>
    <definedName name="_xlnm.Print_Area" localSheetId="16">SVČ!$A$1:$S$77</definedName>
    <definedName name="_xlnm.Print_Area" localSheetId="4">TSmCh!$A$1:$S$77</definedName>
    <definedName name="_xlnm.Print_Area" localSheetId="3">ZOO!$A$1:$S$77</definedName>
    <definedName name="_xlnm.Print_Area" localSheetId="14">'ZŠaMŠ 17.list'!$A$1:$S$77</definedName>
    <definedName name="_xlnm.Print_Area" localSheetId="13">ZŠSaMŠ!$A$1:$S$77</definedName>
    <definedName name="_xlnm.Print_Area" localSheetId="17">ZUŠ!$A$1:$S$77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9" l="1"/>
  <c r="D6" i="19"/>
  <c r="D8" i="19"/>
  <c r="D15" i="19"/>
  <c r="F15" i="19" s="1"/>
  <c r="F24" i="19" s="1"/>
  <c r="E15" i="19"/>
  <c r="I15" i="19"/>
  <c r="J15" i="19"/>
  <c r="J24" i="19" s="1"/>
  <c r="K15" i="19"/>
  <c r="O15" i="19"/>
  <c r="O24" i="19" s="1"/>
  <c r="O40" i="19" s="1"/>
  <c r="O41" i="19" s="1"/>
  <c r="R15" i="19"/>
  <c r="R24" i="19" s="1"/>
  <c r="D16" i="19"/>
  <c r="E16" i="19"/>
  <c r="F16" i="19"/>
  <c r="G16" i="19"/>
  <c r="G24" i="19" s="1"/>
  <c r="G40" i="19" s="1"/>
  <c r="H16" i="19"/>
  <c r="J16" i="19"/>
  <c r="L16" i="19" s="1"/>
  <c r="K16" i="19"/>
  <c r="K24" i="19" s="1"/>
  <c r="K40" i="19" s="1"/>
  <c r="O16" i="19"/>
  <c r="R16" i="19"/>
  <c r="D17" i="19"/>
  <c r="F17" i="19" s="1"/>
  <c r="E17" i="19"/>
  <c r="G17" i="19"/>
  <c r="I17" i="19" s="1"/>
  <c r="H17" i="19"/>
  <c r="H24" i="19" s="1"/>
  <c r="J17" i="19"/>
  <c r="K17" i="19"/>
  <c r="L17" i="19"/>
  <c r="O17" i="19"/>
  <c r="R17" i="19"/>
  <c r="D18" i="19"/>
  <c r="F18" i="19" s="1"/>
  <c r="E18" i="19"/>
  <c r="I18" i="19"/>
  <c r="J18" i="19"/>
  <c r="L18" i="19" s="1"/>
  <c r="K18" i="19"/>
  <c r="R18" i="19"/>
  <c r="D19" i="19"/>
  <c r="F19" i="19" s="1"/>
  <c r="E19" i="19"/>
  <c r="H19" i="19"/>
  <c r="I19" i="19"/>
  <c r="J19" i="19"/>
  <c r="L19" i="19" s="1"/>
  <c r="K19" i="19"/>
  <c r="O19" i="19"/>
  <c r="R19" i="19"/>
  <c r="E20" i="19"/>
  <c r="F20" i="19"/>
  <c r="H20" i="19"/>
  <c r="I20" i="19"/>
  <c r="J20" i="19"/>
  <c r="K20" i="19"/>
  <c r="L20" i="19"/>
  <c r="O20" i="19"/>
  <c r="R20" i="19"/>
  <c r="D21" i="19"/>
  <c r="E21" i="19"/>
  <c r="F21" i="19"/>
  <c r="H21" i="19"/>
  <c r="I21" i="19"/>
  <c r="J21" i="19"/>
  <c r="L21" i="19" s="1"/>
  <c r="K21" i="19"/>
  <c r="O21" i="19"/>
  <c r="R21" i="19"/>
  <c r="D22" i="19"/>
  <c r="F22" i="19" s="1"/>
  <c r="E22" i="19"/>
  <c r="H22" i="19"/>
  <c r="I22" i="19"/>
  <c r="J22" i="19"/>
  <c r="K22" i="19"/>
  <c r="L22" i="19"/>
  <c r="O22" i="19"/>
  <c r="R22" i="19"/>
  <c r="D23" i="19"/>
  <c r="E23" i="19"/>
  <c r="F23" i="19"/>
  <c r="H23" i="19"/>
  <c r="I23" i="19"/>
  <c r="K23" i="19"/>
  <c r="L23" i="19"/>
  <c r="O23" i="19"/>
  <c r="R23" i="19"/>
  <c r="E24" i="19"/>
  <c r="M24" i="19"/>
  <c r="M40" i="19" s="1"/>
  <c r="N24" i="19"/>
  <c r="P24" i="19"/>
  <c r="Q24" i="19"/>
  <c r="Q40" i="19" s="1"/>
  <c r="D28" i="19"/>
  <c r="D39" i="19" s="1"/>
  <c r="E28" i="19"/>
  <c r="E39" i="19" s="1"/>
  <c r="F28" i="19"/>
  <c r="G28" i="19"/>
  <c r="H28" i="19"/>
  <c r="H39" i="19" s="1"/>
  <c r="I28" i="19"/>
  <c r="J28" i="19"/>
  <c r="L28" i="19" s="1"/>
  <c r="K28" i="19"/>
  <c r="O28" i="19"/>
  <c r="R28" i="19"/>
  <c r="D29" i="19"/>
  <c r="E29" i="19"/>
  <c r="F29" i="19"/>
  <c r="G29" i="19"/>
  <c r="I29" i="19" s="1"/>
  <c r="H29" i="19"/>
  <c r="J29" i="19"/>
  <c r="L29" i="19" s="1"/>
  <c r="K29" i="19"/>
  <c r="O29" i="19"/>
  <c r="R29" i="19"/>
  <c r="D30" i="19"/>
  <c r="F30" i="19" s="1"/>
  <c r="E30" i="19"/>
  <c r="G30" i="19"/>
  <c r="I30" i="19" s="1"/>
  <c r="H30" i="19"/>
  <c r="J30" i="19"/>
  <c r="K30" i="19"/>
  <c r="L30" i="19"/>
  <c r="O30" i="19"/>
  <c r="R30" i="19"/>
  <c r="D31" i="19"/>
  <c r="F31" i="19" s="1"/>
  <c r="E31" i="19"/>
  <c r="G31" i="19"/>
  <c r="H31" i="19"/>
  <c r="I31" i="19"/>
  <c r="J31" i="19"/>
  <c r="K31" i="19"/>
  <c r="L31" i="19"/>
  <c r="O31" i="19"/>
  <c r="R31" i="19"/>
  <c r="D32" i="19"/>
  <c r="E32" i="19"/>
  <c r="F32" i="19"/>
  <c r="G32" i="19"/>
  <c r="H32" i="19"/>
  <c r="I32" i="19"/>
  <c r="J32" i="19"/>
  <c r="L32" i="19" s="1"/>
  <c r="K32" i="19"/>
  <c r="M32" i="19"/>
  <c r="M39" i="19" s="1"/>
  <c r="O32" i="19"/>
  <c r="P32" i="19"/>
  <c r="R32" i="19"/>
  <c r="D33" i="19"/>
  <c r="F33" i="19" s="1"/>
  <c r="E33" i="19"/>
  <c r="G33" i="19"/>
  <c r="H33" i="19"/>
  <c r="I33" i="19"/>
  <c r="J33" i="19"/>
  <c r="K33" i="19"/>
  <c r="L33" i="19"/>
  <c r="O33" i="19"/>
  <c r="R33" i="19"/>
  <c r="D34" i="19"/>
  <c r="E34" i="19"/>
  <c r="F34" i="19"/>
  <c r="G34" i="19"/>
  <c r="H34" i="19"/>
  <c r="I34" i="19"/>
  <c r="J34" i="19"/>
  <c r="L34" i="19" s="1"/>
  <c r="K34" i="19"/>
  <c r="O34" i="19"/>
  <c r="R34" i="19"/>
  <c r="D35" i="19"/>
  <c r="E35" i="19"/>
  <c r="F35" i="19"/>
  <c r="G35" i="19"/>
  <c r="I35" i="19" s="1"/>
  <c r="H35" i="19"/>
  <c r="J35" i="19"/>
  <c r="L35" i="19" s="1"/>
  <c r="K35" i="19"/>
  <c r="O35" i="19"/>
  <c r="R35" i="19"/>
  <c r="D36" i="19"/>
  <c r="F36" i="19" s="1"/>
  <c r="E36" i="19"/>
  <c r="G36" i="19"/>
  <c r="I36" i="19" s="1"/>
  <c r="H36" i="19"/>
  <c r="J36" i="19"/>
  <c r="K36" i="19"/>
  <c r="L36" i="19"/>
  <c r="O36" i="19"/>
  <c r="R36" i="19"/>
  <c r="D37" i="19"/>
  <c r="F37" i="19" s="1"/>
  <c r="E37" i="19"/>
  <c r="G37" i="19"/>
  <c r="H37" i="19"/>
  <c r="I37" i="19"/>
  <c r="J37" i="19"/>
  <c r="K37" i="19"/>
  <c r="L37" i="19"/>
  <c r="O37" i="19"/>
  <c r="R37" i="19"/>
  <c r="D38" i="19"/>
  <c r="E38" i="19"/>
  <c r="F38" i="19"/>
  <c r="G38" i="19"/>
  <c r="H38" i="19"/>
  <c r="I38" i="19"/>
  <c r="J38" i="19"/>
  <c r="L38" i="19" s="1"/>
  <c r="K38" i="19"/>
  <c r="O38" i="19"/>
  <c r="R38" i="19"/>
  <c r="R39" i="19" s="1"/>
  <c r="G39" i="19"/>
  <c r="K39" i="19"/>
  <c r="N39" i="19"/>
  <c r="N40" i="19" s="1"/>
  <c r="O39" i="19"/>
  <c r="P39" i="19"/>
  <c r="Q39" i="19"/>
  <c r="P40" i="19"/>
  <c r="D50" i="19"/>
  <c r="G50" i="19"/>
  <c r="J50" i="19"/>
  <c r="M50" i="19"/>
  <c r="P50" i="19"/>
  <c r="F39" i="19" l="1"/>
  <c r="L39" i="19"/>
  <c r="E40" i="19"/>
  <c r="H40" i="19"/>
  <c r="F40" i="19"/>
  <c r="F41" i="19" s="1"/>
  <c r="R40" i="19"/>
  <c r="R41" i="19" s="1"/>
  <c r="I39" i="19"/>
  <c r="J39" i="19"/>
  <c r="J40" i="19" s="1"/>
  <c r="D24" i="19"/>
  <c r="D40" i="19" s="1"/>
  <c r="I16" i="19"/>
  <c r="I24" i="19" s="1"/>
  <c r="L15" i="19"/>
  <c r="L24" i="19" s="1"/>
  <c r="L40" i="19" s="1"/>
  <c r="L41" i="19" s="1"/>
  <c r="I40" i="19" l="1"/>
  <c r="I41" i="19" s="1"/>
  <c r="E15" i="18" l="1"/>
  <c r="F15" i="18"/>
  <c r="H15" i="18"/>
  <c r="I15" i="18"/>
  <c r="K15" i="18"/>
  <c r="L15" i="18"/>
  <c r="O15" i="18"/>
  <c r="R15" i="18"/>
  <c r="R24" i="18" s="1"/>
  <c r="E16" i="18"/>
  <c r="F16" i="18"/>
  <c r="H16" i="18"/>
  <c r="I16" i="18"/>
  <c r="K16" i="18"/>
  <c r="L16" i="18"/>
  <c r="O16" i="18"/>
  <c r="R16" i="18"/>
  <c r="E17" i="18"/>
  <c r="F17" i="18"/>
  <c r="H17" i="18"/>
  <c r="I17" i="18"/>
  <c r="J17" i="18"/>
  <c r="K17" i="18"/>
  <c r="L17" i="18"/>
  <c r="O17" i="18"/>
  <c r="O24" i="18" s="1"/>
  <c r="O40" i="18" s="1"/>
  <c r="O41" i="18" s="1"/>
  <c r="R17" i="18"/>
  <c r="E18" i="18"/>
  <c r="E24" i="18" s="1"/>
  <c r="F18" i="18"/>
  <c r="F24" i="18" s="1"/>
  <c r="F40" i="18" s="1"/>
  <c r="F41" i="18" s="1"/>
  <c r="I18" i="18"/>
  <c r="K18" i="18"/>
  <c r="L18" i="18"/>
  <c r="O18" i="18"/>
  <c r="R18" i="18"/>
  <c r="D19" i="18"/>
  <c r="E19" i="18"/>
  <c r="F19" i="18"/>
  <c r="G19" i="18"/>
  <c r="I19" i="18" s="1"/>
  <c r="H19" i="18"/>
  <c r="J19" i="18"/>
  <c r="L19" i="18" s="1"/>
  <c r="K19" i="18"/>
  <c r="K24" i="18" s="1"/>
  <c r="K40" i="18" s="1"/>
  <c r="O19" i="18"/>
  <c r="R19" i="18"/>
  <c r="E20" i="18"/>
  <c r="F20" i="18" s="1"/>
  <c r="H20" i="18"/>
  <c r="I20" i="18"/>
  <c r="J20" i="18"/>
  <c r="L20" i="18" s="1"/>
  <c r="K20" i="18"/>
  <c r="O20" i="18"/>
  <c r="R20" i="18"/>
  <c r="E21" i="18"/>
  <c r="F21" i="18"/>
  <c r="H21" i="18"/>
  <c r="I21" i="18"/>
  <c r="J21" i="18"/>
  <c r="K21" i="18"/>
  <c r="L21" i="18"/>
  <c r="O21" i="18"/>
  <c r="R21" i="18"/>
  <c r="D22" i="18"/>
  <c r="E22" i="18"/>
  <c r="F22" i="18"/>
  <c r="G22" i="18"/>
  <c r="H22" i="18"/>
  <c r="I22" i="18"/>
  <c r="J22" i="18"/>
  <c r="L22" i="18" s="1"/>
  <c r="K22" i="18"/>
  <c r="O22" i="18"/>
  <c r="R22" i="18"/>
  <c r="D23" i="18"/>
  <c r="E23" i="18"/>
  <c r="F23" i="18"/>
  <c r="G23" i="18"/>
  <c r="I23" i="18" s="1"/>
  <c r="H23" i="18"/>
  <c r="J23" i="18"/>
  <c r="L23" i="18" s="1"/>
  <c r="K23" i="18"/>
  <c r="O23" i="18"/>
  <c r="R23" i="18"/>
  <c r="D24" i="18"/>
  <c r="H24" i="18"/>
  <c r="M24" i="18"/>
  <c r="N24" i="18"/>
  <c r="P24" i="18"/>
  <c r="Q24" i="18"/>
  <c r="E28" i="18"/>
  <c r="E39" i="18" s="1"/>
  <c r="F28" i="18"/>
  <c r="H28" i="18"/>
  <c r="I28" i="18"/>
  <c r="K28" i="18"/>
  <c r="L28" i="18"/>
  <c r="O28" i="18"/>
  <c r="R28" i="18"/>
  <c r="E29" i="18"/>
  <c r="F29" i="18"/>
  <c r="H29" i="18"/>
  <c r="I29" i="18"/>
  <c r="K29" i="18"/>
  <c r="L29" i="18"/>
  <c r="O29" i="18"/>
  <c r="R29" i="18"/>
  <c r="E30" i="18"/>
  <c r="H30" i="18"/>
  <c r="I30" i="18" s="1"/>
  <c r="K30" i="18"/>
  <c r="L30" i="18"/>
  <c r="O30" i="18"/>
  <c r="R30" i="18"/>
  <c r="E31" i="18"/>
  <c r="F31" i="18"/>
  <c r="H31" i="18"/>
  <c r="I31" i="18" s="1"/>
  <c r="K31" i="18"/>
  <c r="L31" i="18"/>
  <c r="O31" i="18"/>
  <c r="R31" i="18"/>
  <c r="E32" i="18"/>
  <c r="F32" i="18"/>
  <c r="H32" i="18"/>
  <c r="I32" i="18" s="1"/>
  <c r="K32" i="18"/>
  <c r="L32" i="18"/>
  <c r="O32" i="18"/>
  <c r="R32" i="18"/>
  <c r="E33" i="18"/>
  <c r="F33" i="18"/>
  <c r="H33" i="18"/>
  <c r="I33" i="18" s="1"/>
  <c r="K33" i="18"/>
  <c r="L33" i="18"/>
  <c r="O33" i="18"/>
  <c r="R33" i="18"/>
  <c r="E34" i="18"/>
  <c r="F34" i="18"/>
  <c r="H34" i="18"/>
  <c r="I34" i="18" s="1"/>
  <c r="K34" i="18"/>
  <c r="L34" i="18"/>
  <c r="O34" i="18"/>
  <c r="R34" i="18"/>
  <c r="E35" i="18"/>
  <c r="F35" i="18"/>
  <c r="H35" i="18"/>
  <c r="I35" i="18" s="1"/>
  <c r="I39" i="18" s="1"/>
  <c r="K35" i="18"/>
  <c r="L35" i="18"/>
  <c r="L39" i="18" s="1"/>
  <c r="O35" i="18"/>
  <c r="R35" i="18"/>
  <c r="D36" i="18"/>
  <c r="D39" i="18" s="1"/>
  <c r="D40" i="18" s="1"/>
  <c r="E36" i="18"/>
  <c r="F36" i="18"/>
  <c r="F39" i="18" s="1"/>
  <c r="G36" i="18"/>
  <c r="H36" i="18"/>
  <c r="I36" i="18"/>
  <c r="J36" i="18"/>
  <c r="L36" i="18" s="1"/>
  <c r="K36" i="18"/>
  <c r="O36" i="18"/>
  <c r="R36" i="18"/>
  <c r="R39" i="18" s="1"/>
  <c r="E37" i="18"/>
  <c r="F37" i="18"/>
  <c r="H37" i="18"/>
  <c r="I37" i="18"/>
  <c r="K37" i="18"/>
  <c r="L37" i="18"/>
  <c r="O37" i="18"/>
  <c r="R37" i="18"/>
  <c r="E38" i="18"/>
  <c r="F38" i="18"/>
  <c r="H38" i="18"/>
  <c r="I38" i="18"/>
  <c r="K38" i="18"/>
  <c r="L38" i="18"/>
  <c r="O38" i="18"/>
  <c r="R38" i="18"/>
  <c r="G39" i="18"/>
  <c r="K39" i="18"/>
  <c r="M39" i="18"/>
  <c r="M40" i="18" s="1"/>
  <c r="N39" i="18"/>
  <c r="N40" i="18" s="1"/>
  <c r="O39" i="18"/>
  <c r="P39" i="18"/>
  <c r="Q39" i="18"/>
  <c r="Q40" i="18" s="1"/>
  <c r="P40" i="18"/>
  <c r="R40" i="18" l="1"/>
  <c r="R41" i="18" s="1"/>
  <c r="I24" i="18"/>
  <c r="I40" i="18" s="1"/>
  <c r="I41" i="18" s="1"/>
  <c r="L24" i="18"/>
  <c r="L40" i="18" s="1"/>
  <c r="L41" i="18" s="1"/>
  <c r="E40" i="18"/>
  <c r="J39" i="18"/>
  <c r="G24" i="18"/>
  <c r="G40" i="18" s="1"/>
  <c r="J24" i="18"/>
  <c r="J40" i="18" s="1"/>
  <c r="H39" i="18"/>
  <c r="H40" i="18" s="1"/>
  <c r="D4" i="17" l="1"/>
  <c r="D6" i="17"/>
  <c r="D8" i="17"/>
  <c r="D15" i="17"/>
  <c r="D24" i="17" s="1"/>
  <c r="D40" i="17" s="1"/>
  <c r="E15" i="17"/>
  <c r="F15" i="17"/>
  <c r="G15" i="17"/>
  <c r="H15" i="17"/>
  <c r="I15" i="17" s="1"/>
  <c r="I24" i="17" s="1"/>
  <c r="J15" i="17"/>
  <c r="J24" i="17" s="1"/>
  <c r="K15" i="17"/>
  <c r="O15" i="17"/>
  <c r="R15" i="17"/>
  <c r="R24" i="17" s="1"/>
  <c r="R40" i="17" s="1"/>
  <c r="R41" i="17" s="1"/>
  <c r="D16" i="17"/>
  <c r="E16" i="17"/>
  <c r="F16" i="17" s="1"/>
  <c r="G16" i="17"/>
  <c r="I16" i="17" s="1"/>
  <c r="H16" i="17"/>
  <c r="J16" i="17"/>
  <c r="L16" i="17" s="1"/>
  <c r="K16" i="17"/>
  <c r="O16" i="17"/>
  <c r="R16" i="17"/>
  <c r="D17" i="17"/>
  <c r="F17" i="17" s="1"/>
  <c r="E17" i="17"/>
  <c r="G17" i="17"/>
  <c r="I17" i="17" s="1"/>
  <c r="H17" i="17"/>
  <c r="J17" i="17"/>
  <c r="K17" i="17"/>
  <c r="L17" i="17"/>
  <c r="O17" i="17"/>
  <c r="R17" i="17"/>
  <c r="D18" i="17"/>
  <c r="F18" i="17" s="1"/>
  <c r="E18" i="17"/>
  <c r="G18" i="17"/>
  <c r="H18" i="17"/>
  <c r="I18" i="17"/>
  <c r="J18" i="17"/>
  <c r="K18" i="17"/>
  <c r="L18" i="17" s="1"/>
  <c r="O18" i="17"/>
  <c r="R18" i="17"/>
  <c r="D19" i="17"/>
  <c r="E19" i="17"/>
  <c r="F19" i="17"/>
  <c r="G19" i="17"/>
  <c r="I19" i="17" s="1"/>
  <c r="H19" i="17"/>
  <c r="J19" i="17"/>
  <c r="L19" i="17" s="1"/>
  <c r="K19" i="17"/>
  <c r="O19" i="17"/>
  <c r="R19" i="17"/>
  <c r="D20" i="17"/>
  <c r="F20" i="17" s="1"/>
  <c r="E20" i="17"/>
  <c r="G20" i="17"/>
  <c r="I20" i="17" s="1"/>
  <c r="H20" i="17"/>
  <c r="J20" i="17"/>
  <c r="K20" i="17"/>
  <c r="L20" i="17" s="1"/>
  <c r="O20" i="17"/>
  <c r="R20" i="17"/>
  <c r="D21" i="17"/>
  <c r="F21" i="17" s="1"/>
  <c r="E21" i="17"/>
  <c r="G21" i="17"/>
  <c r="H21" i="17"/>
  <c r="I21" i="17" s="1"/>
  <c r="J21" i="17"/>
  <c r="K21" i="17"/>
  <c r="L21" i="17"/>
  <c r="O21" i="17"/>
  <c r="R21" i="17"/>
  <c r="D22" i="17"/>
  <c r="E22" i="17"/>
  <c r="F22" i="17" s="1"/>
  <c r="G22" i="17"/>
  <c r="H22" i="17"/>
  <c r="I22" i="17"/>
  <c r="J22" i="17"/>
  <c r="L22" i="17" s="1"/>
  <c r="K22" i="17"/>
  <c r="O22" i="17"/>
  <c r="R22" i="17"/>
  <c r="D23" i="17"/>
  <c r="E23" i="17"/>
  <c r="F23" i="17"/>
  <c r="G23" i="17"/>
  <c r="I23" i="17" s="1"/>
  <c r="H23" i="17"/>
  <c r="J23" i="17"/>
  <c r="L23" i="17" s="1"/>
  <c r="K23" i="17"/>
  <c r="O23" i="17"/>
  <c r="R23" i="17"/>
  <c r="E24" i="17"/>
  <c r="E40" i="17" s="1"/>
  <c r="G24" i="17"/>
  <c r="K24" i="17"/>
  <c r="M24" i="17"/>
  <c r="M40" i="17" s="1"/>
  <c r="N24" i="17"/>
  <c r="O24" i="17"/>
  <c r="O40" i="17" s="1"/>
  <c r="O41" i="17" s="1"/>
  <c r="P24" i="17"/>
  <c r="Q24" i="17"/>
  <c r="Q40" i="17" s="1"/>
  <c r="D28" i="17"/>
  <c r="D39" i="17" s="1"/>
  <c r="E28" i="17"/>
  <c r="G28" i="17"/>
  <c r="H28" i="17"/>
  <c r="H39" i="17" s="1"/>
  <c r="J28" i="17"/>
  <c r="J39" i="17" s="1"/>
  <c r="K28" i="17"/>
  <c r="L28" i="17"/>
  <c r="O28" i="17"/>
  <c r="R28" i="17"/>
  <c r="D29" i="17"/>
  <c r="E29" i="17"/>
  <c r="F29" i="17" s="1"/>
  <c r="G29" i="17"/>
  <c r="H29" i="17"/>
  <c r="I29" i="17"/>
  <c r="J29" i="17"/>
  <c r="L29" i="17" s="1"/>
  <c r="K29" i="17"/>
  <c r="O29" i="17"/>
  <c r="R29" i="17"/>
  <c r="D30" i="17"/>
  <c r="E30" i="17"/>
  <c r="F30" i="17"/>
  <c r="G30" i="17"/>
  <c r="I30" i="17" s="1"/>
  <c r="H30" i="17"/>
  <c r="J30" i="17"/>
  <c r="L30" i="17" s="1"/>
  <c r="K30" i="17"/>
  <c r="O30" i="17"/>
  <c r="R30" i="17"/>
  <c r="D31" i="17"/>
  <c r="F31" i="17" s="1"/>
  <c r="E31" i="17"/>
  <c r="G31" i="17"/>
  <c r="I31" i="17" s="1"/>
  <c r="H31" i="17"/>
  <c r="J31" i="17"/>
  <c r="K31" i="17"/>
  <c r="L31" i="17" s="1"/>
  <c r="O31" i="17"/>
  <c r="R31" i="17"/>
  <c r="D32" i="17"/>
  <c r="F32" i="17" s="1"/>
  <c r="E32" i="17"/>
  <c r="G32" i="17"/>
  <c r="I32" i="17" s="1"/>
  <c r="H32" i="17"/>
  <c r="J32" i="17"/>
  <c r="K32" i="17"/>
  <c r="L32" i="17"/>
  <c r="M32" i="17"/>
  <c r="O32" i="17"/>
  <c r="P32" i="17"/>
  <c r="R32" i="17"/>
  <c r="D33" i="17"/>
  <c r="F33" i="17" s="1"/>
  <c r="E33" i="17"/>
  <c r="G33" i="17"/>
  <c r="I33" i="17" s="1"/>
  <c r="H33" i="17"/>
  <c r="J33" i="17"/>
  <c r="K33" i="17"/>
  <c r="L33" i="17" s="1"/>
  <c r="O33" i="17"/>
  <c r="R33" i="17"/>
  <c r="D34" i="17"/>
  <c r="F34" i="17" s="1"/>
  <c r="E34" i="17"/>
  <c r="G34" i="17"/>
  <c r="I34" i="17" s="1"/>
  <c r="H34" i="17"/>
  <c r="J34" i="17"/>
  <c r="K34" i="17"/>
  <c r="L34" i="17"/>
  <c r="O34" i="17"/>
  <c r="R34" i="17"/>
  <c r="D35" i="17"/>
  <c r="F35" i="17" s="1"/>
  <c r="E35" i="17"/>
  <c r="G35" i="17"/>
  <c r="H35" i="17"/>
  <c r="I35" i="17"/>
  <c r="J35" i="17"/>
  <c r="L35" i="17" s="1"/>
  <c r="K35" i="17"/>
  <c r="O35" i="17"/>
  <c r="R35" i="17"/>
  <c r="D36" i="17"/>
  <c r="E36" i="17"/>
  <c r="F36" i="17"/>
  <c r="G36" i="17"/>
  <c r="I36" i="17" s="1"/>
  <c r="H36" i="17"/>
  <c r="J36" i="17"/>
  <c r="L36" i="17" s="1"/>
  <c r="K36" i="17"/>
  <c r="O36" i="17"/>
  <c r="R36" i="17"/>
  <c r="R39" i="17" s="1"/>
  <c r="D37" i="17"/>
  <c r="E37" i="17"/>
  <c r="F37" i="17" s="1"/>
  <c r="G37" i="17"/>
  <c r="I37" i="17" s="1"/>
  <c r="H37" i="17"/>
  <c r="J37" i="17"/>
  <c r="L37" i="17" s="1"/>
  <c r="K37" i="17"/>
  <c r="K39" i="17" s="1"/>
  <c r="O37" i="17"/>
  <c r="R37" i="17"/>
  <c r="D38" i="17"/>
  <c r="F38" i="17" s="1"/>
  <c r="E38" i="17"/>
  <c r="G38" i="17"/>
  <c r="I38" i="17" s="1"/>
  <c r="H38" i="17"/>
  <c r="J38" i="17"/>
  <c r="K38" i="17"/>
  <c r="L38" i="17"/>
  <c r="O38" i="17"/>
  <c r="R38" i="17"/>
  <c r="E39" i="17"/>
  <c r="M39" i="17"/>
  <c r="N39" i="17"/>
  <c r="O39" i="17"/>
  <c r="P39" i="17"/>
  <c r="Q39" i="17"/>
  <c r="N40" i="17"/>
  <c r="P40" i="17"/>
  <c r="D44" i="17"/>
  <c r="G44" i="17"/>
  <c r="J44" i="17"/>
  <c r="L39" i="17" l="1"/>
  <c r="F39" i="17"/>
  <c r="F24" i="17"/>
  <c r="K40" i="17"/>
  <c r="J40" i="17"/>
  <c r="G39" i="17"/>
  <c r="G40" i="17" s="1"/>
  <c r="F28" i="17"/>
  <c r="L15" i="17"/>
  <c r="L24" i="17" s="1"/>
  <c r="L40" i="17" s="1"/>
  <c r="L41" i="17" s="1"/>
  <c r="I28" i="17"/>
  <c r="I39" i="17" s="1"/>
  <c r="I40" i="17" s="1"/>
  <c r="I41" i="17" s="1"/>
  <c r="H24" i="17"/>
  <c r="H40" i="17" s="1"/>
  <c r="F40" i="17" l="1"/>
  <c r="F41" i="17" s="1"/>
  <c r="Q40" i="16" l="1"/>
  <c r="P40" i="16"/>
  <c r="M40" i="16"/>
  <c r="Q39" i="16"/>
  <c r="P39" i="16"/>
  <c r="N39" i="16"/>
  <c r="M39" i="16"/>
  <c r="R38" i="16"/>
  <c r="O38" i="16"/>
  <c r="K38" i="16"/>
  <c r="J38" i="16"/>
  <c r="L38" i="16" s="1"/>
  <c r="H38" i="16"/>
  <c r="G38" i="16"/>
  <c r="I38" i="16" s="1"/>
  <c r="F38" i="16"/>
  <c r="E38" i="16"/>
  <c r="D38" i="16"/>
  <c r="R37" i="16"/>
  <c r="O37" i="16"/>
  <c r="O39" i="16" s="1"/>
  <c r="K37" i="16"/>
  <c r="J37" i="16"/>
  <c r="L37" i="16" s="1"/>
  <c r="I37" i="16"/>
  <c r="H37" i="16"/>
  <c r="G37" i="16"/>
  <c r="E37" i="16"/>
  <c r="F37" i="16" s="1"/>
  <c r="D37" i="16"/>
  <c r="R36" i="16"/>
  <c r="O36" i="16"/>
  <c r="L36" i="16"/>
  <c r="K36" i="16"/>
  <c r="J36" i="16"/>
  <c r="H36" i="16"/>
  <c r="I36" i="16" s="1"/>
  <c r="G36" i="16"/>
  <c r="E36" i="16"/>
  <c r="D36" i="16"/>
  <c r="F36" i="16" s="1"/>
  <c r="R35" i="16"/>
  <c r="R39" i="16" s="1"/>
  <c r="O35" i="16"/>
  <c r="K35" i="16"/>
  <c r="L35" i="16" s="1"/>
  <c r="J35" i="16"/>
  <c r="H35" i="16"/>
  <c r="G35" i="16"/>
  <c r="I35" i="16" s="1"/>
  <c r="E35" i="16"/>
  <c r="D35" i="16"/>
  <c r="F35" i="16" s="1"/>
  <c r="R34" i="16"/>
  <c r="O34" i="16"/>
  <c r="K34" i="16"/>
  <c r="J34" i="16"/>
  <c r="L34" i="16" s="1"/>
  <c r="H34" i="16"/>
  <c r="G34" i="16"/>
  <c r="I34" i="16" s="1"/>
  <c r="F34" i="16"/>
  <c r="E34" i="16"/>
  <c r="D34" i="16"/>
  <c r="R33" i="16"/>
  <c r="O33" i="16"/>
  <c r="K33" i="16"/>
  <c r="J33" i="16"/>
  <c r="L33" i="16" s="1"/>
  <c r="I33" i="16"/>
  <c r="H33" i="16"/>
  <c r="G33" i="16"/>
  <c r="E33" i="16"/>
  <c r="F33" i="16" s="1"/>
  <c r="D33" i="16"/>
  <c r="R32" i="16"/>
  <c r="O32" i="16"/>
  <c r="L32" i="16"/>
  <c r="K32" i="16"/>
  <c r="J32" i="16"/>
  <c r="H32" i="16"/>
  <c r="I32" i="16" s="1"/>
  <c r="G32" i="16"/>
  <c r="E32" i="16"/>
  <c r="D32" i="16"/>
  <c r="F32" i="16" s="1"/>
  <c r="R31" i="16"/>
  <c r="O31" i="16"/>
  <c r="K31" i="16"/>
  <c r="L31" i="16" s="1"/>
  <c r="J31" i="16"/>
  <c r="H31" i="16"/>
  <c r="G31" i="16"/>
  <c r="I31" i="16" s="1"/>
  <c r="E31" i="16"/>
  <c r="D31" i="16"/>
  <c r="F31" i="16" s="1"/>
  <c r="R30" i="16"/>
  <c r="O30" i="16"/>
  <c r="K30" i="16"/>
  <c r="J30" i="16"/>
  <c r="L30" i="16" s="1"/>
  <c r="H30" i="16"/>
  <c r="G30" i="16"/>
  <c r="I30" i="16" s="1"/>
  <c r="F30" i="16"/>
  <c r="E30" i="16"/>
  <c r="D30" i="16"/>
  <c r="R29" i="16"/>
  <c r="O29" i="16"/>
  <c r="K29" i="16"/>
  <c r="J29" i="16"/>
  <c r="L29" i="16" s="1"/>
  <c r="I29" i="16"/>
  <c r="H29" i="16"/>
  <c r="G29" i="16"/>
  <c r="E29" i="16"/>
  <c r="F29" i="16" s="1"/>
  <c r="D29" i="16"/>
  <c r="R28" i="16"/>
  <c r="O28" i="16"/>
  <c r="L28" i="16"/>
  <c r="K28" i="16"/>
  <c r="J28" i="16"/>
  <c r="J39" i="16" s="1"/>
  <c r="H28" i="16"/>
  <c r="H39" i="16" s="1"/>
  <c r="G28" i="16"/>
  <c r="E28" i="16"/>
  <c r="E39" i="16" s="1"/>
  <c r="D28" i="16"/>
  <c r="F28" i="16" s="1"/>
  <c r="Q24" i="16"/>
  <c r="P24" i="16"/>
  <c r="N24" i="16"/>
  <c r="N40" i="16" s="1"/>
  <c r="M24" i="16"/>
  <c r="R23" i="16"/>
  <c r="O23" i="16"/>
  <c r="K23" i="16"/>
  <c r="J23" i="16"/>
  <c r="L23" i="16" s="1"/>
  <c r="H23" i="16"/>
  <c r="G23" i="16"/>
  <c r="I23" i="16" s="1"/>
  <c r="F23" i="16"/>
  <c r="E23" i="16"/>
  <c r="D23" i="16"/>
  <c r="R22" i="16"/>
  <c r="O22" i="16"/>
  <c r="K22" i="16"/>
  <c r="J22" i="16"/>
  <c r="L22" i="16" s="1"/>
  <c r="I22" i="16"/>
  <c r="H22" i="16"/>
  <c r="G22" i="16"/>
  <c r="E22" i="16"/>
  <c r="F22" i="16" s="1"/>
  <c r="D22" i="16"/>
  <c r="R21" i="16"/>
  <c r="O21" i="16"/>
  <c r="L21" i="16"/>
  <c r="K21" i="16"/>
  <c r="J21" i="16"/>
  <c r="H21" i="16"/>
  <c r="I21" i="16" s="1"/>
  <c r="G21" i="16"/>
  <c r="E21" i="16"/>
  <c r="D21" i="16"/>
  <c r="F21" i="16" s="1"/>
  <c r="R20" i="16"/>
  <c r="O20" i="16"/>
  <c r="K20" i="16"/>
  <c r="L20" i="16" s="1"/>
  <c r="J20" i="16"/>
  <c r="H20" i="16"/>
  <c r="G20" i="16"/>
  <c r="I20" i="16" s="1"/>
  <c r="E20" i="16"/>
  <c r="D20" i="16"/>
  <c r="F20" i="16" s="1"/>
  <c r="R19" i="16"/>
  <c r="O19" i="16"/>
  <c r="K19" i="16"/>
  <c r="J19" i="16"/>
  <c r="L19" i="16" s="1"/>
  <c r="H19" i="16"/>
  <c r="G19" i="16"/>
  <c r="I19" i="16" s="1"/>
  <c r="F19" i="16"/>
  <c r="E19" i="16"/>
  <c r="D19" i="16"/>
  <c r="R18" i="16"/>
  <c r="O18" i="16"/>
  <c r="O24" i="16" s="1"/>
  <c r="O40" i="16" s="1"/>
  <c r="O41" i="16" s="1"/>
  <c r="K18" i="16"/>
  <c r="J18" i="16"/>
  <c r="L18" i="16" s="1"/>
  <c r="I18" i="16"/>
  <c r="H18" i="16"/>
  <c r="G18" i="16"/>
  <c r="E18" i="16"/>
  <c r="F18" i="16" s="1"/>
  <c r="D18" i="16"/>
  <c r="R17" i="16"/>
  <c r="O17" i="16"/>
  <c r="L17" i="16"/>
  <c r="K17" i="16"/>
  <c r="J17" i="16"/>
  <c r="H17" i="16"/>
  <c r="I17" i="16" s="1"/>
  <c r="G17" i="16"/>
  <c r="E17" i="16"/>
  <c r="D17" i="16"/>
  <c r="F17" i="16" s="1"/>
  <c r="R16" i="16"/>
  <c r="O16" i="16"/>
  <c r="K16" i="16"/>
  <c r="L16" i="16" s="1"/>
  <c r="J16" i="16"/>
  <c r="H16" i="16"/>
  <c r="H24" i="16" s="1"/>
  <c r="G16" i="16"/>
  <c r="G24" i="16" s="1"/>
  <c r="E16" i="16"/>
  <c r="D16" i="16"/>
  <c r="F16" i="16" s="1"/>
  <c r="R15" i="16"/>
  <c r="R24" i="16" s="1"/>
  <c r="R40" i="16" s="1"/>
  <c r="R41" i="16" s="1"/>
  <c r="O15" i="16"/>
  <c r="K15" i="16"/>
  <c r="J15" i="16"/>
  <c r="J24" i="16" s="1"/>
  <c r="J40" i="16" s="1"/>
  <c r="H15" i="16"/>
  <c r="G15" i="16"/>
  <c r="I15" i="16" s="1"/>
  <c r="F15" i="16"/>
  <c r="E15" i="16"/>
  <c r="E24" i="16" s="1"/>
  <c r="E40" i="16" s="1"/>
  <c r="D15" i="16"/>
  <c r="D8" i="16"/>
  <c r="D6" i="16"/>
  <c r="D4" i="16"/>
  <c r="F39" i="16" l="1"/>
  <c r="F24" i="16"/>
  <c r="F40" i="16" s="1"/>
  <c r="F41" i="16" s="1"/>
  <c r="L39" i="16"/>
  <c r="I24" i="16"/>
  <c r="I39" i="16"/>
  <c r="H40" i="16"/>
  <c r="K24" i="16"/>
  <c r="G39" i="16"/>
  <c r="G40" i="16" s="1"/>
  <c r="K39" i="16"/>
  <c r="D24" i="16"/>
  <c r="I28" i="16"/>
  <c r="D39" i="16"/>
  <c r="L15" i="16"/>
  <c r="L24" i="16" s="1"/>
  <c r="L40" i="16" s="1"/>
  <c r="L41" i="16" s="1"/>
  <c r="I16" i="16"/>
  <c r="K40" i="16" l="1"/>
  <c r="I40" i="16"/>
  <c r="I41" i="16" s="1"/>
  <c r="D40" i="16"/>
  <c r="P50" i="15" l="1"/>
  <c r="M50" i="15"/>
  <c r="P40" i="15"/>
  <c r="N40" i="15"/>
  <c r="Q39" i="15"/>
  <c r="P39" i="15"/>
  <c r="N39" i="15"/>
  <c r="M39" i="15"/>
  <c r="R38" i="15"/>
  <c r="O38" i="15"/>
  <c r="L38" i="15"/>
  <c r="K38" i="15"/>
  <c r="J38" i="15"/>
  <c r="H38" i="15"/>
  <c r="I38" i="15" s="1"/>
  <c r="G38" i="15"/>
  <c r="E38" i="15"/>
  <c r="D38" i="15"/>
  <c r="F38" i="15" s="1"/>
  <c r="R37" i="15"/>
  <c r="O37" i="15"/>
  <c r="K37" i="15"/>
  <c r="L37" i="15" s="1"/>
  <c r="J37" i="15"/>
  <c r="H37" i="15"/>
  <c r="G37" i="15"/>
  <c r="I37" i="15" s="1"/>
  <c r="E37" i="15"/>
  <c r="D37" i="15"/>
  <c r="F37" i="15" s="1"/>
  <c r="R36" i="15"/>
  <c r="O36" i="15"/>
  <c r="K36" i="15"/>
  <c r="J36" i="15"/>
  <c r="L36" i="15" s="1"/>
  <c r="H36" i="15"/>
  <c r="G36" i="15"/>
  <c r="I36" i="15" s="1"/>
  <c r="F36" i="15"/>
  <c r="E36" i="15"/>
  <c r="D36" i="15"/>
  <c r="R35" i="15"/>
  <c r="R39" i="15" s="1"/>
  <c r="O35" i="15"/>
  <c r="O39" i="15" s="1"/>
  <c r="K35" i="15"/>
  <c r="J35" i="15"/>
  <c r="L35" i="15" s="1"/>
  <c r="I35" i="15"/>
  <c r="H35" i="15"/>
  <c r="G35" i="15"/>
  <c r="E35" i="15"/>
  <c r="F35" i="15" s="1"/>
  <c r="F39" i="15" s="1"/>
  <c r="D35" i="15"/>
  <c r="R34" i="15"/>
  <c r="O34" i="15"/>
  <c r="L34" i="15"/>
  <c r="K34" i="15"/>
  <c r="J34" i="15"/>
  <c r="H34" i="15"/>
  <c r="I34" i="15" s="1"/>
  <c r="G34" i="15"/>
  <c r="E34" i="15"/>
  <c r="D34" i="15"/>
  <c r="F34" i="15" s="1"/>
  <c r="R33" i="15"/>
  <c r="O33" i="15"/>
  <c r="K33" i="15"/>
  <c r="L33" i="15" s="1"/>
  <c r="J33" i="15"/>
  <c r="H33" i="15"/>
  <c r="G33" i="15"/>
  <c r="I33" i="15" s="1"/>
  <c r="E33" i="15"/>
  <c r="D33" i="15"/>
  <c r="F33" i="15" s="1"/>
  <c r="R32" i="15"/>
  <c r="O32" i="15"/>
  <c r="K32" i="15"/>
  <c r="J32" i="15"/>
  <c r="L32" i="15" s="1"/>
  <c r="H32" i="15"/>
  <c r="G32" i="15"/>
  <c r="I32" i="15" s="1"/>
  <c r="F32" i="15"/>
  <c r="E32" i="15"/>
  <c r="D32" i="15"/>
  <c r="R31" i="15"/>
  <c r="O31" i="15"/>
  <c r="K31" i="15"/>
  <c r="J31" i="15"/>
  <c r="L31" i="15" s="1"/>
  <c r="I31" i="15"/>
  <c r="H31" i="15"/>
  <c r="G31" i="15"/>
  <c r="E31" i="15"/>
  <c r="F31" i="15" s="1"/>
  <c r="D31" i="15"/>
  <c r="R30" i="15"/>
  <c r="O30" i="15"/>
  <c r="L30" i="15"/>
  <c r="K30" i="15"/>
  <c r="J30" i="15"/>
  <c r="H30" i="15"/>
  <c r="I30" i="15" s="1"/>
  <c r="G30" i="15"/>
  <c r="E30" i="15"/>
  <c r="D30" i="15"/>
  <c r="F30" i="15" s="1"/>
  <c r="R29" i="15"/>
  <c r="O29" i="15"/>
  <c r="K29" i="15"/>
  <c r="L29" i="15" s="1"/>
  <c r="J29" i="15"/>
  <c r="H29" i="15"/>
  <c r="G29" i="15"/>
  <c r="I29" i="15" s="1"/>
  <c r="E29" i="15"/>
  <c r="D29" i="15"/>
  <c r="F29" i="15" s="1"/>
  <c r="R28" i="15"/>
  <c r="O28" i="15"/>
  <c r="K28" i="15"/>
  <c r="K39" i="15" s="1"/>
  <c r="J28" i="15"/>
  <c r="L28" i="15" s="1"/>
  <c r="H28" i="15"/>
  <c r="H39" i="15" s="1"/>
  <c r="G28" i="15"/>
  <c r="I28" i="15" s="1"/>
  <c r="F28" i="15"/>
  <c r="E28" i="15"/>
  <c r="D28" i="15"/>
  <c r="D39" i="15" s="1"/>
  <c r="Q24" i="15"/>
  <c r="Q40" i="15" s="1"/>
  <c r="P24" i="15"/>
  <c r="N24" i="15"/>
  <c r="M24" i="15"/>
  <c r="M40" i="15" s="1"/>
  <c r="R23" i="15"/>
  <c r="O23" i="15"/>
  <c r="L23" i="15"/>
  <c r="K23" i="15"/>
  <c r="J23" i="15"/>
  <c r="H23" i="15"/>
  <c r="I23" i="15" s="1"/>
  <c r="G23" i="15"/>
  <c r="E23" i="15"/>
  <c r="D23" i="15"/>
  <c r="F23" i="15" s="1"/>
  <c r="R22" i="15"/>
  <c r="O22" i="15"/>
  <c r="K22" i="15"/>
  <c r="L22" i="15" s="1"/>
  <c r="J22" i="15"/>
  <c r="G22" i="15"/>
  <c r="I22" i="15" s="1"/>
  <c r="F22" i="15"/>
  <c r="E22" i="15"/>
  <c r="D22" i="15"/>
  <c r="R21" i="15"/>
  <c r="O21" i="15"/>
  <c r="K21" i="15"/>
  <c r="J21" i="15"/>
  <c r="L21" i="15" s="1"/>
  <c r="I21" i="15"/>
  <c r="G21" i="15"/>
  <c r="E21" i="15"/>
  <c r="D21" i="15"/>
  <c r="F21" i="15" s="1"/>
  <c r="R20" i="15"/>
  <c r="O20" i="15"/>
  <c r="K20" i="15"/>
  <c r="L20" i="15" s="1"/>
  <c r="J20" i="15"/>
  <c r="H20" i="15"/>
  <c r="G20" i="15"/>
  <c r="I20" i="15" s="1"/>
  <c r="E20" i="15"/>
  <c r="D20" i="15"/>
  <c r="F20" i="15" s="1"/>
  <c r="R19" i="15"/>
  <c r="O19" i="15"/>
  <c r="K19" i="15"/>
  <c r="J19" i="15"/>
  <c r="L19" i="15" s="1"/>
  <c r="H19" i="15"/>
  <c r="G19" i="15"/>
  <c r="I19" i="15" s="1"/>
  <c r="F19" i="15"/>
  <c r="E19" i="15"/>
  <c r="D19" i="15"/>
  <c r="R18" i="15"/>
  <c r="O18" i="15"/>
  <c r="K18" i="15"/>
  <c r="J18" i="15"/>
  <c r="L18" i="15" s="1"/>
  <c r="I18" i="15"/>
  <c r="E18" i="15"/>
  <c r="D18" i="15"/>
  <c r="F18" i="15" s="1"/>
  <c r="R17" i="15"/>
  <c r="O17" i="15"/>
  <c r="K17" i="15"/>
  <c r="J17" i="15"/>
  <c r="L17" i="15" s="1"/>
  <c r="H17" i="15"/>
  <c r="G17" i="15"/>
  <c r="I17" i="15" s="1"/>
  <c r="F17" i="15"/>
  <c r="E17" i="15"/>
  <c r="D17" i="15"/>
  <c r="R16" i="15"/>
  <c r="R24" i="15" s="1"/>
  <c r="R40" i="15" s="1"/>
  <c r="R41" i="15" s="1"/>
  <c r="O16" i="15"/>
  <c r="K16" i="15"/>
  <c r="K24" i="15" s="1"/>
  <c r="J16" i="15"/>
  <c r="L16" i="15" s="1"/>
  <c r="I16" i="15"/>
  <c r="H16" i="15"/>
  <c r="G16" i="15"/>
  <c r="G24" i="15" s="1"/>
  <c r="E16" i="15"/>
  <c r="F16" i="15" s="1"/>
  <c r="D16" i="15"/>
  <c r="R15" i="15"/>
  <c r="O15" i="15"/>
  <c r="O24" i="15" s="1"/>
  <c r="O40" i="15" s="1"/>
  <c r="O41" i="15" s="1"/>
  <c r="L15" i="15"/>
  <c r="L24" i="15" s="1"/>
  <c r="K15" i="15"/>
  <c r="J15" i="15"/>
  <c r="H15" i="15"/>
  <c r="H24" i="15" s="1"/>
  <c r="H40" i="15" s="1"/>
  <c r="E15" i="15"/>
  <c r="D15" i="15"/>
  <c r="D24" i="15" s="1"/>
  <c r="D8" i="15"/>
  <c r="D6" i="15"/>
  <c r="D4" i="15"/>
  <c r="L40" i="15" l="1"/>
  <c r="L41" i="15" s="1"/>
  <c r="L39" i="15"/>
  <c r="K40" i="15"/>
  <c r="D40" i="15"/>
  <c r="I39" i="15"/>
  <c r="E24" i="15"/>
  <c r="E39" i="15"/>
  <c r="I15" i="15"/>
  <c r="I24" i="15" s="1"/>
  <c r="I40" i="15" s="1"/>
  <c r="I41" i="15" s="1"/>
  <c r="J24" i="15"/>
  <c r="J39" i="15"/>
  <c r="G39" i="15"/>
  <c r="G40" i="15" s="1"/>
  <c r="F15" i="15"/>
  <c r="F24" i="15" s="1"/>
  <c r="F40" i="15" s="1"/>
  <c r="F41" i="15" s="1"/>
  <c r="E40" i="15" l="1"/>
  <c r="J40" i="15"/>
  <c r="D4" i="14" l="1"/>
  <c r="D6" i="14"/>
  <c r="D8" i="14"/>
  <c r="D15" i="14"/>
  <c r="D24" i="14" s="1"/>
  <c r="D40" i="14" s="1"/>
  <c r="E15" i="14"/>
  <c r="H15" i="14"/>
  <c r="I15" i="14"/>
  <c r="J15" i="14"/>
  <c r="L15" i="14" s="1"/>
  <c r="K15" i="14"/>
  <c r="O15" i="14"/>
  <c r="R15" i="14"/>
  <c r="D16" i="14"/>
  <c r="E16" i="14"/>
  <c r="F16" i="14"/>
  <c r="G16" i="14"/>
  <c r="I16" i="14" s="1"/>
  <c r="H16" i="14"/>
  <c r="J16" i="14"/>
  <c r="L16" i="14" s="1"/>
  <c r="K16" i="14"/>
  <c r="O16" i="14"/>
  <c r="R16" i="14"/>
  <c r="R24" i="14" s="1"/>
  <c r="R40" i="14" s="1"/>
  <c r="R41" i="14" s="1"/>
  <c r="D17" i="14"/>
  <c r="F17" i="14" s="1"/>
  <c r="E17" i="14"/>
  <c r="G17" i="14"/>
  <c r="I17" i="14" s="1"/>
  <c r="H17" i="14"/>
  <c r="J17" i="14"/>
  <c r="K17" i="14"/>
  <c r="L17" i="14" s="1"/>
  <c r="O17" i="14"/>
  <c r="R17" i="14"/>
  <c r="D18" i="14"/>
  <c r="F18" i="14" s="1"/>
  <c r="E18" i="14"/>
  <c r="I18" i="14"/>
  <c r="J18" i="14"/>
  <c r="L18" i="14" s="1"/>
  <c r="K18" i="14"/>
  <c r="O18" i="14"/>
  <c r="R18" i="14"/>
  <c r="E19" i="14"/>
  <c r="F19" i="14" s="1"/>
  <c r="H19" i="14"/>
  <c r="I19" i="14"/>
  <c r="J19" i="14"/>
  <c r="L19" i="14" s="1"/>
  <c r="K19" i="14"/>
  <c r="O19" i="14"/>
  <c r="R19" i="14"/>
  <c r="D20" i="14"/>
  <c r="E20" i="14"/>
  <c r="F20" i="14"/>
  <c r="G20" i="14"/>
  <c r="I20" i="14" s="1"/>
  <c r="H20" i="14"/>
  <c r="J20" i="14"/>
  <c r="L20" i="14" s="1"/>
  <c r="K20" i="14"/>
  <c r="O20" i="14"/>
  <c r="R20" i="14"/>
  <c r="D21" i="14"/>
  <c r="F21" i="14" s="1"/>
  <c r="E21" i="14"/>
  <c r="H21" i="14"/>
  <c r="I21" i="14" s="1"/>
  <c r="J21" i="14"/>
  <c r="K21" i="14"/>
  <c r="L21" i="14"/>
  <c r="O21" i="14"/>
  <c r="R21" i="14"/>
  <c r="D22" i="14"/>
  <c r="E22" i="14"/>
  <c r="F22" i="14" s="1"/>
  <c r="G22" i="14"/>
  <c r="H22" i="14"/>
  <c r="I22" i="14"/>
  <c r="J22" i="14"/>
  <c r="L22" i="14" s="1"/>
  <c r="K22" i="14"/>
  <c r="O22" i="14"/>
  <c r="R22" i="14"/>
  <c r="D23" i="14"/>
  <c r="E23" i="14"/>
  <c r="F23" i="14"/>
  <c r="G23" i="14"/>
  <c r="I23" i="14" s="1"/>
  <c r="H23" i="14"/>
  <c r="J23" i="14"/>
  <c r="L23" i="14" s="1"/>
  <c r="K23" i="14"/>
  <c r="O23" i="14"/>
  <c r="R23" i="14"/>
  <c r="E24" i="14"/>
  <c r="G24" i="14"/>
  <c r="K24" i="14"/>
  <c r="M24" i="14"/>
  <c r="N24" i="14"/>
  <c r="O24" i="14"/>
  <c r="P24" i="14"/>
  <c r="Q24" i="14"/>
  <c r="D28" i="14"/>
  <c r="F28" i="14" s="1"/>
  <c r="E28" i="14"/>
  <c r="G28" i="14"/>
  <c r="H28" i="14"/>
  <c r="I28" i="14" s="1"/>
  <c r="J28" i="14"/>
  <c r="K28" i="14"/>
  <c r="L28" i="14"/>
  <c r="O28" i="14"/>
  <c r="R28" i="14"/>
  <c r="D29" i="14"/>
  <c r="E29" i="14"/>
  <c r="F29" i="14" s="1"/>
  <c r="G29" i="14"/>
  <c r="H29" i="14"/>
  <c r="I29" i="14"/>
  <c r="J29" i="14"/>
  <c r="K29" i="14"/>
  <c r="L29" i="14"/>
  <c r="O29" i="14"/>
  <c r="R29" i="14"/>
  <c r="D30" i="14"/>
  <c r="E30" i="14"/>
  <c r="F30" i="14"/>
  <c r="G30" i="14"/>
  <c r="H30" i="14"/>
  <c r="I30" i="14"/>
  <c r="K30" i="14"/>
  <c r="L30" i="14" s="1"/>
  <c r="O30" i="14"/>
  <c r="R30" i="14"/>
  <c r="D31" i="14"/>
  <c r="F31" i="14" s="1"/>
  <c r="E31" i="14"/>
  <c r="G31" i="14"/>
  <c r="I31" i="14" s="1"/>
  <c r="H31" i="14"/>
  <c r="J31" i="14"/>
  <c r="K31" i="14"/>
  <c r="L31" i="14"/>
  <c r="O31" i="14"/>
  <c r="R31" i="14"/>
  <c r="D32" i="14"/>
  <c r="F32" i="14" s="1"/>
  <c r="E32" i="14"/>
  <c r="G32" i="14"/>
  <c r="H32" i="14"/>
  <c r="I32" i="14"/>
  <c r="J32" i="14"/>
  <c r="K32" i="14"/>
  <c r="L32" i="14"/>
  <c r="O32" i="14"/>
  <c r="R32" i="14"/>
  <c r="D33" i="14"/>
  <c r="E33" i="14"/>
  <c r="F33" i="14"/>
  <c r="G33" i="14"/>
  <c r="H33" i="14"/>
  <c r="I33" i="14"/>
  <c r="J33" i="14"/>
  <c r="L33" i="14" s="1"/>
  <c r="K33" i="14"/>
  <c r="O33" i="14"/>
  <c r="R33" i="14"/>
  <c r="D34" i="14"/>
  <c r="E34" i="14"/>
  <c r="F34" i="14"/>
  <c r="G34" i="14"/>
  <c r="I34" i="14" s="1"/>
  <c r="H34" i="14"/>
  <c r="J34" i="14"/>
  <c r="L34" i="14" s="1"/>
  <c r="K34" i="14"/>
  <c r="O34" i="14"/>
  <c r="R34" i="14"/>
  <c r="D35" i="14"/>
  <c r="F35" i="14" s="1"/>
  <c r="F39" i="14" s="1"/>
  <c r="E35" i="14"/>
  <c r="G35" i="14"/>
  <c r="I35" i="14" s="1"/>
  <c r="H35" i="14"/>
  <c r="J35" i="14"/>
  <c r="K35" i="14"/>
  <c r="L35" i="14"/>
  <c r="O35" i="14"/>
  <c r="R35" i="14"/>
  <c r="D36" i="14"/>
  <c r="F36" i="14" s="1"/>
  <c r="E36" i="14"/>
  <c r="G36" i="14"/>
  <c r="H36" i="14"/>
  <c r="I36" i="14"/>
  <c r="J36" i="14"/>
  <c r="L36" i="14" s="1"/>
  <c r="K36" i="14"/>
  <c r="O36" i="14"/>
  <c r="O39" i="14" s="1"/>
  <c r="R36" i="14"/>
  <c r="D37" i="14"/>
  <c r="E37" i="14"/>
  <c r="F37" i="14"/>
  <c r="G37" i="14"/>
  <c r="I37" i="14" s="1"/>
  <c r="H37" i="14"/>
  <c r="J37" i="14"/>
  <c r="L37" i="14" s="1"/>
  <c r="K37" i="14"/>
  <c r="O37" i="14"/>
  <c r="R37" i="14"/>
  <c r="R39" i="14" s="1"/>
  <c r="D38" i="14"/>
  <c r="F38" i="14" s="1"/>
  <c r="E38" i="14"/>
  <c r="G38" i="14"/>
  <c r="I38" i="14" s="1"/>
  <c r="H38" i="14"/>
  <c r="J38" i="14"/>
  <c r="K38" i="14"/>
  <c r="L38" i="14" s="1"/>
  <c r="O38" i="14"/>
  <c r="R38" i="14"/>
  <c r="D39" i="14"/>
  <c r="H39" i="14"/>
  <c r="M39" i="14"/>
  <c r="N39" i="14"/>
  <c r="P39" i="14"/>
  <c r="P40" i="14" s="1"/>
  <c r="Q39" i="14"/>
  <c r="M40" i="14"/>
  <c r="N40" i="14"/>
  <c r="Q40" i="14"/>
  <c r="L24" i="14" l="1"/>
  <c r="O40" i="14"/>
  <c r="O41" i="14" s="1"/>
  <c r="G40" i="14"/>
  <c r="I24" i="14"/>
  <c r="L39" i="14"/>
  <c r="I39" i="14"/>
  <c r="K39" i="14"/>
  <c r="K40" i="14" s="1"/>
  <c r="G39" i="14"/>
  <c r="J24" i="14"/>
  <c r="J39" i="14"/>
  <c r="F15" i="14"/>
  <c r="F24" i="14" s="1"/>
  <c r="F40" i="14" s="1"/>
  <c r="F41" i="14" s="1"/>
  <c r="E39" i="14"/>
  <c r="E40" i="14" s="1"/>
  <c r="H24" i="14"/>
  <c r="H40" i="14" s="1"/>
  <c r="L40" i="14" l="1"/>
  <c r="L41" i="14" s="1"/>
  <c r="J40" i="14"/>
  <c r="I40" i="14"/>
  <c r="I41" i="14" s="1"/>
  <c r="M50" i="13" l="1"/>
  <c r="J50" i="13"/>
  <c r="G50" i="13"/>
  <c r="D50" i="13"/>
  <c r="P40" i="13"/>
  <c r="N40" i="13"/>
  <c r="Q39" i="13"/>
  <c r="P39" i="13"/>
  <c r="N39" i="13"/>
  <c r="M39" i="13"/>
  <c r="R38" i="13"/>
  <c r="O38" i="13"/>
  <c r="K38" i="13"/>
  <c r="J38" i="13"/>
  <c r="L38" i="13" s="1"/>
  <c r="H38" i="13"/>
  <c r="I38" i="13" s="1"/>
  <c r="G38" i="13"/>
  <c r="F38" i="13"/>
  <c r="E38" i="13"/>
  <c r="D38" i="13"/>
  <c r="R37" i="13"/>
  <c r="O37" i="13"/>
  <c r="O39" i="13" s="1"/>
  <c r="K37" i="13"/>
  <c r="L37" i="13" s="1"/>
  <c r="J37" i="13"/>
  <c r="I37" i="13"/>
  <c r="H37" i="13"/>
  <c r="G37" i="13"/>
  <c r="E37" i="13"/>
  <c r="D37" i="13"/>
  <c r="F37" i="13" s="1"/>
  <c r="R36" i="13"/>
  <c r="O36" i="13"/>
  <c r="L36" i="13"/>
  <c r="K36" i="13"/>
  <c r="J36" i="13"/>
  <c r="H36" i="13"/>
  <c r="G36" i="13"/>
  <c r="I36" i="13" s="1"/>
  <c r="E36" i="13"/>
  <c r="D36" i="13"/>
  <c r="F36" i="13" s="1"/>
  <c r="R35" i="13"/>
  <c r="R39" i="13" s="1"/>
  <c r="O35" i="13"/>
  <c r="K35" i="13"/>
  <c r="J35" i="13"/>
  <c r="L35" i="13" s="1"/>
  <c r="H35" i="13"/>
  <c r="G35" i="13"/>
  <c r="I35" i="13" s="1"/>
  <c r="E35" i="13"/>
  <c r="F35" i="13" s="1"/>
  <c r="D35" i="13"/>
  <c r="R34" i="13"/>
  <c r="O34" i="13"/>
  <c r="K34" i="13"/>
  <c r="J34" i="13"/>
  <c r="L34" i="13" s="1"/>
  <c r="H34" i="13"/>
  <c r="I34" i="13" s="1"/>
  <c r="G34" i="13"/>
  <c r="F34" i="13"/>
  <c r="E34" i="13"/>
  <c r="D34" i="13"/>
  <c r="R33" i="13"/>
  <c r="O33" i="13"/>
  <c r="K33" i="13"/>
  <c r="J33" i="13"/>
  <c r="L33" i="13" s="1"/>
  <c r="I33" i="13"/>
  <c r="H33" i="13"/>
  <c r="G33" i="13"/>
  <c r="E33" i="13"/>
  <c r="F33" i="13" s="1"/>
  <c r="D33" i="13"/>
  <c r="R32" i="13"/>
  <c r="O32" i="13"/>
  <c r="L32" i="13"/>
  <c r="K32" i="13"/>
  <c r="J32" i="13"/>
  <c r="H32" i="13"/>
  <c r="I32" i="13" s="1"/>
  <c r="G32" i="13"/>
  <c r="E32" i="13"/>
  <c r="D32" i="13"/>
  <c r="F32" i="13" s="1"/>
  <c r="R31" i="13"/>
  <c r="O31" i="13"/>
  <c r="K31" i="13"/>
  <c r="K39" i="13" s="1"/>
  <c r="J31" i="13"/>
  <c r="H31" i="13"/>
  <c r="G31" i="13"/>
  <c r="I31" i="13" s="1"/>
  <c r="E31" i="13"/>
  <c r="D31" i="13"/>
  <c r="F31" i="13" s="1"/>
  <c r="R30" i="13"/>
  <c r="O30" i="13"/>
  <c r="K30" i="13"/>
  <c r="J30" i="13"/>
  <c r="L30" i="13" s="1"/>
  <c r="H30" i="13"/>
  <c r="G30" i="13"/>
  <c r="I30" i="13" s="1"/>
  <c r="F30" i="13"/>
  <c r="E30" i="13"/>
  <c r="D30" i="13"/>
  <c r="R29" i="13"/>
  <c r="O29" i="13"/>
  <c r="K29" i="13"/>
  <c r="J29" i="13"/>
  <c r="L29" i="13" s="1"/>
  <c r="I29" i="13"/>
  <c r="H29" i="13"/>
  <c r="G29" i="13"/>
  <c r="E29" i="13"/>
  <c r="E39" i="13" s="1"/>
  <c r="D29" i="13"/>
  <c r="R28" i="13"/>
  <c r="O28" i="13"/>
  <c r="L28" i="13"/>
  <c r="K28" i="13"/>
  <c r="J28" i="13"/>
  <c r="J39" i="13" s="1"/>
  <c r="H28" i="13"/>
  <c r="H39" i="13" s="1"/>
  <c r="G28" i="13"/>
  <c r="E28" i="13"/>
  <c r="D28" i="13"/>
  <c r="F28" i="13" s="1"/>
  <c r="Q24" i="13"/>
  <c r="Q40" i="13" s="1"/>
  <c r="P24" i="13"/>
  <c r="O24" i="13"/>
  <c r="N24" i="13"/>
  <c r="M24" i="13"/>
  <c r="M40" i="13" s="1"/>
  <c r="R23" i="13"/>
  <c r="O23" i="13"/>
  <c r="K23" i="13"/>
  <c r="J23" i="13"/>
  <c r="L23" i="13" s="1"/>
  <c r="H23" i="13"/>
  <c r="G23" i="13"/>
  <c r="I23" i="13" s="1"/>
  <c r="F23" i="13"/>
  <c r="E23" i="13"/>
  <c r="D23" i="13"/>
  <c r="R22" i="13"/>
  <c r="O22" i="13"/>
  <c r="K22" i="13"/>
  <c r="J22" i="13"/>
  <c r="L22" i="13" s="1"/>
  <c r="I22" i="13"/>
  <c r="H22" i="13"/>
  <c r="G22" i="13"/>
  <c r="E22" i="13"/>
  <c r="F22" i="13" s="1"/>
  <c r="D22" i="13"/>
  <c r="R21" i="13"/>
  <c r="O21" i="13"/>
  <c r="L21" i="13"/>
  <c r="K21" i="13"/>
  <c r="J21" i="13"/>
  <c r="H21" i="13"/>
  <c r="I21" i="13" s="1"/>
  <c r="E21" i="13"/>
  <c r="D21" i="13"/>
  <c r="F21" i="13" s="1"/>
  <c r="R20" i="13"/>
  <c r="O20" i="13"/>
  <c r="K20" i="13"/>
  <c r="J20" i="13"/>
  <c r="L20" i="13" s="1"/>
  <c r="H20" i="13"/>
  <c r="I20" i="13" s="1"/>
  <c r="E20" i="13"/>
  <c r="F20" i="13" s="1"/>
  <c r="D20" i="13"/>
  <c r="R19" i="13"/>
  <c r="O19" i="13"/>
  <c r="L19" i="13"/>
  <c r="K19" i="13"/>
  <c r="J19" i="13"/>
  <c r="H19" i="13"/>
  <c r="I19" i="13" s="1"/>
  <c r="G19" i="13"/>
  <c r="E19" i="13"/>
  <c r="D19" i="13"/>
  <c r="F19" i="13" s="1"/>
  <c r="R18" i="13"/>
  <c r="O18" i="13"/>
  <c r="K18" i="13"/>
  <c r="L18" i="13" s="1"/>
  <c r="J18" i="13"/>
  <c r="I18" i="13"/>
  <c r="E18" i="13"/>
  <c r="F18" i="13" s="1"/>
  <c r="D18" i="13"/>
  <c r="R17" i="13"/>
  <c r="O17" i="13"/>
  <c r="L17" i="13"/>
  <c r="K17" i="13"/>
  <c r="J17" i="13"/>
  <c r="H17" i="13"/>
  <c r="I17" i="13" s="1"/>
  <c r="G17" i="13"/>
  <c r="E17" i="13"/>
  <c r="D17" i="13"/>
  <c r="F17" i="13" s="1"/>
  <c r="R16" i="13"/>
  <c r="O16" i="13"/>
  <c r="K16" i="13"/>
  <c r="K24" i="13" s="1"/>
  <c r="K40" i="13" s="1"/>
  <c r="J16" i="13"/>
  <c r="H16" i="13"/>
  <c r="H24" i="13" s="1"/>
  <c r="G16" i="13"/>
  <c r="I16" i="13" s="1"/>
  <c r="I24" i="13" s="1"/>
  <c r="E16" i="13"/>
  <c r="E24" i="13" s="1"/>
  <c r="E40" i="13" s="1"/>
  <c r="D16" i="13"/>
  <c r="F16" i="13" s="1"/>
  <c r="R15" i="13"/>
  <c r="R24" i="13" s="1"/>
  <c r="R40" i="13" s="1"/>
  <c r="R41" i="13" s="1"/>
  <c r="O15" i="13"/>
  <c r="K15" i="13"/>
  <c r="J15" i="13"/>
  <c r="J24" i="13" s="1"/>
  <c r="I15" i="13"/>
  <c r="E15" i="13"/>
  <c r="D15" i="13"/>
  <c r="F15" i="13" s="1"/>
  <c r="F24" i="13" s="1"/>
  <c r="D8" i="13"/>
  <c r="D6" i="13"/>
  <c r="D4" i="13"/>
  <c r="F39" i="13" l="1"/>
  <c r="F40" i="13" s="1"/>
  <c r="F41" i="13" s="1"/>
  <c r="H40" i="13"/>
  <c r="J40" i="13"/>
  <c r="O40" i="13"/>
  <c r="O41" i="13" s="1"/>
  <c r="G24" i="13"/>
  <c r="G40" i="13" s="1"/>
  <c r="G39" i="13"/>
  <c r="L16" i="13"/>
  <c r="D24" i="13"/>
  <c r="I28" i="13"/>
  <c r="I39" i="13" s="1"/>
  <c r="I40" i="13" s="1"/>
  <c r="I41" i="13" s="1"/>
  <c r="F29" i="13"/>
  <c r="L31" i="13"/>
  <c r="L39" i="13" s="1"/>
  <c r="D39" i="13"/>
  <c r="L15" i="13"/>
  <c r="D40" i="13" l="1"/>
  <c r="L24" i="13"/>
  <c r="L40" i="13" s="1"/>
  <c r="L41" i="13" s="1"/>
  <c r="P40" i="12" l="1"/>
  <c r="Q39" i="12"/>
  <c r="P39" i="12"/>
  <c r="N39" i="12"/>
  <c r="M39" i="12"/>
  <c r="R38" i="12"/>
  <c r="O38" i="12"/>
  <c r="K38" i="12"/>
  <c r="J38" i="12"/>
  <c r="L38" i="12" s="1"/>
  <c r="H38" i="12"/>
  <c r="G38" i="12"/>
  <c r="I38" i="12" s="1"/>
  <c r="F38" i="12"/>
  <c r="E38" i="12"/>
  <c r="D38" i="12"/>
  <c r="R37" i="12"/>
  <c r="O37" i="12"/>
  <c r="O39" i="12" s="1"/>
  <c r="K37" i="12"/>
  <c r="J37" i="12"/>
  <c r="L37" i="12" s="1"/>
  <c r="I37" i="12"/>
  <c r="H37" i="12"/>
  <c r="G37" i="12"/>
  <c r="E37" i="12"/>
  <c r="F37" i="12" s="1"/>
  <c r="D37" i="12"/>
  <c r="R36" i="12"/>
  <c r="O36" i="12"/>
  <c r="L36" i="12"/>
  <c r="K36" i="12"/>
  <c r="J36" i="12"/>
  <c r="H36" i="12"/>
  <c r="G36" i="12"/>
  <c r="I36" i="12" s="1"/>
  <c r="E36" i="12"/>
  <c r="D36" i="12"/>
  <c r="F36" i="12" s="1"/>
  <c r="R35" i="12"/>
  <c r="R39" i="12" s="1"/>
  <c r="O35" i="12"/>
  <c r="K35" i="12"/>
  <c r="J35" i="12"/>
  <c r="L35" i="12" s="1"/>
  <c r="H35" i="12"/>
  <c r="G35" i="12"/>
  <c r="I35" i="12" s="1"/>
  <c r="I39" i="12" s="1"/>
  <c r="E35" i="12"/>
  <c r="D35" i="12"/>
  <c r="F35" i="12" s="1"/>
  <c r="R34" i="12"/>
  <c r="O34" i="12"/>
  <c r="K34" i="12"/>
  <c r="J34" i="12"/>
  <c r="L34" i="12" s="1"/>
  <c r="H34" i="12"/>
  <c r="G34" i="12"/>
  <c r="I34" i="12" s="1"/>
  <c r="F34" i="12"/>
  <c r="E34" i="12"/>
  <c r="D34" i="12"/>
  <c r="R33" i="12"/>
  <c r="O33" i="12"/>
  <c r="K33" i="12"/>
  <c r="J33" i="12"/>
  <c r="L33" i="12" s="1"/>
  <c r="I33" i="12"/>
  <c r="H33" i="12"/>
  <c r="G33" i="12"/>
  <c r="E33" i="12"/>
  <c r="D33" i="12"/>
  <c r="F33" i="12" s="1"/>
  <c r="R32" i="12"/>
  <c r="O32" i="12"/>
  <c r="L32" i="12"/>
  <c r="K32" i="12"/>
  <c r="J32" i="12"/>
  <c r="H32" i="12"/>
  <c r="G32" i="12"/>
  <c r="I32" i="12" s="1"/>
  <c r="E32" i="12"/>
  <c r="D32" i="12"/>
  <c r="F32" i="12" s="1"/>
  <c r="R31" i="12"/>
  <c r="O31" i="12"/>
  <c r="K31" i="12"/>
  <c r="K39" i="12" s="1"/>
  <c r="J31" i="12"/>
  <c r="L31" i="12" s="1"/>
  <c r="H31" i="12"/>
  <c r="G31" i="12"/>
  <c r="I31" i="12" s="1"/>
  <c r="E31" i="12"/>
  <c r="D31" i="12"/>
  <c r="F31" i="12" s="1"/>
  <c r="R30" i="12"/>
  <c r="O30" i="12"/>
  <c r="K30" i="12"/>
  <c r="J30" i="12"/>
  <c r="L30" i="12" s="1"/>
  <c r="H30" i="12"/>
  <c r="G30" i="12"/>
  <c r="I30" i="12" s="1"/>
  <c r="F30" i="12"/>
  <c r="E30" i="12"/>
  <c r="D30" i="12"/>
  <c r="R29" i="12"/>
  <c r="O29" i="12"/>
  <c r="K29" i="12"/>
  <c r="J29" i="12"/>
  <c r="L29" i="12" s="1"/>
  <c r="I29" i="12"/>
  <c r="H29" i="12"/>
  <c r="G29" i="12"/>
  <c r="E29" i="12"/>
  <c r="F29" i="12" s="1"/>
  <c r="D29" i="12"/>
  <c r="R28" i="12"/>
  <c r="O28" i="12"/>
  <c r="L28" i="12"/>
  <c r="K28" i="12"/>
  <c r="J28" i="12"/>
  <c r="J39" i="12" s="1"/>
  <c r="H28" i="12"/>
  <c r="H39" i="12" s="1"/>
  <c r="G28" i="12"/>
  <c r="I28" i="12" s="1"/>
  <c r="E28" i="12"/>
  <c r="E39" i="12" s="1"/>
  <c r="D28" i="12"/>
  <c r="F28" i="12" s="1"/>
  <c r="Q24" i="12"/>
  <c r="Q40" i="12" s="1"/>
  <c r="P24" i="12"/>
  <c r="N24" i="12"/>
  <c r="N40" i="12" s="1"/>
  <c r="M24" i="12"/>
  <c r="M40" i="12" s="1"/>
  <c r="R23" i="12"/>
  <c r="O23" i="12"/>
  <c r="K23" i="12"/>
  <c r="J23" i="12"/>
  <c r="L23" i="12" s="1"/>
  <c r="I23" i="12"/>
  <c r="H23" i="12"/>
  <c r="G23" i="12"/>
  <c r="F23" i="12"/>
  <c r="E23" i="12"/>
  <c r="D23" i="12"/>
  <c r="R22" i="12"/>
  <c r="O22" i="12"/>
  <c r="K22" i="12"/>
  <c r="J22" i="12"/>
  <c r="L22" i="12" s="1"/>
  <c r="I22" i="12"/>
  <c r="H22" i="12"/>
  <c r="G22" i="12"/>
  <c r="E22" i="12"/>
  <c r="D22" i="12"/>
  <c r="F22" i="12" s="1"/>
  <c r="R21" i="12"/>
  <c r="O21" i="12"/>
  <c r="L21" i="12"/>
  <c r="K21" i="12"/>
  <c r="J21" i="12"/>
  <c r="H21" i="12"/>
  <c r="G21" i="12"/>
  <c r="I21" i="12" s="1"/>
  <c r="E21" i="12"/>
  <c r="D21" i="12"/>
  <c r="F21" i="12" s="1"/>
  <c r="R20" i="12"/>
  <c r="O20" i="12"/>
  <c r="K20" i="12"/>
  <c r="J20" i="12"/>
  <c r="L20" i="12" s="1"/>
  <c r="H20" i="12"/>
  <c r="G20" i="12"/>
  <c r="I20" i="12" s="1"/>
  <c r="E20" i="12"/>
  <c r="D20" i="12"/>
  <c r="F20" i="12" s="1"/>
  <c r="R19" i="12"/>
  <c r="O19" i="12"/>
  <c r="K19" i="12"/>
  <c r="J19" i="12"/>
  <c r="L19" i="12" s="1"/>
  <c r="H19" i="12"/>
  <c r="G19" i="12"/>
  <c r="I19" i="12" s="1"/>
  <c r="F19" i="12"/>
  <c r="E19" i="12"/>
  <c r="D19" i="12"/>
  <c r="R18" i="12"/>
  <c r="O18" i="12"/>
  <c r="O24" i="12" s="1"/>
  <c r="O40" i="12" s="1"/>
  <c r="O41" i="12" s="1"/>
  <c r="K18" i="12"/>
  <c r="J18" i="12"/>
  <c r="L18" i="12" s="1"/>
  <c r="I18" i="12"/>
  <c r="H18" i="12"/>
  <c r="G18" i="12"/>
  <c r="E18" i="12"/>
  <c r="D18" i="12"/>
  <c r="F18" i="12" s="1"/>
  <c r="R17" i="12"/>
  <c r="O17" i="12"/>
  <c r="L17" i="12"/>
  <c r="K17" i="12"/>
  <c r="J17" i="12"/>
  <c r="H17" i="12"/>
  <c r="G17" i="12"/>
  <c r="I17" i="12" s="1"/>
  <c r="E17" i="12"/>
  <c r="D17" i="12"/>
  <c r="F17" i="12" s="1"/>
  <c r="R16" i="12"/>
  <c r="O16" i="12"/>
  <c r="K16" i="12"/>
  <c r="K24" i="12" s="1"/>
  <c r="J16" i="12"/>
  <c r="L16" i="12" s="1"/>
  <c r="H16" i="12"/>
  <c r="G16" i="12"/>
  <c r="I16" i="12" s="1"/>
  <c r="E16" i="12"/>
  <c r="D16" i="12"/>
  <c r="F16" i="12" s="1"/>
  <c r="R15" i="12"/>
  <c r="R24" i="12" s="1"/>
  <c r="R40" i="12" s="1"/>
  <c r="R41" i="12" s="1"/>
  <c r="O15" i="12"/>
  <c r="K15" i="12"/>
  <c r="J15" i="12"/>
  <c r="J24" i="12" s="1"/>
  <c r="H15" i="12"/>
  <c r="H24" i="12" s="1"/>
  <c r="H40" i="12" s="1"/>
  <c r="G15" i="12"/>
  <c r="I15" i="12" s="1"/>
  <c r="F15" i="12"/>
  <c r="E15" i="12"/>
  <c r="E24" i="12" s="1"/>
  <c r="E40" i="12" s="1"/>
  <c r="D15" i="12"/>
  <c r="D24" i="12" s="1"/>
  <c r="D8" i="12"/>
  <c r="D6" i="12"/>
  <c r="D4" i="12"/>
  <c r="J40" i="12" l="1"/>
  <c r="F24" i="12"/>
  <c r="K40" i="12"/>
  <c r="F39" i="12"/>
  <c r="L39" i="12"/>
  <c r="I24" i="12"/>
  <c r="I40" i="12" s="1"/>
  <c r="I41" i="12" s="1"/>
  <c r="G24" i="12"/>
  <c r="G39" i="12"/>
  <c r="D39" i="12"/>
  <c r="D40" i="12" s="1"/>
  <c r="L15" i="12"/>
  <c r="L24" i="12" s="1"/>
  <c r="G40" i="12" l="1"/>
  <c r="L40" i="12"/>
  <c r="L41" i="12" s="1"/>
  <c r="F40" i="12"/>
  <c r="F41" i="12" s="1"/>
  <c r="P40" i="11" l="1"/>
  <c r="Q39" i="11"/>
  <c r="P39" i="11"/>
  <c r="N39" i="11"/>
  <c r="M39" i="11"/>
  <c r="J39" i="11"/>
  <c r="G39" i="11"/>
  <c r="R38" i="11"/>
  <c r="O38" i="11"/>
  <c r="K38" i="11"/>
  <c r="L38" i="11" s="1"/>
  <c r="H38" i="11"/>
  <c r="I38" i="11" s="1"/>
  <c r="E38" i="11"/>
  <c r="F38" i="11" s="1"/>
  <c r="D38" i="11"/>
  <c r="R37" i="11"/>
  <c r="R39" i="11" s="1"/>
  <c r="O37" i="11"/>
  <c r="L37" i="11"/>
  <c r="K37" i="11"/>
  <c r="I37" i="11"/>
  <c r="H37" i="11"/>
  <c r="E37" i="11"/>
  <c r="D37" i="11"/>
  <c r="F37" i="11" s="1"/>
  <c r="R36" i="11"/>
  <c r="O36" i="11"/>
  <c r="K36" i="11"/>
  <c r="J36" i="11"/>
  <c r="L36" i="11" s="1"/>
  <c r="I36" i="11"/>
  <c r="H36" i="11"/>
  <c r="F36" i="11"/>
  <c r="E36" i="11"/>
  <c r="D36" i="11"/>
  <c r="R35" i="11"/>
  <c r="O35" i="11"/>
  <c r="O39" i="11" s="1"/>
  <c r="K35" i="11"/>
  <c r="L35" i="11" s="1"/>
  <c r="J35" i="11"/>
  <c r="I35" i="11"/>
  <c r="H35" i="11"/>
  <c r="E35" i="11"/>
  <c r="D35" i="11"/>
  <c r="F35" i="11" s="1"/>
  <c r="R34" i="11"/>
  <c r="O34" i="11"/>
  <c r="K34" i="11"/>
  <c r="J34" i="11"/>
  <c r="L34" i="11" s="1"/>
  <c r="I34" i="11"/>
  <c r="H34" i="11"/>
  <c r="F34" i="11"/>
  <c r="E34" i="11"/>
  <c r="D34" i="11"/>
  <c r="R33" i="11"/>
  <c r="O33" i="11"/>
  <c r="K33" i="11"/>
  <c r="L33" i="11" s="1"/>
  <c r="J33" i="11"/>
  <c r="I33" i="11"/>
  <c r="H33" i="11"/>
  <c r="E33" i="11"/>
  <c r="D33" i="11"/>
  <c r="F33" i="11" s="1"/>
  <c r="R32" i="11"/>
  <c r="O32" i="11"/>
  <c r="K32" i="11"/>
  <c r="J32" i="11"/>
  <c r="L32" i="11" s="1"/>
  <c r="I32" i="11"/>
  <c r="H32" i="11"/>
  <c r="F32" i="11"/>
  <c r="E32" i="11"/>
  <c r="D32" i="11"/>
  <c r="R31" i="11"/>
  <c r="O31" i="11"/>
  <c r="K31" i="11"/>
  <c r="L31" i="11" s="1"/>
  <c r="J31" i="11"/>
  <c r="I31" i="11"/>
  <c r="H31" i="11"/>
  <c r="E31" i="11"/>
  <c r="D31" i="11"/>
  <c r="F31" i="11" s="1"/>
  <c r="R30" i="11"/>
  <c r="O30" i="11"/>
  <c r="K30" i="11"/>
  <c r="L30" i="11" s="1"/>
  <c r="I30" i="11"/>
  <c r="E30" i="11"/>
  <c r="D30" i="11"/>
  <c r="F30" i="11" s="1"/>
  <c r="R29" i="11"/>
  <c r="O29" i="11"/>
  <c r="K29" i="11"/>
  <c r="J29" i="11"/>
  <c r="L29" i="11" s="1"/>
  <c r="I29" i="11"/>
  <c r="E29" i="11"/>
  <c r="D29" i="11"/>
  <c r="D39" i="11" s="1"/>
  <c r="R28" i="11"/>
  <c r="O28" i="11"/>
  <c r="L28" i="11"/>
  <c r="K28" i="11"/>
  <c r="K39" i="11" s="1"/>
  <c r="J28" i="11"/>
  <c r="H28" i="11"/>
  <c r="H39" i="11" s="1"/>
  <c r="E28" i="11"/>
  <c r="E39" i="11" s="1"/>
  <c r="D28" i="11"/>
  <c r="Q24" i="11"/>
  <c r="Q40" i="11" s="1"/>
  <c r="P24" i="11"/>
  <c r="N24" i="11"/>
  <c r="N40" i="11" s="1"/>
  <c r="M24" i="11"/>
  <c r="M40" i="11" s="1"/>
  <c r="R23" i="11"/>
  <c r="O23" i="11"/>
  <c r="K23" i="11"/>
  <c r="L23" i="11" s="1"/>
  <c r="J23" i="11"/>
  <c r="I23" i="11"/>
  <c r="H23" i="11"/>
  <c r="G23" i="11"/>
  <c r="E23" i="11"/>
  <c r="D23" i="11"/>
  <c r="F23" i="11" s="1"/>
  <c r="R22" i="11"/>
  <c r="O22" i="11"/>
  <c r="L22" i="11"/>
  <c r="K22" i="11"/>
  <c r="J22" i="11"/>
  <c r="G22" i="11"/>
  <c r="I22" i="11" s="1"/>
  <c r="E22" i="11"/>
  <c r="F22" i="11" s="1"/>
  <c r="D22" i="11"/>
  <c r="R21" i="11"/>
  <c r="O21" i="11"/>
  <c r="K21" i="11"/>
  <c r="J21" i="11"/>
  <c r="L21" i="11" s="1"/>
  <c r="G21" i="11"/>
  <c r="I21" i="11" s="1"/>
  <c r="E21" i="11"/>
  <c r="D21" i="11"/>
  <c r="F21" i="11" s="1"/>
  <c r="R20" i="11"/>
  <c r="O20" i="11"/>
  <c r="L20" i="11"/>
  <c r="K20" i="11"/>
  <c r="J20" i="11"/>
  <c r="H20" i="11"/>
  <c r="I20" i="11" s="1"/>
  <c r="E20" i="11"/>
  <c r="D20" i="11"/>
  <c r="R19" i="11"/>
  <c r="O19" i="11"/>
  <c r="L19" i="11"/>
  <c r="K19" i="11"/>
  <c r="J19" i="11"/>
  <c r="I19" i="11"/>
  <c r="H19" i="11"/>
  <c r="E19" i="11"/>
  <c r="D19" i="11"/>
  <c r="F19" i="11" s="1"/>
  <c r="R18" i="11"/>
  <c r="O18" i="11"/>
  <c r="K18" i="11"/>
  <c r="J18" i="11"/>
  <c r="L18" i="11" s="1"/>
  <c r="I18" i="11"/>
  <c r="E18" i="11"/>
  <c r="D18" i="11"/>
  <c r="F18" i="11" s="1"/>
  <c r="R17" i="11"/>
  <c r="O17" i="11"/>
  <c r="L17" i="11"/>
  <c r="K17" i="11"/>
  <c r="J17" i="11"/>
  <c r="H17" i="11"/>
  <c r="I17" i="11" s="1"/>
  <c r="F17" i="11"/>
  <c r="E17" i="11"/>
  <c r="D17" i="11"/>
  <c r="R16" i="11"/>
  <c r="O16" i="11"/>
  <c r="L16" i="11"/>
  <c r="K16" i="11"/>
  <c r="I16" i="11"/>
  <c r="H16" i="11"/>
  <c r="H24" i="11" s="1"/>
  <c r="H40" i="11" s="1"/>
  <c r="E16" i="11"/>
  <c r="D16" i="11"/>
  <c r="F41" i="11" s="1"/>
  <c r="R15" i="11"/>
  <c r="R24" i="11" s="1"/>
  <c r="O15" i="11"/>
  <c r="O24" i="11" s="1"/>
  <c r="O40" i="11" s="1"/>
  <c r="O41" i="11" s="1"/>
  <c r="K15" i="11"/>
  <c r="K24" i="11" s="1"/>
  <c r="K40" i="11" s="1"/>
  <c r="J15" i="11"/>
  <c r="L15" i="11" s="1"/>
  <c r="L24" i="11" s="1"/>
  <c r="I15" i="11"/>
  <c r="I24" i="11" s="1"/>
  <c r="H15" i="11"/>
  <c r="F15" i="11"/>
  <c r="E15" i="11"/>
  <c r="E24" i="11" s="1"/>
  <c r="E40" i="11" s="1"/>
  <c r="D15" i="11"/>
  <c r="D24" i="11" s="1"/>
  <c r="D8" i="11"/>
  <c r="D6" i="11"/>
  <c r="D4" i="11"/>
  <c r="L40" i="11" l="1"/>
  <c r="L41" i="11" s="1"/>
  <c r="L39" i="11"/>
  <c r="D40" i="11"/>
  <c r="I40" i="11"/>
  <c r="I41" i="11" s="1"/>
  <c r="R40" i="11"/>
  <c r="R41" i="11" s="1"/>
  <c r="I39" i="11"/>
  <c r="J24" i="11"/>
  <c r="J40" i="11" s="1"/>
  <c r="G24" i="11"/>
  <c r="G40" i="11" s="1"/>
  <c r="I28" i="11"/>
  <c r="F29" i="11"/>
  <c r="F16" i="11"/>
  <c r="F24" i="11" s="1"/>
  <c r="F28" i="11"/>
  <c r="F39" i="11" s="1"/>
  <c r="J57" i="10" l="1"/>
  <c r="G57" i="10"/>
  <c r="D57" i="10"/>
  <c r="J54" i="10"/>
  <c r="G54" i="10"/>
  <c r="D54" i="10"/>
  <c r="J53" i="10"/>
  <c r="J50" i="10" s="1"/>
  <c r="G53" i="10"/>
  <c r="G50" i="10" s="1"/>
  <c r="D53" i="10"/>
  <c r="J52" i="10"/>
  <c r="G52" i="10"/>
  <c r="D52" i="10"/>
  <c r="J51" i="10"/>
  <c r="G51" i="10"/>
  <c r="D51" i="10"/>
  <c r="P50" i="10"/>
  <c r="M50" i="10"/>
  <c r="D50" i="10"/>
  <c r="Q40" i="10"/>
  <c r="P40" i="10"/>
  <c r="N40" i="10"/>
  <c r="M40" i="10"/>
  <c r="Q39" i="10"/>
  <c r="P39" i="10"/>
  <c r="N39" i="10"/>
  <c r="M39" i="10"/>
  <c r="R38" i="10"/>
  <c r="O38" i="10"/>
  <c r="K38" i="10"/>
  <c r="J38" i="10"/>
  <c r="L38" i="10" s="1"/>
  <c r="H38" i="10"/>
  <c r="G38" i="10"/>
  <c r="I38" i="10" s="1"/>
  <c r="F38" i="10"/>
  <c r="E38" i="10"/>
  <c r="D38" i="10"/>
  <c r="R37" i="10"/>
  <c r="O37" i="10"/>
  <c r="O39" i="10" s="1"/>
  <c r="K37" i="10"/>
  <c r="J37" i="10"/>
  <c r="L37" i="10" s="1"/>
  <c r="I37" i="10"/>
  <c r="H37" i="10"/>
  <c r="G37" i="10"/>
  <c r="E37" i="10"/>
  <c r="F37" i="10" s="1"/>
  <c r="D37" i="10"/>
  <c r="R36" i="10"/>
  <c r="O36" i="10"/>
  <c r="L36" i="10"/>
  <c r="K36" i="10"/>
  <c r="J36" i="10"/>
  <c r="H36" i="10"/>
  <c r="I36" i="10" s="1"/>
  <c r="G36" i="10"/>
  <c r="E36" i="10"/>
  <c r="D36" i="10"/>
  <c r="F36" i="10" s="1"/>
  <c r="R35" i="10"/>
  <c r="R39" i="10" s="1"/>
  <c r="O35" i="10"/>
  <c r="K35" i="10"/>
  <c r="L35" i="10" s="1"/>
  <c r="J35" i="10"/>
  <c r="H35" i="10"/>
  <c r="G35" i="10"/>
  <c r="I35" i="10" s="1"/>
  <c r="E35" i="10"/>
  <c r="D35" i="10"/>
  <c r="F35" i="10" s="1"/>
  <c r="R34" i="10"/>
  <c r="O34" i="10"/>
  <c r="K34" i="10"/>
  <c r="J34" i="10"/>
  <c r="L34" i="10" s="1"/>
  <c r="H34" i="10"/>
  <c r="G34" i="10"/>
  <c r="I34" i="10" s="1"/>
  <c r="F34" i="10"/>
  <c r="E34" i="10"/>
  <c r="D34" i="10"/>
  <c r="R33" i="10"/>
  <c r="O33" i="10"/>
  <c r="K33" i="10"/>
  <c r="J33" i="10"/>
  <c r="L33" i="10" s="1"/>
  <c r="I33" i="10"/>
  <c r="H33" i="10"/>
  <c r="G33" i="10"/>
  <c r="E33" i="10"/>
  <c r="F33" i="10" s="1"/>
  <c r="D33" i="10"/>
  <c r="R32" i="10"/>
  <c r="O32" i="10"/>
  <c r="L32" i="10"/>
  <c r="K32" i="10"/>
  <c r="J32" i="10"/>
  <c r="H32" i="10"/>
  <c r="I32" i="10" s="1"/>
  <c r="G32" i="10"/>
  <c r="E32" i="10"/>
  <c r="D32" i="10"/>
  <c r="F32" i="10" s="1"/>
  <c r="R31" i="10"/>
  <c r="O31" i="10"/>
  <c r="K31" i="10"/>
  <c r="K39" i="10" s="1"/>
  <c r="J31" i="10"/>
  <c r="H31" i="10"/>
  <c r="G31" i="10"/>
  <c r="I31" i="10" s="1"/>
  <c r="E31" i="10"/>
  <c r="D31" i="10"/>
  <c r="F31" i="10" s="1"/>
  <c r="R30" i="10"/>
  <c r="O30" i="10"/>
  <c r="K30" i="10"/>
  <c r="J30" i="10"/>
  <c r="L30" i="10" s="1"/>
  <c r="H30" i="10"/>
  <c r="G30" i="10"/>
  <c r="I30" i="10" s="1"/>
  <c r="F30" i="10"/>
  <c r="E30" i="10"/>
  <c r="D30" i="10"/>
  <c r="R29" i="10"/>
  <c r="O29" i="10"/>
  <c r="K29" i="10"/>
  <c r="J29" i="10"/>
  <c r="L29" i="10" s="1"/>
  <c r="I29" i="10"/>
  <c r="H29" i="10"/>
  <c r="G29" i="10"/>
  <c r="E29" i="10"/>
  <c r="F29" i="10" s="1"/>
  <c r="D29" i="10"/>
  <c r="R28" i="10"/>
  <c r="O28" i="10"/>
  <c r="L28" i="10"/>
  <c r="K28" i="10"/>
  <c r="J28" i="10"/>
  <c r="J39" i="10" s="1"/>
  <c r="H28" i="10"/>
  <c r="H39" i="10" s="1"/>
  <c r="G28" i="10"/>
  <c r="E28" i="10"/>
  <c r="E39" i="10" s="1"/>
  <c r="D28" i="10"/>
  <c r="F28" i="10" s="1"/>
  <c r="Q24" i="10"/>
  <c r="P24" i="10"/>
  <c r="N24" i="10"/>
  <c r="M24" i="10"/>
  <c r="R23" i="10"/>
  <c r="O23" i="10"/>
  <c r="K23" i="10"/>
  <c r="J23" i="10"/>
  <c r="L23" i="10" s="1"/>
  <c r="H23" i="10"/>
  <c r="G23" i="10"/>
  <c r="I23" i="10" s="1"/>
  <c r="F23" i="10"/>
  <c r="E23" i="10"/>
  <c r="D23" i="10"/>
  <c r="R22" i="10"/>
  <c r="O22" i="10"/>
  <c r="K22" i="10"/>
  <c r="J22" i="10"/>
  <c r="L22" i="10" s="1"/>
  <c r="I22" i="10"/>
  <c r="H22" i="10"/>
  <c r="G22" i="10"/>
  <c r="E22" i="10"/>
  <c r="F22" i="10" s="1"/>
  <c r="D22" i="10"/>
  <c r="R21" i="10"/>
  <c r="O21" i="10"/>
  <c r="L21" i="10"/>
  <c r="K21" i="10"/>
  <c r="J21" i="10"/>
  <c r="H21" i="10"/>
  <c r="I21" i="10" s="1"/>
  <c r="G21" i="10"/>
  <c r="E21" i="10"/>
  <c r="D21" i="10"/>
  <c r="F21" i="10" s="1"/>
  <c r="R20" i="10"/>
  <c r="O20" i="10"/>
  <c r="K20" i="10"/>
  <c r="L20" i="10" s="1"/>
  <c r="J20" i="10"/>
  <c r="H20" i="10"/>
  <c r="G20" i="10"/>
  <c r="I20" i="10" s="1"/>
  <c r="E20" i="10"/>
  <c r="D20" i="10"/>
  <c r="F20" i="10" s="1"/>
  <c r="R19" i="10"/>
  <c r="O19" i="10"/>
  <c r="K19" i="10"/>
  <c r="J19" i="10"/>
  <c r="L19" i="10" s="1"/>
  <c r="H19" i="10"/>
  <c r="G19" i="10"/>
  <c r="I19" i="10" s="1"/>
  <c r="F19" i="10"/>
  <c r="E19" i="10"/>
  <c r="D19" i="10"/>
  <c r="R18" i="10"/>
  <c r="O18" i="10"/>
  <c r="O24" i="10" s="1"/>
  <c r="K18" i="10"/>
  <c r="J18" i="10"/>
  <c r="L18" i="10" s="1"/>
  <c r="I18" i="10"/>
  <c r="H18" i="10"/>
  <c r="G18" i="10"/>
  <c r="E18" i="10"/>
  <c r="F18" i="10" s="1"/>
  <c r="D18" i="10"/>
  <c r="R17" i="10"/>
  <c r="O17" i="10"/>
  <c r="L17" i="10"/>
  <c r="K17" i="10"/>
  <c r="J17" i="10"/>
  <c r="H17" i="10"/>
  <c r="I17" i="10" s="1"/>
  <c r="G17" i="10"/>
  <c r="E17" i="10"/>
  <c r="D17" i="10"/>
  <c r="F17" i="10" s="1"/>
  <c r="R16" i="10"/>
  <c r="O16" i="10"/>
  <c r="K16" i="10"/>
  <c r="L16" i="10" s="1"/>
  <c r="J16" i="10"/>
  <c r="H16" i="10"/>
  <c r="H24" i="10" s="1"/>
  <c r="G16" i="10"/>
  <c r="I16" i="10" s="1"/>
  <c r="E16" i="10"/>
  <c r="E24" i="10" s="1"/>
  <c r="E40" i="10" s="1"/>
  <c r="D16" i="10"/>
  <c r="F16" i="10" s="1"/>
  <c r="R15" i="10"/>
  <c r="R24" i="10" s="1"/>
  <c r="R40" i="10" s="1"/>
  <c r="R41" i="10" s="1"/>
  <c r="O15" i="10"/>
  <c r="K15" i="10"/>
  <c r="J15" i="10"/>
  <c r="J24" i="10" s="1"/>
  <c r="J40" i="10" s="1"/>
  <c r="H15" i="10"/>
  <c r="G15" i="10"/>
  <c r="I15" i="10" s="1"/>
  <c r="F15" i="10"/>
  <c r="E15" i="10"/>
  <c r="D15" i="10"/>
  <c r="D8" i="10"/>
  <c r="D6" i="10"/>
  <c r="D4" i="10"/>
  <c r="O40" i="10" l="1"/>
  <c r="O41" i="10" s="1"/>
  <c r="L39" i="10"/>
  <c r="I24" i="10"/>
  <c r="F39" i="10"/>
  <c r="F24" i="10"/>
  <c r="F40" i="10" s="1"/>
  <c r="F41" i="10" s="1"/>
  <c r="H40" i="10"/>
  <c r="I28" i="10"/>
  <c r="I39" i="10" s="1"/>
  <c r="L31" i="10"/>
  <c r="D39" i="10"/>
  <c r="G24" i="10"/>
  <c r="G40" i="10" s="1"/>
  <c r="K24" i="10"/>
  <c r="K40" i="10" s="1"/>
  <c r="G39" i="10"/>
  <c r="D24" i="10"/>
  <c r="D40" i="10" s="1"/>
  <c r="L15" i="10"/>
  <c r="L24" i="10" s="1"/>
  <c r="L40" i="10" s="1"/>
  <c r="L41" i="10" s="1"/>
  <c r="I40" i="10" l="1"/>
  <c r="I41" i="10" s="1"/>
  <c r="D4" i="9" l="1"/>
  <c r="D6" i="9"/>
  <c r="D8" i="9"/>
  <c r="D15" i="9"/>
  <c r="F15" i="9" s="1"/>
  <c r="F24" i="9" s="1"/>
  <c r="E15" i="9"/>
  <c r="G15" i="9"/>
  <c r="I15" i="9" s="1"/>
  <c r="H15" i="9"/>
  <c r="H24" i="9" s="1"/>
  <c r="J15" i="9"/>
  <c r="J24" i="9" s="1"/>
  <c r="K15" i="9"/>
  <c r="K24" i="9" s="1"/>
  <c r="L15" i="9"/>
  <c r="O15" i="9"/>
  <c r="R15" i="9"/>
  <c r="R24" i="9" s="1"/>
  <c r="R40" i="9" s="1"/>
  <c r="R41" i="9" s="1"/>
  <c r="D16" i="9"/>
  <c r="F16" i="9" s="1"/>
  <c r="E16" i="9"/>
  <c r="G16" i="9"/>
  <c r="H16" i="9"/>
  <c r="I16" i="9"/>
  <c r="J16" i="9"/>
  <c r="K16" i="9"/>
  <c r="L16" i="9"/>
  <c r="O16" i="9"/>
  <c r="O24" i="9" s="1"/>
  <c r="R16" i="9"/>
  <c r="D17" i="9"/>
  <c r="E17" i="9"/>
  <c r="F17" i="9"/>
  <c r="G17" i="9"/>
  <c r="H17" i="9"/>
  <c r="I17" i="9"/>
  <c r="J17" i="9"/>
  <c r="L17" i="9" s="1"/>
  <c r="K17" i="9"/>
  <c r="O17" i="9"/>
  <c r="R17" i="9"/>
  <c r="D18" i="9"/>
  <c r="E18" i="9"/>
  <c r="F18" i="9"/>
  <c r="G18" i="9"/>
  <c r="I18" i="9" s="1"/>
  <c r="H18" i="9"/>
  <c r="J18" i="9"/>
  <c r="L18" i="9" s="1"/>
  <c r="K18" i="9"/>
  <c r="O18" i="9"/>
  <c r="R18" i="9"/>
  <c r="D19" i="9"/>
  <c r="F19" i="9" s="1"/>
  <c r="E19" i="9"/>
  <c r="G19" i="9"/>
  <c r="I19" i="9" s="1"/>
  <c r="H19" i="9"/>
  <c r="J19" i="9"/>
  <c r="K19" i="9"/>
  <c r="L19" i="9"/>
  <c r="O19" i="9"/>
  <c r="R19" i="9"/>
  <c r="D20" i="9"/>
  <c r="F20" i="9" s="1"/>
  <c r="E20" i="9"/>
  <c r="G20" i="9"/>
  <c r="H20" i="9"/>
  <c r="I20" i="9"/>
  <c r="J20" i="9"/>
  <c r="K20" i="9"/>
  <c r="L20" i="9"/>
  <c r="O20" i="9"/>
  <c r="R20" i="9"/>
  <c r="D21" i="9"/>
  <c r="E21" i="9"/>
  <c r="F21" i="9"/>
  <c r="G21" i="9"/>
  <c r="H21" i="9"/>
  <c r="I21" i="9"/>
  <c r="J21" i="9"/>
  <c r="L21" i="9" s="1"/>
  <c r="K21" i="9"/>
  <c r="O21" i="9"/>
  <c r="R21" i="9"/>
  <c r="D22" i="9"/>
  <c r="E22" i="9"/>
  <c r="F22" i="9"/>
  <c r="G22" i="9"/>
  <c r="I22" i="9" s="1"/>
  <c r="H22" i="9"/>
  <c r="J22" i="9"/>
  <c r="L22" i="9" s="1"/>
  <c r="K22" i="9"/>
  <c r="O22" i="9"/>
  <c r="R22" i="9"/>
  <c r="D23" i="9"/>
  <c r="F23" i="9" s="1"/>
  <c r="E23" i="9"/>
  <c r="G23" i="9"/>
  <c r="I23" i="9" s="1"/>
  <c r="H23" i="9"/>
  <c r="J23" i="9"/>
  <c r="K23" i="9"/>
  <c r="L23" i="9"/>
  <c r="O23" i="9"/>
  <c r="R23" i="9"/>
  <c r="E24" i="9"/>
  <c r="E40" i="9" s="1"/>
  <c r="M24" i="9"/>
  <c r="M40" i="9" s="1"/>
  <c r="N24" i="9"/>
  <c r="P24" i="9"/>
  <c r="P40" i="9" s="1"/>
  <c r="Q24" i="9"/>
  <c r="Q40" i="9" s="1"/>
  <c r="D28" i="9"/>
  <c r="E28" i="9"/>
  <c r="F28" i="9"/>
  <c r="G28" i="9"/>
  <c r="H28" i="9"/>
  <c r="I28" i="9"/>
  <c r="J28" i="9"/>
  <c r="J39" i="9" s="1"/>
  <c r="K28" i="9"/>
  <c r="O28" i="9"/>
  <c r="R28" i="9"/>
  <c r="D29" i="9"/>
  <c r="E29" i="9"/>
  <c r="F29" i="9"/>
  <c r="G29" i="9"/>
  <c r="I29" i="9" s="1"/>
  <c r="H29" i="9"/>
  <c r="J29" i="9"/>
  <c r="L29" i="9" s="1"/>
  <c r="K29" i="9"/>
  <c r="K39" i="9" s="1"/>
  <c r="O29" i="9"/>
  <c r="R29" i="9"/>
  <c r="D30" i="9"/>
  <c r="F30" i="9" s="1"/>
  <c r="E30" i="9"/>
  <c r="G30" i="9"/>
  <c r="I30" i="9" s="1"/>
  <c r="H30" i="9"/>
  <c r="H39" i="9" s="1"/>
  <c r="J30" i="9"/>
  <c r="K30" i="9"/>
  <c r="L30" i="9"/>
  <c r="O30" i="9"/>
  <c r="R30" i="9"/>
  <c r="D31" i="9"/>
  <c r="F31" i="9" s="1"/>
  <c r="E31" i="9"/>
  <c r="G31" i="9"/>
  <c r="H31" i="9"/>
  <c r="I31" i="9"/>
  <c r="J31" i="9"/>
  <c r="K31" i="9"/>
  <c r="L31" i="9"/>
  <c r="O31" i="9"/>
  <c r="R31" i="9"/>
  <c r="D32" i="9"/>
  <c r="E32" i="9"/>
  <c r="F32" i="9"/>
  <c r="G32" i="9"/>
  <c r="H32" i="9"/>
  <c r="I32" i="9"/>
  <c r="J32" i="9"/>
  <c r="L32" i="9" s="1"/>
  <c r="K32" i="9"/>
  <c r="O32" i="9"/>
  <c r="R32" i="9"/>
  <c r="D33" i="9"/>
  <c r="E33" i="9"/>
  <c r="F33" i="9"/>
  <c r="G33" i="9"/>
  <c r="I33" i="9" s="1"/>
  <c r="H33" i="9"/>
  <c r="J33" i="9"/>
  <c r="L33" i="9" s="1"/>
  <c r="K33" i="9"/>
  <c r="O33" i="9"/>
  <c r="R33" i="9"/>
  <c r="D34" i="9"/>
  <c r="F34" i="9" s="1"/>
  <c r="E34" i="9"/>
  <c r="G34" i="9"/>
  <c r="I34" i="9" s="1"/>
  <c r="H34" i="9"/>
  <c r="J34" i="9"/>
  <c r="K34" i="9"/>
  <c r="L34" i="9"/>
  <c r="O34" i="9"/>
  <c r="R34" i="9"/>
  <c r="D35" i="9"/>
  <c r="F35" i="9" s="1"/>
  <c r="F39" i="9" s="1"/>
  <c r="E35" i="9"/>
  <c r="G35" i="9"/>
  <c r="H35" i="9"/>
  <c r="I35" i="9"/>
  <c r="J35" i="9"/>
  <c r="K35" i="9"/>
  <c r="L35" i="9"/>
  <c r="O35" i="9"/>
  <c r="O39" i="9" s="1"/>
  <c r="R35" i="9"/>
  <c r="D36" i="9"/>
  <c r="E36" i="9"/>
  <c r="F36" i="9"/>
  <c r="G36" i="9"/>
  <c r="H36" i="9"/>
  <c r="I36" i="9"/>
  <c r="J36" i="9"/>
  <c r="L36" i="9" s="1"/>
  <c r="K36" i="9"/>
  <c r="O36" i="9"/>
  <c r="R36" i="9"/>
  <c r="R39" i="9" s="1"/>
  <c r="D37" i="9"/>
  <c r="E37" i="9"/>
  <c r="F37" i="9"/>
  <c r="G37" i="9"/>
  <c r="I37" i="9" s="1"/>
  <c r="I39" i="9" s="1"/>
  <c r="H37" i="9"/>
  <c r="J37" i="9"/>
  <c r="L37" i="9" s="1"/>
  <c r="K37" i="9"/>
  <c r="O37" i="9"/>
  <c r="R37" i="9"/>
  <c r="D38" i="9"/>
  <c r="F38" i="9" s="1"/>
  <c r="E38" i="9"/>
  <c r="G38" i="9"/>
  <c r="I38" i="9" s="1"/>
  <c r="H38" i="9"/>
  <c r="J38" i="9"/>
  <c r="K38" i="9"/>
  <c r="L38" i="9"/>
  <c r="O38" i="9"/>
  <c r="R38" i="9"/>
  <c r="E39" i="9"/>
  <c r="M39" i="9"/>
  <c r="N39" i="9"/>
  <c r="P39" i="9"/>
  <c r="Q39" i="9"/>
  <c r="N40" i="9"/>
  <c r="D50" i="9"/>
  <c r="G50" i="9"/>
  <c r="J40" i="9" l="1"/>
  <c r="H40" i="9"/>
  <c r="L24" i="9"/>
  <c r="I24" i="9"/>
  <c r="I40" i="9" s="1"/>
  <c r="I41" i="9" s="1"/>
  <c r="F40" i="9"/>
  <c r="F41" i="9" s="1"/>
  <c r="O40" i="9"/>
  <c r="O41" i="9" s="1"/>
  <c r="K40" i="9"/>
  <c r="D24" i="9"/>
  <c r="D39" i="9"/>
  <c r="G39" i="9"/>
  <c r="L28" i="9"/>
  <c r="L39" i="9" s="1"/>
  <c r="G24" i="9"/>
  <c r="L40" i="9" l="1"/>
  <c r="L41" i="9" s="1"/>
  <c r="G40" i="9"/>
  <c r="D40" i="9"/>
  <c r="P50" i="8" l="1"/>
  <c r="M50" i="8"/>
  <c r="J50" i="8"/>
  <c r="G50" i="8"/>
  <c r="D50" i="8"/>
  <c r="Q40" i="8"/>
  <c r="P40" i="8"/>
  <c r="M40" i="8"/>
  <c r="Q39" i="8"/>
  <c r="P39" i="8"/>
  <c r="N39" i="8"/>
  <c r="M39" i="8"/>
  <c r="R38" i="8"/>
  <c r="O38" i="8"/>
  <c r="K38" i="8"/>
  <c r="J38" i="8"/>
  <c r="L38" i="8" s="1"/>
  <c r="I38" i="8"/>
  <c r="H38" i="8"/>
  <c r="G38" i="8"/>
  <c r="F38" i="8"/>
  <c r="E38" i="8"/>
  <c r="D38" i="8"/>
  <c r="R37" i="8"/>
  <c r="O37" i="8"/>
  <c r="O39" i="8" s="1"/>
  <c r="L37" i="8"/>
  <c r="K37" i="8"/>
  <c r="J37" i="8"/>
  <c r="I37" i="8"/>
  <c r="H37" i="8"/>
  <c r="G37" i="8"/>
  <c r="E37" i="8"/>
  <c r="D37" i="8"/>
  <c r="F37" i="8" s="1"/>
  <c r="R36" i="8"/>
  <c r="O36" i="8"/>
  <c r="L36" i="8"/>
  <c r="K36" i="8"/>
  <c r="J36" i="8"/>
  <c r="H36" i="8"/>
  <c r="G36" i="8"/>
  <c r="I36" i="8" s="1"/>
  <c r="E36" i="8"/>
  <c r="D36" i="8"/>
  <c r="F36" i="8" s="1"/>
  <c r="R35" i="8"/>
  <c r="R39" i="8" s="1"/>
  <c r="O35" i="8"/>
  <c r="K35" i="8"/>
  <c r="J35" i="8"/>
  <c r="L35" i="8" s="1"/>
  <c r="H35" i="8"/>
  <c r="G35" i="8"/>
  <c r="I35" i="8" s="1"/>
  <c r="F35" i="8"/>
  <c r="E35" i="8"/>
  <c r="D35" i="8"/>
  <c r="R34" i="8"/>
  <c r="O34" i="8"/>
  <c r="K34" i="8"/>
  <c r="J34" i="8"/>
  <c r="L34" i="8" s="1"/>
  <c r="I34" i="8"/>
  <c r="H34" i="8"/>
  <c r="G34" i="8"/>
  <c r="F34" i="8"/>
  <c r="E34" i="8"/>
  <c r="D34" i="8"/>
  <c r="R33" i="8"/>
  <c r="O33" i="8"/>
  <c r="L33" i="8"/>
  <c r="K33" i="8"/>
  <c r="J33" i="8"/>
  <c r="I33" i="8"/>
  <c r="H33" i="8"/>
  <c r="G33" i="8"/>
  <c r="E33" i="8"/>
  <c r="D33" i="8"/>
  <c r="F33" i="8" s="1"/>
  <c r="R32" i="8"/>
  <c r="O32" i="8"/>
  <c r="L32" i="8"/>
  <c r="K32" i="8"/>
  <c r="J32" i="8"/>
  <c r="H32" i="8"/>
  <c r="G32" i="8"/>
  <c r="I32" i="8" s="1"/>
  <c r="E32" i="8"/>
  <c r="D32" i="8"/>
  <c r="F32" i="8" s="1"/>
  <c r="R31" i="8"/>
  <c r="O31" i="8"/>
  <c r="K31" i="8"/>
  <c r="K39" i="8" s="1"/>
  <c r="J31" i="8"/>
  <c r="L31" i="8" s="1"/>
  <c r="H31" i="8"/>
  <c r="G31" i="8"/>
  <c r="I31" i="8" s="1"/>
  <c r="F31" i="8"/>
  <c r="E31" i="8"/>
  <c r="D31" i="8"/>
  <c r="R30" i="8"/>
  <c r="O30" i="8"/>
  <c r="K30" i="8"/>
  <c r="J30" i="8"/>
  <c r="J39" i="8" s="1"/>
  <c r="I30" i="8"/>
  <c r="H30" i="8"/>
  <c r="G30" i="8"/>
  <c r="F30" i="8"/>
  <c r="E30" i="8"/>
  <c r="D30" i="8"/>
  <c r="R29" i="8"/>
  <c r="O29" i="8"/>
  <c r="L29" i="8"/>
  <c r="K29" i="8"/>
  <c r="J29" i="8"/>
  <c r="I29" i="8"/>
  <c r="H29" i="8"/>
  <c r="G29" i="8"/>
  <c r="E29" i="8"/>
  <c r="D29" i="8"/>
  <c r="F29" i="8" s="1"/>
  <c r="R28" i="8"/>
  <c r="O28" i="8"/>
  <c r="L28" i="8"/>
  <c r="K28" i="8"/>
  <c r="J28" i="8"/>
  <c r="H28" i="8"/>
  <c r="H39" i="8" s="1"/>
  <c r="G28" i="8"/>
  <c r="I28" i="8" s="1"/>
  <c r="E28" i="8"/>
  <c r="E39" i="8" s="1"/>
  <c r="D28" i="8"/>
  <c r="F28" i="8" s="1"/>
  <c r="Q24" i="8"/>
  <c r="P24" i="8"/>
  <c r="N24" i="8"/>
  <c r="N40" i="8" s="1"/>
  <c r="M24" i="8"/>
  <c r="G24" i="8"/>
  <c r="R23" i="8"/>
  <c r="O23" i="8"/>
  <c r="K23" i="8"/>
  <c r="J23" i="8"/>
  <c r="L23" i="8" s="1"/>
  <c r="I23" i="8"/>
  <c r="H23" i="8"/>
  <c r="G23" i="8"/>
  <c r="F23" i="8"/>
  <c r="E23" i="8"/>
  <c r="D23" i="8"/>
  <c r="R22" i="8"/>
  <c r="O22" i="8"/>
  <c r="L22" i="8"/>
  <c r="K22" i="8"/>
  <c r="J22" i="8"/>
  <c r="I22" i="8"/>
  <c r="F22" i="8"/>
  <c r="D22" i="8"/>
  <c r="R21" i="8"/>
  <c r="O21" i="8"/>
  <c r="L21" i="8"/>
  <c r="K21" i="8"/>
  <c r="J21" i="8"/>
  <c r="I21" i="8"/>
  <c r="F21" i="8"/>
  <c r="D21" i="8"/>
  <c r="R20" i="8"/>
  <c r="O20" i="8"/>
  <c r="L20" i="8"/>
  <c r="K20" i="8"/>
  <c r="J20" i="8"/>
  <c r="I20" i="8"/>
  <c r="H20" i="8"/>
  <c r="E20" i="8"/>
  <c r="D20" i="8"/>
  <c r="F20" i="8" s="1"/>
  <c r="R19" i="8"/>
  <c r="O19" i="8"/>
  <c r="K19" i="8"/>
  <c r="K24" i="8" s="1"/>
  <c r="K40" i="8" s="1"/>
  <c r="J19" i="8"/>
  <c r="L19" i="8" s="1"/>
  <c r="H19" i="8"/>
  <c r="I19" i="8" s="1"/>
  <c r="F19" i="8"/>
  <c r="E19" i="8"/>
  <c r="D19" i="8"/>
  <c r="R18" i="8"/>
  <c r="O18" i="8"/>
  <c r="L18" i="8"/>
  <c r="K18" i="8"/>
  <c r="J18" i="8"/>
  <c r="I18" i="8"/>
  <c r="F18" i="8"/>
  <c r="E18" i="8"/>
  <c r="D18" i="8"/>
  <c r="R17" i="8"/>
  <c r="R24" i="8" s="1"/>
  <c r="R40" i="8" s="1"/>
  <c r="R41" i="8" s="1"/>
  <c r="O17" i="8"/>
  <c r="K17" i="8"/>
  <c r="J17" i="8"/>
  <c r="J24" i="8" s="1"/>
  <c r="I17" i="8"/>
  <c r="H17" i="8"/>
  <c r="G17" i="8"/>
  <c r="F17" i="8"/>
  <c r="E17" i="8"/>
  <c r="D17" i="8"/>
  <c r="R16" i="8"/>
  <c r="O16" i="8"/>
  <c r="O24" i="8" s="1"/>
  <c r="L16" i="8"/>
  <c r="K16" i="8"/>
  <c r="J16" i="8"/>
  <c r="I16" i="8"/>
  <c r="H16" i="8"/>
  <c r="H24" i="8" s="1"/>
  <c r="H40" i="8" s="1"/>
  <c r="G16" i="8"/>
  <c r="E16" i="8"/>
  <c r="D16" i="8"/>
  <c r="D24" i="8" s="1"/>
  <c r="R15" i="8"/>
  <c r="O15" i="8"/>
  <c r="L15" i="8"/>
  <c r="K15" i="8"/>
  <c r="J15" i="8"/>
  <c r="I15" i="8"/>
  <c r="I24" i="8" s="1"/>
  <c r="F15" i="8"/>
  <c r="E15" i="8"/>
  <c r="E24" i="8" s="1"/>
  <c r="D15" i="8"/>
  <c r="D8" i="8"/>
  <c r="D6" i="8"/>
  <c r="D4" i="8"/>
  <c r="F39" i="8" l="1"/>
  <c r="E40" i="8"/>
  <c r="O40" i="8"/>
  <c r="O41" i="8" s="1"/>
  <c r="I39" i="8"/>
  <c r="I40" i="8" s="1"/>
  <c r="I41" i="8" s="1"/>
  <c r="D40" i="8"/>
  <c r="J40" i="8"/>
  <c r="G39" i="8"/>
  <c r="G40" i="8" s="1"/>
  <c r="F16" i="8"/>
  <c r="F24" i="8" s="1"/>
  <c r="F40" i="8" s="1"/>
  <c r="F41" i="8" s="1"/>
  <c r="D39" i="8"/>
  <c r="L17" i="8"/>
  <c r="L24" i="8" s="1"/>
  <c r="L30" i="8"/>
  <c r="L39" i="8" s="1"/>
  <c r="L40" i="8" l="1"/>
  <c r="L41" i="8" s="1"/>
  <c r="D4" i="7" l="1"/>
  <c r="D6" i="7"/>
  <c r="D8" i="7"/>
  <c r="D15" i="7"/>
  <c r="F15" i="7" s="1"/>
  <c r="E15" i="7"/>
  <c r="G15" i="7"/>
  <c r="H15" i="7"/>
  <c r="H24" i="7" s="1"/>
  <c r="H40" i="7" s="1"/>
  <c r="I15" i="7"/>
  <c r="J15" i="7"/>
  <c r="L15" i="7" s="1"/>
  <c r="K15" i="7"/>
  <c r="O15" i="7"/>
  <c r="R15" i="7"/>
  <c r="D16" i="7"/>
  <c r="E16" i="7"/>
  <c r="F16" i="7"/>
  <c r="G16" i="7"/>
  <c r="I16" i="7" s="1"/>
  <c r="H16" i="7"/>
  <c r="J16" i="7"/>
  <c r="L16" i="7" s="1"/>
  <c r="K16" i="7"/>
  <c r="O16" i="7"/>
  <c r="R16" i="7"/>
  <c r="D17" i="7"/>
  <c r="F17" i="7" s="1"/>
  <c r="E17" i="7"/>
  <c r="G17" i="7"/>
  <c r="I17" i="7" s="1"/>
  <c r="H17" i="7"/>
  <c r="J17" i="7"/>
  <c r="K17" i="7"/>
  <c r="L17" i="7" s="1"/>
  <c r="O17" i="7"/>
  <c r="R17" i="7"/>
  <c r="D18" i="7"/>
  <c r="F18" i="7" s="1"/>
  <c r="E18" i="7"/>
  <c r="G18" i="7"/>
  <c r="H18" i="7"/>
  <c r="I18" i="7" s="1"/>
  <c r="J18" i="7"/>
  <c r="K18" i="7"/>
  <c r="L18" i="7"/>
  <c r="O18" i="7"/>
  <c r="R18" i="7"/>
  <c r="D19" i="7"/>
  <c r="E19" i="7"/>
  <c r="F19" i="7" s="1"/>
  <c r="G19" i="7"/>
  <c r="H19" i="7"/>
  <c r="I19" i="7"/>
  <c r="J19" i="7"/>
  <c r="L19" i="7" s="1"/>
  <c r="K19" i="7"/>
  <c r="O19" i="7"/>
  <c r="R19" i="7"/>
  <c r="D20" i="7"/>
  <c r="E20" i="7"/>
  <c r="F20" i="7"/>
  <c r="G20" i="7"/>
  <c r="I20" i="7" s="1"/>
  <c r="H20" i="7"/>
  <c r="J20" i="7"/>
  <c r="L20" i="7" s="1"/>
  <c r="K20" i="7"/>
  <c r="O20" i="7"/>
  <c r="R20" i="7"/>
  <c r="D21" i="7"/>
  <c r="F21" i="7" s="1"/>
  <c r="E21" i="7"/>
  <c r="G21" i="7"/>
  <c r="I21" i="7" s="1"/>
  <c r="H21" i="7"/>
  <c r="J21" i="7"/>
  <c r="K21" i="7"/>
  <c r="L21" i="7" s="1"/>
  <c r="O21" i="7"/>
  <c r="R21" i="7"/>
  <c r="D22" i="7"/>
  <c r="F22" i="7" s="1"/>
  <c r="E22" i="7"/>
  <c r="G22" i="7"/>
  <c r="H22" i="7"/>
  <c r="I22" i="7" s="1"/>
  <c r="J22" i="7"/>
  <c r="K22" i="7"/>
  <c r="L22" i="7"/>
  <c r="O22" i="7"/>
  <c r="R22" i="7"/>
  <c r="D23" i="7"/>
  <c r="E23" i="7"/>
  <c r="F23" i="7" s="1"/>
  <c r="G23" i="7"/>
  <c r="H23" i="7"/>
  <c r="I23" i="7"/>
  <c r="J23" i="7"/>
  <c r="L23" i="7" s="1"/>
  <c r="K23" i="7"/>
  <c r="O23" i="7"/>
  <c r="R23" i="7"/>
  <c r="E24" i="7"/>
  <c r="G24" i="7"/>
  <c r="J24" i="7"/>
  <c r="K24" i="7"/>
  <c r="M24" i="7"/>
  <c r="N24" i="7"/>
  <c r="O24" i="7"/>
  <c r="P24" i="7"/>
  <c r="Q24" i="7"/>
  <c r="R24" i="7"/>
  <c r="D28" i="7"/>
  <c r="F28" i="7" s="1"/>
  <c r="E28" i="7"/>
  <c r="G28" i="7"/>
  <c r="I28" i="7" s="1"/>
  <c r="H28" i="7"/>
  <c r="J28" i="7"/>
  <c r="J39" i="7" s="1"/>
  <c r="J40" i="7" s="1"/>
  <c r="K28" i="7"/>
  <c r="L28" i="7" s="1"/>
  <c r="O28" i="7"/>
  <c r="R28" i="7"/>
  <c r="D29" i="7"/>
  <c r="F29" i="7" s="1"/>
  <c r="E29" i="7"/>
  <c r="G29" i="7"/>
  <c r="H29" i="7"/>
  <c r="I29" i="7" s="1"/>
  <c r="J29" i="7"/>
  <c r="K29" i="7"/>
  <c r="L29" i="7"/>
  <c r="O29" i="7"/>
  <c r="R29" i="7"/>
  <c r="D30" i="7"/>
  <c r="E30" i="7"/>
  <c r="F30" i="7" s="1"/>
  <c r="G30" i="7"/>
  <c r="H30" i="7"/>
  <c r="I30" i="7"/>
  <c r="J30" i="7"/>
  <c r="L30" i="7" s="1"/>
  <c r="K30" i="7"/>
  <c r="O30" i="7"/>
  <c r="R30" i="7"/>
  <c r="D31" i="7"/>
  <c r="E31" i="7"/>
  <c r="F31" i="7"/>
  <c r="G31" i="7"/>
  <c r="I31" i="7" s="1"/>
  <c r="H31" i="7"/>
  <c r="J31" i="7"/>
  <c r="L31" i="7" s="1"/>
  <c r="K31" i="7"/>
  <c r="O31" i="7"/>
  <c r="R31" i="7"/>
  <c r="D32" i="7"/>
  <c r="F32" i="7" s="1"/>
  <c r="E32" i="7"/>
  <c r="G32" i="7"/>
  <c r="I32" i="7" s="1"/>
  <c r="H32" i="7"/>
  <c r="J32" i="7"/>
  <c r="K32" i="7"/>
  <c r="L32" i="7" s="1"/>
  <c r="M32" i="7"/>
  <c r="O32" i="7"/>
  <c r="P32" i="7"/>
  <c r="R32" i="7" s="1"/>
  <c r="D33" i="7"/>
  <c r="E33" i="7"/>
  <c r="F33" i="7"/>
  <c r="G33" i="7"/>
  <c r="I33" i="7" s="1"/>
  <c r="H33" i="7"/>
  <c r="J33" i="7"/>
  <c r="L33" i="7" s="1"/>
  <c r="K33" i="7"/>
  <c r="O33" i="7"/>
  <c r="R33" i="7"/>
  <c r="D34" i="7"/>
  <c r="F34" i="7" s="1"/>
  <c r="E34" i="7"/>
  <c r="G34" i="7"/>
  <c r="I34" i="7" s="1"/>
  <c r="H34" i="7"/>
  <c r="J34" i="7"/>
  <c r="K34" i="7"/>
  <c r="L34" i="7" s="1"/>
  <c r="O34" i="7"/>
  <c r="R34" i="7"/>
  <c r="D35" i="7"/>
  <c r="F35" i="7" s="1"/>
  <c r="E35" i="7"/>
  <c r="G35" i="7"/>
  <c r="H35" i="7"/>
  <c r="I35" i="7" s="1"/>
  <c r="J35" i="7"/>
  <c r="K35" i="7"/>
  <c r="L35" i="7"/>
  <c r="O35" i="7"/>
  <c r="O39" i="7" s="1"/>
  <c r="R35" i="7"/>
  <c r="D36" i="7"/>
  <c r="E36" i="7"/>
  <c r="F36" i="7"/>
  <c r="G36" i="7"/>
  <c r="H36" i="7"/>
  <c r="I36" i="7"/>
  <c r="J36" i="7"/>
  <c r="L36" i="7" s="1"/>
  <c r="K36" i="7"/>
  <c r="O36" i="7"/>
  <c r="R36" i="7"/>
  <c r="R39" i="7" s="1"/>
  <c r="R40" i="7" s="1"/>
  <c r="R41" i="7" s="1"/>
  <c r="D37" i="7"/>
  <c r="E37" i="7"/>
  <c r="F37" i="7"/>
  <c r="G37" i="7"/>
  <c r="I37" i="7" s="1"/>
  <c r="H37" i="7"/>
  <c r="J37" i="7"/>
  <c r="L37" i="7" s="1"/>
  <c r="K37" i="7"/>
  <c r="O37" i="7"/>
  <c r="R37" i="7"/>
  <c r="D38" i="7"/>
  <c r="F38" i="7" s="1"/>
  <c r="E38" i="7"/>
  <c r="G38" i="7"/>
  <c r="I38" i="7" s="1"/>
  <c r="H38" i="7"/>
  <c r="H39" i="7" s="1"/>
  <c r="J38" i="7"/>
  <c r="K38" i="7"/>
  <c r="L38" i="7"/>
  <c r="O38" i="7"/>
  <c r="R38" i="7"/>
  <c r="D39" i="7"/>
  <c r="E39" i="7"/>
  <c r="E40" i="7" s="1"/>
  <c r="M39" i="7"/>
  <c r="M40" i="7" s="1"/>
  <c r="N39" i="7"/>
  <c r="P39" i="7"/>
  <c r="P40" i="7" s="1"/>
  <c r="Q39" i="7"/>
  <c r="Q40" i="7" s="1"/>
  <c r="N40" i="7"/>
  <c r="D50" i="7"/>
  <c r="M50" i="7"/>
  <c r="P50" i="7"/>
  <c r="I24" i="7" l="1"/>
  <c r="F24" i="7"/>
  <c r="F39" i="7"/>
  <c r="L39" i="7"/>
  <c r="I39" i="7"/>
  <c r="O40" i="7"/>
  <c r="O41" i="7" s="1"/>
  <c r="L24" i="7"/>
  <c r="L40" i="7" s="1"/>
  <c r="L41" i="7" s="1"/>
  <c r="K39" i="7"/>
  <c r="K40" i="7" s="1"/>
  <c r="G39" i="7"/>
  <c r="G40" i="7" s="1"/>
  <c r="D24" i="7"/>
  <c r="D40" i="7" s="1"/>
  <c r="F40" i="7" l="1"/>
  <c r="F41" i="7" s="1"/>
  <c r="I40" i="7"/>
  <c r="I41" i="7" s="1"/>
  <c r="D57" i="6" l="1"/>
  <c r="J54" i="6"/>
  <c r="G54" i="6"/>
  <c r="D54" i="6"/>
  <c r="J53" i="6"/>
  <c r="G53" i="6"/>
  <c r="D53" i="6"/>
  <c r="J52" i="6"/>
  <c r="G52" i="6"/>
  <c r="D52" i="6"/>
  <c r="J51" i="6"/>
  <c r="G51" i="6"/>
  <c r="D51" i="6"/>
  <c r="J47" i="6"/>
  <c r="N38" i="6"/>
  <c r="Q38" i="6" s="1"/>
  <c r="K38" i="6"/>
  <c r="J38" i="6"/>
  <c r="M38" i="6" s="1"/>
  <c r="H38" i="6"/>
  <c r="G38" i="6"/>
  <c r="I38" i="6" s="1"/>
  <c r="F38" i="6"/>
  <c r="E38" i="6"/>
  <c r="D38" i="6"/>
  <c r="Q37" i="6"/>
  <c r="N37" i="6"/>
  <c r="M37" i="6"/>
  <c r="P37" i="6" s="1"/>
  <c r="R37" i="6" s="1"/>
  <c r="K37" i="6"/>
  <c r="J37" i="6"/>
  <c r="L37" i="6" s="1"/>
  <c r="I37" i="6"/>
  <c r="H37" i="6"/>
  <c r="G37" i="6"/>
  <c r="E37" i="6"/>
  <c r="F37" i="6" s="1"/>
  <c r="D37" i="6"/>
  <c r="P36" i="6"/>
  <c r="R36" i="6" s="1"/>
  <c r="M36" i="6"/>
  <c r="O36" i="6" s="1"/>
  <c r="L36" i="6"/>
  <c r="K36" i="6"/>
  <c r="N36" i="6" s="1"/>
  <c r="Q36" i="6" s="1"/>
  <c r="J36" i="6"/>
  <c r="H36" i="6"/>
  <c r="I36" i="6" s="1"/>
  <c r="G36" i="6"/>
  <c r="E36" i="6"/>
  <c r="D36" i="6"/>
  <c r="F36" i="6" s="1"/>
  <c r="K35" i="6"/>
  <c r="L35" i="6" s="1"/>
  <c r="J35" i="6"/>
  <c r="M35" i="6" s="1"/>
  <c r="H35" i="6"/>
  <c r="G35" i="6"/>
  <c r="I35" i="6" s="1"/>
  <c r="E35" i="6"/>
  <c r="D35" i="6"/>
  <c r="F35" i="6" s="1"/>
  <c r="N34" i="6"/>
  <c r="Q34" i="6" s="1"/>
  <c r="K34" i="6"/>
  <c r="J34" i="6"/>
  <c r="M34" i="6" s="1"/>
  <c r="H34" i="6"/>
  <c r="G34" i="6"/>
  <c r="I34" i="6" s="1"/>
  <c r="F34" i="6"/>
  <c r="E34" i="6"/>
  <c r="D34" i="6"/>
  <c r="Q33" i="6"/>
  <c r="N33" i="6"/>
  <c r="M33" i="6"/>
  <c r="P33" i="6" s="1"/>
  <c r="R33" i="6" s="1"/>
  <c r="K33" i="6"/>
  <c r="J33" i="6"/>
  <c r="L33" i="6" s="1"/>
  <c r="I33" i="6"/>
  <c r="H33" i="6"/>
  <c r="G33" i="6"/>
  <c r="E33" i="6"/>
  <c r="F33" i="6" s="1"/>
  <c r="D33" i="6"/>
  <c r="P32" i="6"/>
  <c r="R32" i="6" s="1"/>
  <c r="M32" i="6"/>
  <c r="L32" i="6"/>
  <c r="K32" i="6"/>
  <c r="N32" i="6" s="1"/>
  <c r="Q32" i="6" s="1"/>
  <c r="J32" i="6"/>
  <c r="H32" i="6"/>
  <c r="I32" i="6" s="1"/>
  <c r="G32" i="6"/>
  <c r="E32" i="6"/>
  <c r="D32" i="6"/>
  <c r="F32" i="6" s="1"/>
  <c r="K31" i="6"/>
  <c r="L31" i="6" s="1"/>
  <c r="J31" i="6"/>
  <c r="M31" i="6" s="1"/>
  <c r="H31" i="6"/>
  <c r="G31" i="6"/>
  <c r="G39" i="6" s="1"/>
  <c r="E31" i="6"/>
  <c r="D31" i="6"/>
  <c r="F31" i="6" s="1"/>
  <c r="N30" i="6"/>
  <c r="Q30" i="6" s="1"/>
  <c r="K30" i="6"/>
  <c r="J30" i="6"/>
  <c r="M30" i="6" s="1"/>
  <c r="H30" i="6"/>
  <c r="G30" i="6"/>
  <c r="I30" i="6" s="1"/>
  <c r="F30" i="6"/>
  <c r="E30" i="6"/>
  <c r="D30" i="6"/>
  <c r="Q29" i="6"/>
  <c r="N29" i="6"/>
  <c r="M29" i="6"/>
  <c r="P29" i="6" s="1"/>
  <c r="R29" i="6" s="1"/>
  <c r="K29" i="6"/>
  <c r="J29" i="6"/>
  <c r="L29" i="6" s="1"/>
  <c r="I29" i="6"/>
  <c r="H29" i="6"/>
  <c r="G29" i="6"/>
  <c r="E29" i="6"/>
  <c r="F29" i="6" s="1"/>
  <c r="D29" i="6"/>
  <c r="P28" i="6"/>
  <c r="M28" i="6"/>
  <c r="L28" i="6"/>
  <c r="K28" i="6"/>
  <c r="N28" i="6" s="1"/>
  <c r="J28" i="6"/>
  <c r="J39" i="6" s="1"/>
  <c r="H28" i="6"/>
  <c r="H39" i="6" s="1"/>
  <c r="G28" i="6"/>
  <c r="E28" i="6"/>
  <c r="E39" i="6" s="1"/>
  <c r="D28" i="6"/>
  <c r="D39" i="6" s="1"/>
  <c r="N23" i="6"/>
  <c r="Q23" i="6" s="1"/>
  <c r="K23" i="6"/>
  <c r="J23" i="6"/>
  <c r="M23" i="6" s="1"/>
  <c r="H23" i="6"/>
  <c r="G23" i="6"/>
  <c r="I23" i="6" s="1"/>
  <c r="F23" i="6"/>
  <c r="E23" i="6"/>
  <c r="D23" i="6"/>
  <c r="Q22" i="6"/>
  <c r="N22" i="6"/>
  <c r="M22" i="6"/>
  <c r="P22" i="6" s="1"/>
  <c r="R22" i="6" s="1"/>
  <c r="K22" i="6"/>
  <c r="J22" i="6"/>
  <c r="L22" i="6" s="1"/>
  <c r="H22" i="6"/>
  <c r="I22" i="6" s="1"/>
  <c r="G22" i="6"/>
  <c r="E22" i="6"/>
  <c r="D22" i="6"/>
  <c r="F22" i="6" s="1"/>
  <c r="P21" i="6"/>
  <c r="M21" i="6"/>
  <c r="K21" i="6"/>
  <c r="N21" i="6" s="1"/>
  <c r="J21" i="6"/>
  <c r="H21" i="6"/>
  <c r="G21" i="6"/>
  <c r="I21" i="6" s="1"/>
  <c r="E21" i="6"/>
  <c r="D21" i="6"/>
  <c r="F21" i="6" s="1"/>
  <c r="N20" i="6"/>
  <c r="Q20" i="6" s="1"/>
  <c r="K20" i="6"/>
  <c r="J20" i="6"/>
  <c r="M20" i="6" s="1"/>
  <c r="H20" i="6"/>
  <c r="G20" i="6"/>
  <c r="I20" i="6" s="1"/>
  <c r="F20" i="6"/>
  <c r="E20" i="6"/>
  <c r="D20" i="6"/>
  <c r="Q19" i="6"/>
  <c r="N19" i="6"/>
  <c r="M19" i="6"/>
  <c r="P19" i="6" s="1"/>
  <c r="R19" i="6" s="1"/>
  <c r="K19" i="6"/>
  <c r="J19" i="6"/>
  <c r="L19" i="6" s="1"/>
  <c r="I19" i="6"/>
  <c r="H19" i="6"/>
  <c r="G19" i="6"/>
  <c r="E19" i="6"/>
  <c r="F19" i="6" s="1"/>
  <c r="D19" i="6"/>
  <c r="Q18" i="6"/>
  <c r="P18" i="6"/>
  <c r="R18" i="6" s="1"/>
  <c r="N18" i="6"/>
  <c r="M18" i="6"/>
  <c r="O18" i="6" s="1"/>
  <c r="L18" i="6"/>
  <c r="K18" i="6"/>
  <c r="J18" i="6"/>
  <c r="H18" i="6"/>
  <c r="I18" i="6" s="1"/>
  <c r="G18" i="6"/>
  <c r="E18" i="6"/>
  <c r="D18" i="6"/>
  <c r="F18" i="6" s="1"/>
  <c r="P17" i="6"/>
  <c r="M17" i="6"/>
  <c r="K17" i="6"/>
  <c r="L17" i="6" s="1"/>
  <c r="J17" i="6"/>
  <c r="H17" i="6"/>
  <c r="G17" i="6"/>
  <c r="I17" i="6" s="1"/>
  <c r="E17" i="6"/>
  <c r="D17" i="6"/>
  <c r="F17" i="6" s="1"/>
  <c r="N16" i="6"/>
  <c r="Q16" i="6" s="1"/>
  <c r="K16" i="6"/>
  <c r="K24" i="6" s="1"/>
  <c r="J16" i="6"/>
  <c r="M16" i="6" s="1"/>
  <c r="H16" i="6"/>
  <c r="H24" i="6" s="1"/>
  <c r="H40" i="6" s="1"/>
  <c r="G16" i="6"/>
  <c r="G24" i="6" s="1"/>
  <c r="G40" i="6" s="1"/>
  <c r="F16" i="6"/>
  <c r="E16" i="6"/>
  <c r="D16" i="6"/>
  <c r="D24" i="6" s="1"/>
  <c r="D40" i="6" s="1"/>
  <c r="Q15" i="6"/>
  <c r="N15" i="6"/>
  <c r="M15" i="6"/>
  <c r="M24" i="6" s="1"/>
  <c r="K15" i="6"/>
  <c r="J15" i="6"/>
  <c r="J24" i="6" s="1"/>
  <c r="J40" i="6" s="1"/>
  <c r="I15" i="6"/>
  <c r="H15" i="6"/>
  <c r="G15" i="6"/>
  <c r="E15" i="6"/>
  <c r="F15" i="6" s="1"/>
  <c r="F24" i="6" s="1"/>
  <c r="D15" i="6"/>
  <c r="D8" i="6"/>
  <c r="D6" i="6"/>
  <c r="D4" i="6"/>
  <c r="O38" i="6" l="1"/>
  <c r="P38" i="6"/>
  <c r="R38" i="6" s="1"/>
  <c r="P16" i="6"/>
  <c r="R16" i="6" s="1"/>
  <c r="O16" i="6"/>
  <c r="O28" i="6"/>
  <c r="P31" i="6"/>
  <c r="R31" i="6" s="1"/>
  <c r="O31" i="6"/>
  <c r="P23" i="6"/>
  <c r="R23" i="6" s="1"/>
  <c r="O23" i="6"/>
  <c r="Q28" i="6"/>
  <c r="Q39" i="6" s="1"/>
  <c r="N39" i="6"/>
  <c r="O34" i="6"/>
  <c r="P34" i="6"/>
  <c r="R34" i="6" s="1"/>
  <c r="R21" i="6"/>
  <c r="O20" i="6"/>
  <c r="P20" i="6"/>
  <c r="R20" i="6" s="1"/>
  <c r="O21" i="6"/>
  <c r="Q21" i="6"/>
  <c r="P39" i="6"/>
  <c r="P30" i="6"/>
  <c r="R30" i="6" s="1"/>
  <c r="O30" i="6"/>
  <c r="O32" i="6"/>
  <c r="F39" i="6"/>
  <c r="F40" i="6" s="1"/>
  <c r="F41" i="6" s="1"/>
  <c r="P35" i="6"/>
  <c r="L21" i="6"/>
  <c r="O15" i="6"/>
  <c r="L16" i="6"/>
  <c r="O19" i="6"/>
  <c r="L20" i="6"/>
  <c r="L15" i="6"/>
  <c r="L24" i="6" s="1"/>
  <c r="P15" i="6"/>
  <c r="I16" i="6"/>
  <c r="I24" i="6" s="1"/>
  <c r="N17" i="6"/>
  <c r="O22" i="6"/>
  <c r="L23" i="6"/>
  <c r="E24" i="6"/>
  <c r="E40" i="6" s="1"/>
  <c r="F28" i="6"/>
  <c r="R28" i="6"/>
  <c r="O29" i="6"/>
  <c r="L30" i="6"/>
  <c r="I31" i="6"/>
  <c r="O33" i="6"/>
  <c r="L34" i="6"/>
  <c r="O37" i="6"/>
  <c r="L38" i="6"/>
  <c r="L39" i="6" s="1"/>
  <c r="M39" i="6"/>
  <c r="M40" i="6" s="1"/>
  <c r="N31" i="6"/>
  <c r="Q31" i="6" s="1"/>
  <c r="N35" i="6"/>
  <c r="Q35" i="6" s="1"/>
  <c r="K39" i="6"/>
  <c r="K40" i="6" s="1"/>
  <c r="I28" i="6"/>
  <c r="I39" i="6" s="1"/>
  <c r="I40" i="6" l="1"/>
  <c r="I41" i="6" s="1"/>
  <c r="L40" i="6"/>
  <c r="L41" i="6" s="1"/>
  <c r="Q17" i="6"/>
  <c r="O17" i="6"/>
  <c r="N24" i="6"/>
  <c r="N40" i="6" s="1"/>
  <c r="O24" i="6"/>
  <c r="O35" i="6"/>
  <c r="O39" i="6" s="1"/>
  <c r="P24" i="6"/>
  <c r="P40" i="6" s="1"/>
  <c r="R15" i="6"/>
  <c r="R35" i="6"/>
  <c r="R39" i="6" s="1"/>
  <c r="R17" i="6" l="1"/>
  <c r="Q24" i="6"/>
  <c r="Q40" i="6" s="1"/>
  <c r="O40" i="6"/>
  <c r="O41" i="6" s="1"/>
  <c r="R24" i="6"/>
  <c r="R40" i="6" s="1"/>
  <c r="R41" i="6" s="1"/>
  <c r="P40" i="4" l="1"/>
  <c r="Q39" i="4"/>
  <c r="P39" i="4"/>
  <c r="N39" i="4"/>
  <c r="M39" i="4"/>
  <c r="J39" i="4"/>
  <c r="R38" i="4"/>
  <c r="O38" i="4"/>
  <c r="L38" i="4"/>
  <c r="H38" i="4"/>
  <c r="G38" i="4"/>
  <c r="I38" i="4" s="1"/>
  <c r="E38" i="4"/>
  <c r="D38" i="4"/>
  <c r="F38" i="4" s="1"/>
  <c r="R37" i="4"/>
  <c r="O37" i="4"/>
  <c r="L37" i="4"/>
  <c r="I37" i="4"/>
  <c r="H37" i="4"/>
  <c r="G37" i="4"/>
  <c r="E37" i="4"/>
  <c r="D37" i="4"/>
  <c r="F37" i="4" s="1"/>
  <c r="R36" i="4"/>
  <c r="O36" i="4"/>
  <c r="L36" i="4"/>
  <c r="K36" i="4"/>
  <c r="H36" i="4"/>
  <c r="G36" i="4"/>
  <c r="I36" i="4" s="1"/>
  <c r="E36" i="4"/>
  <c r="D36" i="4"/>
  <c r="F36" i="4" s="1"/>
  <c r="R35" i="4"/>
  <c r="R39" i="4" s="1"/>
  <c r="O35" i="4"/>
  <c r="L35" i="4"/>
  <c r="H35" i="4"/>
  <c r="G35" i="4"/>
  <c r="I35" i="4" s="1"/>
  <c r="E35" i="4"/>
  <c r="D35" i="4"/>
  <c r="F35" i="4" s="1"/>
  <c r="R34" i="4"/>
  <c r="O34" i="4"/>
  <c r="L34" i="4"/>
  <c r="I34" i="4"/>
  <c r="H34" i="4"/>
  <c r="G34" i="4"/>
  <c r="E34" i="4"/>
  <c r="D34" i="4"/>
  <c r="F34" i="4" s="1"/>
  <c r="R33" i="4"/>
  <c r="O33" i="4"/>
  <c r="L33" i="4"/>
  <c r="H33" i="4"/>
  <c r="G33" i="4"/>
  <c r="I33" i="4" s="1"/>
  <c r="F33" i="4"/>
  <c r="E33" i="4"/>
  <c r="D33" i="4"/>
  <c r="R32" i="4"/>
  <c r="O32" i="4"/>
  <c r="L32" i="4"/>
  <c r="H32" i="4"/>
  <c r="G32" i="4"/>
  <c r="I32" i="4" s="1"/>
  <c r="E32" i="4"/>
  <c r="D32" i="4"/>
  <c r="F32" i="4" s="1"/>
  <c r="R31" i="4"/>
  <c r="O31" i="4"/>
  <c r="L31" i="4"/>
  <c r="H31" i="4"/>
  <c r="G31" i="4"/>
  <c r="I31" i="4" s="1"/>
  <c r="E31" i="4"/>
  <c r="D31" i="4"/>
  <c r="F31" i="4" s="1"/>
  <c r="R30" i="4"/>
  <c r="O30" i="4"/>
  <c r="K30" i="4"/>
  <c r="K39" i="4" s="1"/>
  <c r="H30" i="4"/>
  <c r="G30" i="4"/>
  <c r="I30" i="4" s="1"/>
  <c r="F30" i="4"/>
  <c r="E30" i="4"/>
  <c r="D30" i="4"/>
  <c r="R29" i="4"/>
  <c r="O29" i="4"/>
  <c r="O39" i="4" s="1"/>
  <c r="L29" i="4"/>
  <c r="H29" i="4"/>
  <c r="G29" i="4"/>
  <c r="I29" i="4" s="1"/>
  <c r="E29" i="4"/>
  <c r="D29" i="4"/>
  <c r="F29" i="4" s="1"/>
  <c r="R28" i="4"/>
  <c r="O28" i="4"/>
  <c r="L28" i="4"/>
  <c r="H28" i="4"/>
  <c r="H39" i="4" s="1"/>
  <c r="G28" i="4"/>
  <c r="I28" i="4" s="1"/>
  <c r="E28" i="4"/>
  <c r="E39" i="4" s="1"/>
  <c r="D28" i="4"/>
  <c r="F28" i="4" s="1"/>
  <c r="Q24" i="4"/>
  <c r="Q40" i="4" s="1"/>
  <c r="P24" i="4"/>
  <c r="N24" i="4"/>
  <c r="N40" i="4" s="1"/>
  <c r="M24" i="4"/>
  <c r="M40" i="4" s="1"/>
  <c r="R23" i="4"/>
  <c r="O23" i="4"/>
  <c r="K23" i="4"/>
  <c r="J23" i="4"/>
  <c r="L23" i="4" s="1"/>
  <c r="I23" i="4"/>
  <c r="H23" i="4"/>
  <c r="G23" i="4"/>
  <c r="F23" i="4"/>
  <c r="E23" i="4"/>
  <c r="D23" i="4"/>
  <c r="R22" i="4"/>
  <c r="O22" i="4"/>
  <c r="K22" i="4"/>
  <c r="J22" i="4"/>
  <c r="L22" i="4" s="1"/>
  <c r="I22" i="4"/>
  <c r="H22" i="4"/>
  <c r="G22" i="4"/>
  <c r="E22" i="4"/>
  <c r="D22" i="4"/>
  <c r="F22" i="4" s="1"/>
  <c r="R21" i="4"/>
  <c r="O21" i="4"/>
  <c r="L21" i="4"/>
  <c r="I21" i="4"/>
  <c r="E21" i="4"/>
  <c r="D21" i="4"/>
  <c r="F21" i="4" s="1"/>
  <c r="R20" i="4"/>
  <c r="O20" i="4"/>
  <c r="K20" i="4"/>
  <c r="K24" i="4" s="1"/>
  <c r="K40" i="4" s="1"/>
  <c r="H20" i="4"/>
  <c r="I20" i="4" s="1"/>
  <c r="E20" i="4"/>
  <c r="D20" i="4"/>
  <c r="F20" i="4" s="1"/>
  <c r="R19" i="4"/>
  <c r="O19" i="4"/>
  <c r="L19" i="4"/>
  <c r="K19" i="4"/>
  <c r="H19" i="4"/>
  <c r="I19" i="4" s="1"/>
  <c r="F19" i="4"/>
  <c r="E19" i="4"/>
  <c r="D19" i="4"/>
  <c r="R18" i="4"/>
  <c r="O18" i="4"/>
  <c r="K18" i="4"/>
  <c r="L18" i="4" s="1"/>
  <c r="I18" i="4"/>
  <c r="F18" i="4"/>
  <c r="E18" i="4"/>
  <c r="D18" i="4"/>
  <c r="R17" i="4"/>
  <c r="O17" i="4"/>
  <c r="O24" i="4" s="1"/>
  <c r="O40" i="4" s="1"/>
  <c r="O41" i="4" s="1"/>
  <c r="K17" i="4"/>
  <c r="J17" i="4"/>
  <c r="J24" i="4" s="1"/>
  <c r="J40" i="4" s="1"/>
  <c r="I17" i="4"/>
  <c r="H17" i="4"/>
  <c r="G17" i="4"/>
  <c r="E17" i="4"/>
  <c r="D17" i="4"/>
  <c r="F17" i="4" s="1"/>
  <c r="R16" i="4"/>
  <c r="O16" i="4"/>
  <c r="L16" i="4"/>
  <c r="K16" i="4"/>
  <c r="H16" i="4"/>
  <c r="H24" i="4" s="1"/>
  <c r="H40" i="4" s="1"/>
  <c r="G16" i="4"/>
  <c r="I16" i="4" s="1"/>
  <c r="F16" i="4"/>
  <c r="E16" i="4"/>
  <c r="D16" i="4"/>
  <c r="R15" i="4"/>
  <c r="R24" i="4" s="1"/>
  <c r="R40" i="4" s="1"/>
  <c r="R41" i="4" s="1"/>
  <c r="O15" i="4"/>
  <c r="L15" i="4"/>
  <c r="I15" i="4"/>
  <c r="I24" i="4" s="1"/>
  <c r="F15" i="4"/>
  <c r="F24" i="4" s="1"/>
  <c r="E15" i="4"/>
  <c r="E24" i="4" s="1"/>
  <c r="E40" i="4" s="1"/>
  <c r="D15" i="4"/>
  <c r="D24" i="4" s="1"/>
  <c r="D8" i="4"/>
  <c r="D6" i="4"/>
  <c r="D4" i="4"/>
  <c r="I40" i="4" l="1"/>
  <c r="I41" i="4" s="1"/>
  <c r="F39" i="4"/>
  <c r="F40" i="4" s="1"/>
  <c r="F41" i="4" s="1"/>
  <c r="L24" i="4"/>
  <c r="L40" i="4" s="1"/>
  <c r="L41" i="4" s="1"/>
  <c r="L39" i="4"/>
  <c r="I39" i="4"/>
  <c r="G24" i="4"/>
  <c r="L20" i="4"/>
  <c r="L30" i="4"/>
  <c r="D39" i="4"/>
  <c r="D40" i="4" s="1"/>
  <c r="G39" i="4"/>
  <c r="L17" i="4"/>
  <c r="G40" i="4" l="1"/>
  <c r="D4" i="3" l="1"/>
  <c r="D6" i="3"/>
  <c r="D8" i="3"/>
  <c r="D15" i="3"/>
  <c r="D24" i="3" s="1"/>
  <c r="D40" i="3" s="1"/>
  <c r="E15" i="3"/>
  <c r="G15" i="3"/>
  <c r="I15" i="3" s="1"/>
  <c r="H15" i="3"/>
  <c r="H24" i="3" s="1"/>
  <c r="J15" i="3"/>
  <c r="K15" i="3"/>
  <c r="K24" i="3" s="1"/>
  <c r="L15" i="3"/>
  <c r="O15" i="3"/>
  <c r="R15" i="3"/>
  <c r="D16" i="3"/>
  <c r="F16" i="3" s="1"/>
  <c r="E16" i="3"/>
  <c r="G16" i="3"/>
  <c r="H16" i="3"/>
  <c r="I16" i="3"/>
  <c r="J16" i="3"/>
  <c r="K16" i="3"/>
  <c r="L16" i="3"/>
  <c r="O16" i="3"/>
  <c r="O24" i="3" s="1"/>
  <c r="R16" i="3"/>
  <c r="D17" i="3"/>
  <c r="E17" i="3"/>
  <c r="F17" i="3"/>
  <c r="G17" i="3"/>
  <c r="H17" i="3"/>
  <c r="I17" i="3"/>
  <c r="J17" i="3"/>
  <c r="J24" i="3" s="1"/>
  <c r="K17" i="3"/>
  <c r="O17" i="3"/>
  <c r="R17" i="3"/>
  <c r="R24" i="3" s="1"/>
  <c r="R40" i="3" s="1"/>
  <c r="R41" i="3" s="1"/>
  <c r="D18" i="3"/>
  <c r="E18" i="3"/>
  <c r="F18" i="3"/>
  <c r="G18" i="3"/>
  <c r="I18" i="3" s="1"/>
  <c r="H18" i="3"/>
  <c r="J18" i="3"/>
  <c r="L18" i="3" s="1"/>
  <c r="K18" i="3"/>
  <c r="O18" i="3"/>
  <c r="R18" i="3"/>
  <c r="D19" i="3"/>
  <c r="F19" i="3" s="1"/>
  <c r="E19" i="3"/>
  <c r="G19" i="3"/>
  <c r="I19" i="3" s="1"/>
  <c r="H19" i="3"/>
  <c r="J19" i="3"/>
  <c r="K19" i="3"/>
  <c r="L19" i="3"/>
  <c r="O19" i="3"/>
  <c r="R19" i="3"/>
  <c r="D20" i="3"/>
  <c r="F20" i="3" s="1"/>
  <c r="E20" i="3"/>
  <c r="G20" i="3"/>
  <c r="H20" i="3"/>
  <c r="I20" i="3"/>
  <c r="J20" i="3"/>
  <c r="K20" i="3"/>
  <c r="L20" i="3"/>
  <c r="O20" i="3"/>
  <c r="R20" i="3"/>
  <c r="D21" i="3"/>
  <c r="E21" i="3"/>
  <c r="F21" i="3"/>
  <c r="G21" i="3"/>
  <c r="H21" i="3"/>
  <c r="I21" i="3"/>
  <c r="J21" i="3"/>
  <c r="L21" i="3" s="1"/>
  <c r="K21" i="3"/>
  <c r="O21" i="3"/>
  <c r="R21" i="3"/>
  <c r="D22" i="3"/>
  <c r="E22" i="3"/>
  <c r="F22" i="3"/>
  <c r="G22" i="3"/>
  <c r="I22" i="3" s="1"/>
  <c r="H22" i="3"/>
  <c r="J22" i="3"/>
  <c r="L22" i="3" s="1"/>
  <c r="K22" i="3"/>
  <c r="O22" i="3"/>
  <c r="R22" i="3"/>
  <c r="D23" i="3"/>
  <c r="F23" i="3" s="1"/>
  <c r="E23" i="3"/>
  <c r="G23" i="3"/>
  <c r="I23" i="3" s="1"/>
  <c r="H23" i="3"/>
  <c r="J23" i="3"/>
  <c r="K23" i="3"/>
  <c r="L23" i="3"/>
  <c r="O23" i="3"/>
  <c r="R23" i="3"/>
  <c r="E24" i="3"/>
  <c r="E40" i="3" s="1"/>
  <c r="M24" i="3"/>
  <c r="M40" i="3" s="1"/>
  <c r="N24" i="3"/>
  <c r="P24" i="3"/>
  <c r="P40" i="3" s="1"/>
  <c r="Q24" i="3"/>
  <c r="Q40" i="3" s="1"/>
  <c r="D28" i="3"/>
  <c r="E28" i="3"/>
  <c r="F28" i="3"/>
  <c r="G28" i="3"/>
  <c r="H28" i="3"/>
  <c r="I28" i="3"/>
  <c r="J28" i="3"/>
  <c r="J39" i="3" s="1"/>
  <c r="K28" i="3"/>
  <c r="O28" i="3"/>
  <c r="R28" i="3"/>
  <c r="D29" i="3"/>
  <c r="E29" i="3"/>
  <c r="F29" i="3"/>
  <c r="G29" i="3"/>
  <c r="I29" i="3" s="1"/>
  <c r="H29" i="3"/>
  <c r="J29" i="3"/>
  <c r="L29" i="3" s="1"/>
  <c r="K29" i="3"/>
  <c r="K39" i="3" s="1"/>
  <c r="O29" i="3"/>
  <c r="R29" i="3"/>
  <c r="D30" i="3"/>
  <c r="D39" i="3" s="1"/>
  <c r="E30" i="3"/>
  <c r="G30" i="3"/>
  <c r="I30" i="3" s="1"/>
  <c r="H30" i="3"/>
  <c r="H39" i="3" s="1"/>
  <c r="J30" i="3"/>
  <c r="K30" i="3"/>
  <c r="L30" i="3"/>
  <c r="O30" i="3"/>
  <c r="R30" i="3"/>
  <c r="D31" i="3"/>
  <c r="F31" i="3" s="1"/>
  <c r="E31" i="3"/>
  <c r="G31" i="3"/>
  <c r="H31" i="3"/>
  <c r="I31" i="3"/>
  <c r="J31" i="3"/>
  <c r="K31" i="3"/>
  <c r="L31" i="3"/>
  <c r="O31" i="3"/>
  <c r="R31" i="3"/>
  <c r="D32" i="3"/>
  <c r="E32" i="3"/>
  <c r="F32" i="3"/>
  <c r="G32" i="3"/>
  <c r="H32" i="3"/>
  <c r="I32" i="3"/>
  <c r="J32" i="3"/>
  <c r="L32" i="3" s="1"/>
  <c r="K32" i="3"/>
  <c r="O32" i="3"/>
  <c r="R32" i="3"/>
  <c r="D33" i="3"/>
  <c r="E33" i="3"/>
  <c r="F33" i="3"/>
  <c r="G33" i="3"/>
  <c r="I33" i="3" s="1"/>
  <c r="H33" i="3"/>
  <c r="J33" i="3"/>
  <c r="L33" i="3" s="1"/>
  <c r="K33" i="3"/>
  <c r="O33" i="3"/>
  <c r="R33" i="3"/>
  <c r="D34" i="3"/>
  <c r="F34" i="3" s="1"/>
  <c r="E34" i="3"/>
  <c r="G34" i="3"/>
  <c r="I34" i="3" s="1"/>
  <c r="H34" i="3"/>
  <c r="J34" i="3"/>
  <c r="K34" i="3"/>
  <c r="L34" i="3"/>
  <c r="O34" i="3"/>
  <c r="R34" i="3"/>
  <c r="D35" i="3"/>
  <c r="F35" i="3" s="1"/>
  <c r="E35" i="3"/>
  <c r="G35" i="3"/>
  <c r="H35" i="3"/>
  <c r="I35" i="3"/>
  <c r="J35" i="3"/>
  <c r="K35" i="3"/>
  <c r="L35" i="3"/>
  <c r="O35" i="3"/>
  <c r="O39" i="3" s="1"/>
  <c r="R35" i="3"/>
  <c r="D36" i="3"/>
  <c r="E36" i="3"/>
  <c r="F36" i="3"/>
  <c r="G36" i="3"/>
  <c r="H36" i="3"/>
  <c r="I36" i="3"/>
  <c r="J36" i="3"/>
  <c r="L36" i="3" s="1"/>
  <c r="K36" i="3"/>
  <c r="O36" i="3"/>
  <c r="R36" i="3"/>
  <c r="R39" i="3" s="1"/>
  <c r="D37" i="3"/>
  <c r="E37" i="3"/>
  <c r="F37" i="3"/>
  <c r="G37" i="3"/>
  <c r="I37" i="3" s="1"/>
  <c r="H37" i="3"/>
  <c r="J37" i="3"/>
  <c r="L37" i="3" s="1"/>
  <c r="K37" i="3"/>
  <c r="O37" i="3"/>
  <c r="R37" i="3"/>
  <c r="D38" i="3"/>
  <c r="F38" i="3" s="1"/>
  <c r="E38" i="3"/>
  <c r="G38" i="3"/>
  <c r="I38" i="3" s="1"/>
  <c r="H38" i="3"/>
  <c r="J38" i="3"/>
  <c r="K38" i="3"/>
  <c r="L38" i="3"/>
  <c r="O38" i="3"/>
  <c r="R38" i="3"/>
  <c r="E39" i="3"/>
  <c r="M39" i="3"/>
  <c r="N39" i="3"/>
  <c r="P39" i="3"/>
  <c r="Q39" i="3"/>
  <c r="N40" i="3"/>
  <c r="D51" i="3"/>
  <c r="G51" i="3"/>
  <c r="J51" i="3"/>
  <c r="D52" i="3"/>
  <c r="G52" i="3"/>
  <c r="J52" i="3"/>
  <c r="D53" i="3"/>
  <c r="G53" i="3"/>
  <c r="J53" i="3"/>
  <c r="D54" i="3"/>
  <c r="G54" i="3"/>
  <c r="J54" i="3"/>
  <c r="D57" i="3"/>
  <c r="G57" i="3"/>
  <c r="J57" i="3"/>
  <c r="I39" i="3" l="1"/>
  <c r="H40" i="3"/>
  <c r="L24" i="3"/>
  <c r="I24" i="3"/>
  <c r="J40" i="3"/>
  <c r="O40" i="3"/>
  <c r="O41" i="3" s="1"/>
  <c r="K40" i="3"/>
  <c r="G39" i="3"/>
  <c r="F30" i="3"/>
  <c r="F39" i="3" s="1"/>
  <c r="L28" i="3"/>
  <c r="L39" i="3" s="1"/>
  <c r="G24" i="3"/>
  <c r="L17" i="3"/>
  <c r="F15" i="3"/>
  <c r="F24" i="3" s="1"/>
  <c r="L40" i="3" l="1"/>
  <c r="L41" i="3" s="1"/>
  <c r="F40" i="3"/>
  <c r="F41" i="3" s="1"/>
  <c r="G40" i="3"/>
  <c r="I40" i="3"/>
  <c r="I41" i="3" s="1"/>
  <c r="J55" i="2" l="1"/>
  <c r="J53" i="2"/>
  <c r="P42" i="2"/>
  <c r="N42" i="2"/>
  <c r="Q41" i="2"/>
  <c r="P41" i="2"/>
  <c r="N41" i="2"/>
  <c r="M41" i="2"/>
  <c r="R40" i="2"/>
  <c r="O40" i="2"/>
  <c r="L40" i="2"/>
  <c r="K40" i="2"/>
  <c r="J40" i="2"/>
  <c r="H40" i="2"/>
  <c r="G40" i="2"/>
  <c r="I40" i="2" s="1"/>
  <c r="E40" i="2"/>
  <c r="D40" i="2"/>
  <c r="F40" i="2" s="1"/>
  <c r="R39" i="2"/>
  <c r="O39" i="2"/>
  <c r="K39" i="2"/>
  <c r="J39" i="2"/>
  <c r="L39" i="2" s="1"/>
  <c r="H39" i="2"/>
  <c r="G39" i="2"/>
  <c r="I39" i="2" s="1"/>
  <c r="E39" i="2"/>
  <c r="F39" i="2" s="1"/>
  <c r="D39" i="2"/>
  <c r="R38" i="2"/>
  <c r="O38" i="2"/>
  <c r="K38" i="2"/>
  <c r="J38" i="2"/>
  <c r="L38" i="2" s="1"/>
  <c r="H38" i="2"/>
  <c r="I38" i="2" s="1"/>
  <c r="G38" i="2"/>
  <c r="F38" i="2"/>
  <c r="E38" i="2"/>
  <c r="D38" i="2"/>
  <c r="R37" i="2"/>
  <c r="O37" i="2"/>
  <c r="O41" i="2" s="1"/>
  <c r="K37" i="2"/>
  <c r="L37" i="2" s="1"/>
  <c r="J37" i="2"/>
  <c r="I37" i="2"/>
  <c r="H37" i="2"/>
  <c r="G37" i="2"/>
  <c r="E37" i="2"/>
  <c r="D37" i="2"/>
  <c r="F37" i="2" s="1"/>
  <c r="R36" i="2"/>
  <c r="R41" i="2" s="1"/>
  <c r="O36" i="2"/>
  <c r="L36" i="2"/>
  <c r="K36" i="2"/>
  <c r="J36" i="2"/>
  <c r="H36" i="2"/>
  <c r="G36" i="2"/>
  <c r="I36" i="2" s="1"/>
  <c r="E36" i="2"/>
  <c r="D36" i="2"/>
  <c r="F36" i="2" s="1"/>
  <c r="R35" i="2"/>
  <c r="O35" i="2"/>
  <c r="K35" i="2"/>
  <c r="J35" i="2"/>
  <c r="L35" i="2" s="1"/>
  <c r="H35" i="2"/>
  <c r="G35" i="2"/>
  <c r="I35" i="2" s="1"/>
  <c r="E35" i="2"/>
  <c r="F35" i="2" s="1"/>
  <c r="D35" i="2"/>
  <c r="R34" i="2"/>
  <c r="O34" i="2"/>
  <c r="K34" i="2"/>
  <c r="J34" i="2"/>
  <c r="L34" i="2" s="1"/>
  <c r="H34" i="2"/>
  <c r="I34" i="2" s="1"/>
  <c r="G34" i="2"/>
  <c r="F34" i="2"/>
  <c r="E34" i="2"/>
  <c r="D34" i="2"/>
  <c r="R33" i="2"/>
  <c r="O33" i="2"/>
  <c r="K33" i="2"/>
  <c r="L33" i="2" s="1"/>
  <c r="J33" i="2"/>
  <c r="I33" i="2"/>
  <c r="H33" i="2"/>
  <c r="G33" i="2"/>
  <c r="E33" i="2"/>
  <c r="D33" i="2"/>
  <c r="F33" i="2" s="1"/>
  <c r="R32" i="2"/>
  <c r="O32" i="2"/>
  <c r="L32" i="2"/>
  <c r="K32" i="2"/>
  <c r="J32" i="2"/>
  <c r="H32" i="2"/>
  <c r="G32" i="2"/>
  <c r="I32" i="2" s="1"/>
  <c r="E32" i="2"/>
  <c r="D32" i="2"/>
  <c r="F32" i="2" s="1"/>
  <c r="R31" i="2"/>
  <c r="O31" i="2"/>
  <c r="K31" i="2"/>
  <c r="J31" i="2"/>
  <c r="L31" i="2" s="1"/>
  <c r="H31" i="2"/>
  <c r="G31" i="2"/>
  <c r="I31" i="2" s="1"/>
  <c r="E31" i="2"/>
  <c r="F31" i="2" s="1"/>
  <c r="D31" i="2"/>
  <c r="R30" i="2"/>
  <c r="O30" i="2"/>
  <c r="K30" i="2"/>
  <c r="J30" i="2"/>
  <c r="L30" i="2" s="1"/>
  <c r="H30" i="2"/>
  <c r="I30" i="2" s="1"/>
  <c r="G30" i="2"/>
  <c r="F30" i="2"/>
  <c r="E30" i="2"/>
  <c r="D30" i="2"/>
  <c r="R29" i="2"/>
  <c r="O29" i="2"/>
  <c r="K29" i="2"/>
  <c r="L29" i="2" s="1"/>
  <c r="J29" i="2"/>
  <c r="I29" i="2"/>
  <c r="H29" i="2"/>
  <c r="G29" i="2"/>
  <c r="G41" i="2" s="1"/>
  <c r="E29" i="2"/>
  <c r="E41" i="2" s="1"/>
  <c r="D29" i="2"/>
  <c r="F29" i="2" s="1"/>
  <c r="R28" i="2"/>
  <c r="O28" i="2"/>
  <c r="L28" i="2"/>
  <c r="K28" i="2"/>
  <c r="J28" i="2"/>
  <c r="J41" i="2" s="1"/>
  <c r="H28" i="2"/>
  <c r="H41" i="2" s="1"/>
  <c r="G28" i="2"/>
  <c r="I28" i="2" s="1"/>
  <c r="E28" i="2"/>
  <c r="D28" i="2"/>
  <c r="D41" i="2" s="1"/>
  <c r="Q24" i="2"/>
  <c r="Q42" i="2" s="1"/>
  <c r="P24" i="2"/>
  <c r="N24" i="2"/>
  <c r="M24" i="2"/>
  <c r="M42" i="2" s="1"/>
  <c r="R23" i="2"/>
  <c r="O23" i="2"/>
  <c r="K23" i="2"/>
  <c r="J23" i="2"/>
  <c r="L23" i="2" s="1"/>
  <c r="H23" i="2"/>
  <c r="I23" i="2" s="1"/>
  <c r="G23" i="2"/>
  <c r="F23" i="2"/>
  <c r="E23" i="2"/>
  <c r="D23" i="2"/>
  <c r="R22" i="2"/>
  <c r="O22" i="2"/>
  <c r="K22" i="2"/>
  <c r="L22" i="2" s="1"/>
  <c r="J22" i="2"/>
  <c r="I22" i="2"/>
  <c r="H22" i="2"/>
  <c r="G22" i="2"/>
  <c r="E22" i="2"/>
  <c r="D22" i="2"/>
  <c r="F22" i="2" s="1"/>
  <c r="R21" i="2"/>
  <c r="O21" i="2"/>
  <c r="L21" i="2"/>
  <c r="K21" i="2"/>
  <c r="J21" i="2"/>
  <c r="H21" i="2"/>
  <c r="G21" i="2"/>
  <c r="I21" i="2" s="1"/>
  <c r="E21" i="2"/>
  <c r="D21" i="2"/>
  <c r="F21" i="2" s="1"/>
  <c r="R20" i="2"/>
  <c r="O20" i="2"/>
  <c r="K20" i="2"/>
  <c r="J20" i="2"/>
  <c r="L20" i="2" s="1"/>
  <c r="H20" i="2"/>
  <c r="G20" i="2"/>
  <c r="I20" i="2" s="1"/>
  <c r="E20" i="2"/>
  <c r="F20" i="2" s="1"/>
  <c r="D20" i="2"/>
  <c r="R19" i="2"/>
  <c r="O19" i="2"/>
  <c r="K19" i="2"/>
  <c r="J19" i="2"/>
  <c r="L19" i="2" s="1"/>
  <c r="H19" i="2"/>
  <c r="I19" i="2" s="1"/>
  <c r="G19" i="2"/>
  <c r="F19" i="2"/>
  <c r="E19" i="2"/>
  <c r="D19" i="2"/>
  <c r="R18" i="2"/>
  <c r="O18" i="2"/>
  <c r="K18" i="2"/>
  <c r="L18" i="2" s="1"/>
  <c r="J18" i="2"/>
  <c r="I18" i="2"/>
  <c r="H18" i="2"/>
  <c r="G18" i="2"/>
  <c r="E18" i="2"/>
  <c r="D18" i="2"/>
  <c r="F18" i="2" s="1"/>
  <c r="R17" i="2"/>
  <c r="O17" i="2"/>
  <c r="L17" i="2"/>
  <c r="K17" i="2"/>
  <c r="J17" i="2"/>
  <c r="H17" i="2"/>
  <c r="G17" i="2"/>
  <c r="I17" i="2" s="1"/>
  <c r="E17" i="2"/>
  <c r="D17" i="2"/>
  <c r="F17" i="2" s="1"/>
  <c r="R16" i="2"/>
  <c r="O16" i="2"/>
  <c r="O24" i="2" s="1"/>
  <c r="K16" i="2"/>
  <c r="K24" i="2" s="1"/>
  <c r="J16" i="2"/>
  <c r="L16" i="2" s="1"/>
  <c r="H16" i="2"/>
  <c r="G16" i="2"/>
  <c r="I16" i="2" s="1"/>
  <c r="E16" i="2"/>
  <c r="F16" i="2" s="1"/>
  <c r="D16" i="2"/>
  <c r="R15" i="2"/>
  <c r="R24" i="2" s="1"/>
  <c r="O15" i="2"/>
  <c r="K15" i="2"/>
  <c r="J15" i="2"/>
  <c r="J24" i="2" s="1"/>
  <c r="J42" i="2" s="1"/>
  <c r="H15" i="2"/>
  <c r="I15" i="2" s="1"/>
  <c r="G15" i="2"/>
  <c r="F15" i="2"/>
  <c r="E15" i="2"/>
  <c r="D15" i="2"/>
  <c r="D24" i="2" s="1"/>
  <c r="D8" i="2"/>
  <c r="D6" i="2"/>
  <c r="D4" i="2"/>
  <c r="I41" i="2" l="1"/>
  <c r="L41" i="2"/>
  <c r="F24" i="2"/>
  <c r="O42" i="2"/>
  <c r="O43" i="2" s="1"/>
  <c r="D42" i="2"/>
  <c r="I24" i="2"/>
  <c r="I42" i="2" s="1"/>
  <c r="I43" i="2" s="1"/>
  <c r="R42" i="2"/>
  <c r="R43" i="2" s="1"/>
  <c r="G24" i="2"/>
  <c r="G42" i="2" s="1"/>
  <c r="H24" i="2"/>
  <c r="H42" i="2" s="1"/>
  <c r="E24" i="2"/>
  <c r="E42" i="2" s="1"/>
  <c r="F28" i="2"/>
  <c r="F41" i="2" s="1"/>
  <c r="K41" i="2"/>
  <c r="K42" i="2" s="1"/>
  <c r="L15" i="2"/>
  <c r="L24" i="2" s="1"/>
  <c r="L42" i="2" l="1"/>
  <c r="L43" i="2" s="1"/>
  <c r="F42" i="2"/>
  <c r="F43" i="2" s="1"/>
  <c r="D4" i="1" l="1"/>
  <c r="D6" i="1"/>
  <c r="D8" i="1"/>
  <c r="D15" i="1"/>
  <c r="F15" i="1" s="1"/>
  <c r="E15" i="1"/>
  <c r="G15" i="1"/>
  <c r="H15" i="1"/>
  <c r="I15" i="1"/>
  <c r="J15" i="1"/>
  <c r="K15" i="1"/>
  <c r="L15" i="1"/>
  <c r="O15" i="1"/>
  <c r="O24" i="1" s="1"/>
  <c r="R15" i="1"/>
  <c r="D16" i="1"/>
  <c r="E16" i="1"/>
  <c r="F16" i="1"/>
  <c r="G16" i="1"/>
  <c r="H16" i="1"/>
  <c r="I16" i="1"/>
  <c r="K16" i="1"/>
  <c r="L16" i="1" s="1"/>
  <c r="M16" i="1"/>
  <c r="O16" i="1"/>
  <c r="P16" i="1"/>
  <c r="R16" i="1" s="1"/>
  <c r="R24" i="1" s="1"/>
  <c r="D17" i="1"/>
  <c r="E17" i="1"/>
  <c r="F17" i="1"/>
  <c r="G17" i="1"/>
  <c r="H17" i="1"/>
  <c r="I17" i="1"/>
  <c r="J17" i="1"/>
  <c r="J24" i="1" s="1"/>
  <c r="J40" i="1" s="1"/>
  <c r="K17" i="1"/>
  <c r="O17" i="1"/>
  <c r="R17" i="1"/>
  <c r="D18" i="1"/>
  <c r="E18" i="1"/>
  <c r="F18" i="1"/>
  <c r="G18" i="1"/>
  <c r="I18" i="1" s="1"/>
  <c r="H18" i="1"/>
  <c r="J18" i="1"/>
  <c r="L18" i="1" s="1"/>
  <c r="K18" i="1"/>
  <c r="O18" i="1"/>
  <c r="R18" i="1"/>
  <c r="D19" i="1"/>
  <c r="D24" i="1" s="1"/>
  <c r="E19" i="1"/>
  <c r="G19" i="1"/>
  <c r="I19" i="1" s="1"/>
  <c r="H19" i="1"/>
  <c r="H24" i="1" s="1"/>
  <c r="J19" i="1"/>
  <c r="K19" i="1"/>
  <c r="L19" i="1"/>
  <c r="O19" i="1"/>
  <c r="R19" i="1"/>
  <c r="D20" i="1"/>
  <c r="F20" i="1" s="1"/>
  <c r="E20" i="1"/>
  <c r="G20" i="1"/>
  <c r="H20" i="1"/>
  <c r="I20" i="1"/>
  <c r="J20" i="1"/>
  <c r="K20" i="1"/>
  <c r="L20" i="1"/>
  <c r="O20" i="1"/>
  <c r="R20" i="1"/>
  <c r="D21" i="1"/>
  <c r="E21" i="1"/>
  <c r="F21" i="1"/>
  <c r="G21" i="1"/>
  <c r="H21" i="1"/>
  <c r="I21" i="1"/>
  <c r="J21" i="1"/>
  <c r="L21" i="1" s="1"/>
  <c r="K21" i="1"/>
  <c r="O21" i="1"/>
  <c r="R21" i="1"/>
  <c r="D22" i="1"/>
  <c r="E22" i="1"/>
  <c r="F22" i="1"/>
  <c r="G22" i="1"/>
  <c r="I22" i="1" s="1"/>
  <c r="H22" i="1"/>
  <c r="J22" i="1"/>
  <c r="L22" i="1" s="1"/>
  <c r="K22" i="1"/>
  <c r="O22" i="1"/>
  <c r="R22" i="1"/>
  <c r="D23" i="1"/>
  <c r="F23" i="1" s="1"/>
  <c r="E23" i="1"/>
  <c r="G23" i="1"/>
  <c r="I23" i="1" s="1"/>
  <c r="H23" i="1"/>
  <c r="J23" i="1"/>
  <c r="K23" i="1"/>
  <c r="L23" i="1"/>
  <c r="O23" i="1"/>
  <c r="R23" i="1"/>
  <c r="E24" i="1"/>
  <c r="M24" i="1"/>
  <c r="M40" i="1" s="1"/>
  <c r="N24" i="1"/>
  <c r="Q24" i="1"/>
  <c r="Q40" i="1" s="1"/>
  <c r="D28" i="1"/>
  <c r="E28" i="1"/>
  <c r="F28" i="1"/>
  <c r="G28" i="1"/>
  <c r="H28" i="1"/>
  <c r="I28" i="1"/>
  <c r="J28" i="1"/>
  <c r="L28" i="1" s="1"/>
  <c r="K28" i="1"/>
  <c r="O28" i="1"/>
  <c r="R28" i="1"/>
  <c r="D29" i="1"/>
  <c r="E29" i="1"/>
  <c r="F29" i="1"/>
  <c r="G29" i="1"/>
  <c r="I29" i="1" s="1"/>
  <c r="J29" i="1"/>
  <c r="K29" i="1"/>
  <c r="K39" i="1" s="1"/>
  <c r="L29" i="1"/>
  <c r="O29" i="1"/>
  <c r="R29" i="1"/>
  <c r="D30" i="1"/>
  <c r="F30" i="1" s="1"/>
  <c r="E30" i="1"/>
  <c r="E39" i="1" s="1"/>
  <c r="G30" i="1"/>
  <c r="I30" i="1"/>
  <c r="K30" i="1"/>
  <c r="L30" i="1" s="1"/>
  <c r="O30" i="1"/>
  <c r="R30" i="1"/>
  <c r="D31" i="1"/>
  <c r="F31" i="1" s="1"/>
  <c r="E31" i="1"/>
  <c r="G31" i="1"/>
  <c r="I31" i="1"/>
  <c r="J31" i="1"/>
  <c r="K31" i="1"/>
  <c r="L31" i="1"/>
  <c r="O31" i="1"/>
  <c r="R31" i="1"/>
  <c r="D32" i="1"/>
  <c r="E32" i="1"/>
  <c r="F32" i="1"/>
  <c r="G32" i="1"/>
  <c r="I32" i="1" s="1"/>
  <c r="J32" i="1"/>
  <c r="L32" i="1" s="1"/>
  <c r="K32" i="1"/>
  <c r="O32" i="1"/>
  <c r="R32" i="1"/>
  <c r="D33" i="1"/>
  <c r="F33" i="1" s="1"/>
  <c r="E33" i="1"/>
  <c r="G33" i="1"/>
  <c r="I33" i="1"/>
  <c r="J33" i="1"/>
  <c r="K33" i="1"/>
  <c r="L33" i="1"/>
  <c r="O33" i="1"/>
  <c r="P33" i="1"/>
  <c r="R33" i="1" s="1"/>
  <c r="D34" i="1"/>
  <c r="F34" i="1" s="1"/>
  <c r="E34" i="1"/>
  <c r="G34" i="1"/>
  <c r="I34" i="1"/>
  <c r="J34" i="1"/>
  <c r="L34" i="1" s="1"/>
  <c r="K34" i="1"/>
  <c r="O34" i="1"/>
  <c r="R34" i="1"/>
  <c r="D35" i="1"/>
  <c r="E35" i="1"/>
  <c r="F35" i="1"/>
  <c r="G35" i="1"/>
  <c r="I35" i="1" s="1"/>
  <c r="J35" i="1"/>
  <c r="K35" i="1"/>
  <c r="L35" i="1"/>
  <c r="O35" i="1"/>
  <c r="P35" i="1"/>
  <c r="R35" i="1"/>
  <c r="D36" i="1"/>
  <c r="F36" i="1" s="1"/>
  <c r="E36" i="1"/>
  <c r="G36" i="1"/>
  <c r="I36" i="1" s="1"/>
  <c r="H36" i="1"/>
  <c r="H39" i="1" s="1"/>
  <c r="J36" i="1"/>
  <c r="K36" i="1"/>
  <c r="L36" i="1"/>
  <c r="O36" i="1"/>
  <c r="R36" i="1"/>
  <c r="D37" i="1"/>
  <c r="F37" i="1" s="1"/>
  <c r="E37" i="1"/>
  <c r="G37" i="1"/>
  <c r="H37" i="1"/>
  <c r="I37" i="1"/>
  <c r="J37" i="1"/>
  <c r="K37" i="1"/>
  <c r="L37" i="1"/>
  <c r="O37" i="1"/>
  <c r="O39" i="1" s="1"/>
  <c r="R37" i="1"/>
  <c r="D38" i="1"/>
  <c r="E38" i="1"/>
  <c r="F38" i="1"/>
  <c r="G38" i="1"/>
  <c r="I38" i="1" s="1"/>
  <c r="J38" i="1"/>
  <c r="L38" i="1" s="1"/>
  <c r="K38" i="1"/>
  <c r="M38" i="1"/>
  <c r="O38" i="1"/>
  <c r="P38" i="1"/>
  <c r="R38" i="1" s="1"/>
  <c r="R39" i="1" s="1"/>
  <c r="J39" i="1"/>
  <c r="M39" i="1"/>
  <c r="N39" i="1"/>
  <c r="N40" i="1" s="1"/>
  <c r="Q39" i="1"/>
  <c r="R40" i="1" l="1"/>
  <c r="R41" i="1" s="1"/>
  <c r="E40" i="1"/>
  <c r="H40" i="1"/>
  <c r="I39" i="1"/>
  <c r="I24" i="1"/>
  <c r="F39" i="1"/>
  <c r="L39" i="1"/>
  <c r="L24" i="1"/>
  <c r="L40" i="1" s="1"/>
  <c r="L41" i="1" s="1"/>
  <c r="O40" i="1"/>
  <c r="O41" i="1" s="1"/>
  <c r="F24" i="1"/>
  <c r="F40" i="1" s="1"/>
  <c r="F41" i="1" s="1"/>
  <c r="P39" i="1"/>
  <c r="D39" i="1"/>
  <c r="D40" i="1" s="1"/>
  <c r="K24" i="1"/>
  <c r="K40" i="1" s="1"/>
  <c r="G24" i="1"/>
  <c r="F19" i="1"/>
  <c r="L17" i="1"/>
  <c r="P24" i="1"/>
  <c r="P40" i="1" s="1"/>
  <c r="G39" i="1"/>
  <c r="G40" i="1" l="1"/>
  <c r="I40" i="1"/>
  <c r="I41" i="1" s="1"/>
</calcChain>
</file>

<file path=xl/sharedStrings.xml><?xml version="1.0" encoding="utf-8"?>
<sst xmlns="http://schemas.openxmlformats.org/spreadsheetml/2006/main" count="2714" uniqueCount="145">
  <si>
    <t>Podpis:</t>
  </si>
  <si>
    <t>Mgr. Bedřich Fryč</t>
  </si>
  <si>
    <t xml:space="preserve">Schválil: </t>
  </si>
  <si>
    <t>Dne:</t>
  </si>
  <si>
    <t>Komentář ke střednědobému výhledu rozpočtu:</t>
  </si>
  <si>
    <t>Výhled R+2</t>
  </si>
  <si>
    <t>Výhled R+1</t>
  </si>
  <si>
    <t>Plán R</t>
  </si>
  <si>
    <t>Plán 31.12.</t>
  </si>
  <si>
    <t>Skutečnost k 31.12.</t>
  </si>
  <si>
    <t>Průměrný přepočtený stav zaměstnanců k:</t>
  </si>
  <si>
    <t>FKSP</t>
  </si>
  <si>
    <t>Fond odměn</t>
  </si>
  <si>
    <t>Fond investic</t>
  </si>
  <si>
    <t>Rezervní fond</t>
  </si>
  <si>
    <t>Plán k 31.12.</t>
  </si>
  <si>
    <t>Stavy peněžitých fondů</t>
  </si>
  <si>
    <t>Ostatní investiční transfery</t>
  </si>
  <si>
    <t>Investiční příspěvek zřizovatel</t>
  </si>
  <si>
    <t>Investiční příspěvek/dotace</t>
  </si>
  <si>
    <t>Výhled</t>
  </si>
  <si>
    <t>Požadavek</t>
  </si>
  <si>
    <t>Plán</t>
  </si>
  <si>
    <t>Skutečnost</t>
  </si>
  <si>
    <t>Odvod do rozpočtu zřizovatele</t>
  </si>
  <si>
    <t>Čistý zisk/ztráta (bez provozního příspěvku zřizovatele)</t>
  </si>
  <si>
    <t>26.</t>
  </si>
  <si>
    <t>Výsledek hospodaření</t>
  </si>
  <si>
    <t>25.</t>
  </si>
  <si>
    <t>Náklady celkem</t>
  </si>
  <si>
    <t>23.</t>
  </si>
  <si>
    <t>Ostatní náklady</t>
  </si>
  <si>
    <t>21.</t>
  </si>
  <si>
    <t>Odpisy nehmotného a hmotného investičního majetku</t>
  </si>
  <si>
    <t>20.</t>
  </si>
  <si>
    <t>Daně a poplatky</t>
  </si>
  <si>
    <t>19.</t>
  </si>
  <si>
    <t>Povinné pojistné placené zaměstnavatelem</t>
  </si>
  <si>
    <t>18.</t>
  </si>
  <si>
    <t>ostatní osobní náklady</t>
  </si>
  <si>
    <t>17.</t>
  </si>
  <si>
    <t>v tom:  mzdy zaměstnanců</t>
  </si>
  <si>
    <t>16.</t>
  </si>
  <si>
    <t>Mzdové náklady</t>
  </si>
  <si>
    <t>15.</t>
  </si>
  <si>
    <t>Služby</t>
  </si>
  <si>
    <t>14.</t>
  </si>
  <si>
    <t>Spotřeba energie</t>
  </si>
  <si>
    <t>13.</t>
  </si>
  <si>
    <t>Spotřeba materiálu</t>
  </si>
  <si>
    <t>12.</t>
  </si>
  <si>
    <t>Opravy a udržování</t>
  </si>
  <si>
    <t>11.</t>
  </si>
  <si>
    <t>NÁKLADY</t>
  </si>
  <si>
    <t>Náklady DČ</t>
  </si>
  <si>
    <t>Náklady Hl.Č celkem</t>
  </si>
  <si>
    <t>Ukazatel</t>
  </si>
  <si>
    <t xml:space="preserve">Poř.č. řádku </t>
  </si>
  <si>
    <t xml:space="preserve">NÁKLADY  </t>
  </si>
  <si>
    <t>Výnosy celkem</t>
  </si>
  <si>
    <t>10.</t>
  </si>
  <si>
    <t>příjmy z prodeje majetku</t>
  </si>
  <si>
    <t>9.</t>
  </si>
  <si>
    <t>z toho: příjmy z pronájmu majetku</t>
  </si>
  <si>
    <t>8.</t>
  </si>
  <si>
    <t>Ostatní výnosy</t>
  </si>
  <si>
    <t>7.</t>
  </si>
  <si>
    <t>Zapojení fondů do výnosů</t>
  </si>
  <si>
    <t>6.</t>
  </si>
  <si>
    <t>Zúčtování 403 do výnosů</t>
  </si>
  <si>
    <t>5.</t>
  </si>
  <si>
    <t>Provozní dotace z jiných zdrojů (mimo SMCH)</t>
  </si>
  <si>
    <t>4.</t>
  </si>
  <si>
    <t>Účelový příspěvek zřizovatele (s vyúčtováním) - granty OŠ, OE</t>
  </si>
  <si>
    <t>3.</t>
  </si>
  <si>
    <t>Provozní příspěvek zřizovatele</t>
  </si>
  <si>
    <t>2.</t>
  </si>
  <si>
    <t>Tržby  601-609</t>
  </si>
  <si>
    <t>1.</t>
  </si>
  <si>
    <t>VÝNOSY</t>
  </si>
  <si>
    <t>Výnosy DČ</t>
  </si>
  <si>
    <t>Výnosy Hl.Č. celkem</t>
  </si>
  <si>
    <t>Organizace celkem</t>
  </si>
  <si>
    <t>Doplňková činnost</t>
  </si>
  <si>
    <t>Hlavní činnost</t>
  </si>
  <si>
    <t>Výhled rozpočtu 2024</t>
  </si>
  <si>
    <t>Výhled rozpočtu 2023</t>
  </si>
  <si>
    <t>Požadavek na rozpočet 2022</t>
  </si>
  <si>
    <t>Plán 2021</t>
  </si>
  <si>
    <t>Skutečnost 2020</t>
  </si>
  <si>
    <t>Sídlo:</t>
  </si>
  <si>
    <t>IČO:</t>
  </si>
  <si>
    <t>Název organizace:</t>
  </si>
  <si>
    <t>Střednědobý výhled hospodaření příspěvkové organizace na období let 2023-2024</t>
  </si>
  <si>
    <t>Aktivace dřevní hmoty</t>
  </si>
  <si>
    <t>Tvorba a zúčtování rezerv</t>
  </si>
  <si>
    <t>Stavy fondů</t>
  </si>
  <si>
    <t>Petr Markes, ředitel</t>
  </si>
  <si>
    <t>Mgr. Alena Tölgová, ředitelka</t>
  </si>
  <si>
    <t>Ing. Ivana Vomáčková</t>
  </si>
  <si>
    <t xml:space="preserve">Z pohledu bezpečnosti pro klienty i personál je nutné v nejbližších letech řešit finanční prostředky pro vybudování evakuačního výtahu v budově DpS Písečná, a to ve spolupráci se zřizovatelem pro vysokou finanční náročnost. Dostatek prostředků nemůže organizace získat v rámci své vlastní činnosti.  </t>
  </si>
  <si>
    <t>Výhled pro roky 2023 a 2024 je zpracován s ohledem na předpokládanou inflaci, zvyšování úhrad za poskytované sociální služby a přepokladané získání dotačních prostředků z MPSV na podporu sociálních služeb a dětských skupin.</t>
  </si>
  <si>
    <t>V období 2023 a 2024 neočekáváme systémové a organizační změny v působení organizace. V roce 2023, 2024 přepokládáme zajištění spolufinancování  sociálních služeb z rozpočtu MPSV v rámci vyhlášených programů. Od roku 2022 očekáváme podporu provozu dětských skupin z programu MPSV.</t>
  </si>
  <si>
    <t xml:space="preserve"> </t>
  </si>
  <si>
    <t xml:space="preserve">Sestavil: </t>
  </si>
  <si>
    <t>Ivana Hejčová</t>
  </si>
  <si>
    <t>Bc. Věra Fryčová</t>
  </si>
  <si>
    <t>Ing. Zbyněk Koblížek</t>
  </si>
  <si>
    <t>Bc. Eliška Smetanová</t>
  </si>
  <si>
    <t>Mgr. Hana Horská</t>
  </si>
  <si>
    <t>Jana Tučková</t>
  </si>
  <si>
    <t>Požadavek na rozpočet 2022 - k 2.11.2021</t>
  </si>
  <si>
    <t>Ve střednědobém výhledu jere počítáno s návratem k běžnému provozu</t>
  </si>
  <si>
    <t>V oblasti výnosů :</t>
  </si>
  <si>
    <t xml:space="preserve">očekávaný návrak k výnosům z provozování stravování, školní družiny a pronájmů </t>
  </si>
  <si>
    <t>V oblasti nákladů :</t>
  </si>
  <si>
    <t xml:space="preserve">v dalších letech je počítáno s bežnými mírnými nárůsty - zdražování energií , služeb a materiálu - inflace </t>
  </si>
  <si>
    <t>Michaela Adamová Bc.</t>
  </si>
  <si>
    <t>Ing. Vladimíra Nováková</t>
  </si>
  <si>
    <t xml:space="preserve">Provozní příspěvek, který byl na letošní rok snížen vzhledem ke corona krizi, byl ponechán v původní výši z předešlých požadavků na rozpočtový výhled z důvodu plánovaného zdražení energií a vyšším odpisům. </t>
  </si>
  <si>
    <t>Mzdové náklady byly navýšeny o 2 % na rok 2024, předešlé roky o 5 %.</t>
  </si>
  <si>
    <t>Mgr. Miloš Zelenka</t>
  </si>
  <si>
    <t>Dudková Ivana</t>
  </si>
  <si>
    <t>Mgr. Ilona Zahálková</t>
  </si>
  <si>
    <t>Miloslav Hons</t>
  </si>
  <si>
    <t>původní výše nákladů na energie 2420 tis byl navýšen o 180 tis. na 2600 tis Kč</t>
  </si>
  <si>
    <t>Rezervní fon (nespotřebované projekty)</t>
  </si>
  <si>
    <t>Střednědobý výhled hospodaření příspěvkové organizace na období let 2023-2024 - aktualizace k 27.10.2021</t>
  </si>
  <si>
    <t>Kebrlová Jana</t>
  </si>
  <si>
    <t>Mgr.Miroslav Žalud</t>
  </si>
  <si>
    <t xml:space="preserve">1.11.2021                                                                              Sestavil: </t>
  </si>
  <si>
    <t xml:space="preserve">Edita Drexlerová </t>
  </si>
  <si>
    <t xml:space="preserve">Mgr. Vlasta Marková </t>
  </si>
  <si>
    <t>Mgr.Libuše Slavíková</t>
  </si>
  <si>
    <t>Věra Čmejrková</t>
  </si>
  <si>
    <t>Mgr. Sejnová Jana</t>
  </si>
  <si>
    <t>Kubátová Ilona</t>
  </si>
  <si>
    <t>Palachova 4881, 430 03 Chomutov 3</t>
  </si>
  <si>
    <t>72744341</t>
  </si>
  <si>
    <t>Základní škola speciální a Mateřská škola, Chomutov, Palachova 4881, příspěvková organizace</t>
  </si>
  <si>
    <t>Mgr. Karel Žižka</t>
  </si>
  <si>
    <t>Bc. Lenka Maříková</t>
  </si>
  <si>
    <t>21.7.2021.</t>
  </si>
  <si>
    <t>Již v roce 2021 sledujeme mírný pokles zájmu o studium na nový školní rok a tato tendence může pokračovat, protože nastupují méně silné ročníky žactva.</t>
  </si>
  <si>
    <t>Střednědobý výhled požadavku na provozní příspěvek je orientační a skutečnost požadavku bude záviset na vývoji naplnění uměleckých oborů žáky a tím příjmů z úplaty za vzdělání, která je podstatným příjmem ke krytí nákladů organizace.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</si>
</sst>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\ %"/>
    <numFmt numFmtId="165" formatCode="d/m/yyyy"/>
    <numFmt numFmtId="166" formatCode="#,##0.0"/>
    <numFmt numFmtId="167" formatCode="#,##0.0_ ;[Red]\-#,##0.0\ "/>
  </numFmts>
  <fonts count="28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b/>
      <i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9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4"/>
      <color rgb="FFFFFFFF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6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DEEBF7"/>
        <bgColor rgb="FFDAE3F3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  <fill>
      <patternFill patternType="solid">
        <fgColor rgb="FFE7E6E6"/>
        <bgColor rgb="FFEDEDED"/>
      </patternFill>
    </fill>
    <fill>
      <patternFill patternType="solid">
        <fgColor rgb="FF44546A"/>
        <bgColor rgb="FF363636"/>
      </patternFill>
    </fill>
    <fill>
      <patternFill patternType="solid">
        <fgColor rgb="FFDAE3F3"/>
        <bgColor rgb="FFDEEBF7"/>
      </patternFill>
    </fill>
    <fill>
      <patternFill patternType="solid">
        <fgColor rgb="FFFBE5D6"/>
        <bgColor rgb="FFE7E6E6"/>
      </patternFill>
    </fill>
    <fill>
      <patternFill patternType="solid">
        <fgColor rgb="FFD9D9D9"/>
        <bgColor rgb="FFDBDBDB"/>
      </patternFill>
    </fill>
    <fill>
      <patternFill patternType="solid">
        <fgColor rgb="FFE2F0D9"/>
        <bgColor rgb="FFE7E6E6"/>
      </patternFill>
    </fill>
    <fill>
      <patternFill patternType="solid">
        <fgColor rgb="FF92D050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59999389629810485"/>
        <bgColor indexed="64"/>
      </patternFill>
    </fill>
  </fills>
  <borders count="5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80">
    <xf numFmtId="0" fontId="0" fillId="0" borderId="0" xfId="0"/>
    <xf numFmtId="164" fontId="0" fillId="0" borderId="0" xfId="0" applyNumberFormat="1" applyFont="1"/>
    <xf numFmtId="0" fontId="0" fillId="2" borderId="0" xfId="0" applyFill="1"/>
    <xf numFmtId="0" fontId="3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/>
    <xf numFmtId="0" fontId="4" fillId="2" borderId="0" xfId="1" applyFont="1" applyFill="1" applyBorder="1" applyProtection="1"/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left"/>
    </xf>
    <xf numFmtId="0" fontId="0" fillId="2" borderId="0" xfId="0" applyFill="1" applyProtection="1"/>
    <xf numFmtId="0" fontId="3" fillId="3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165" fontId="3" fillId="3" borderId="0" xfId="0" applyNumberFormat="1" applyFont="1" applyFill="1" applyBorder="1" applyAlignment="1" applyProtection="1">
      <alignment horizontal="left"/>
      <protection locked="0"/>
    </xf>
    <xf numFmtId="0" fontId="0" fillId="0" borderId="1" xfId="0" applyBorder="1"/>
    <xf numFmtId="0" fontId="0" fillId="0" borderId="2" xfId="0" applyBorder="1"/>
    <xf numFmtId="0" fontId="3" fillId="0" borderId="2" xfId="0" applyFont="1" applyBorder="1" applyAlignment="1" applyProtection="1">
      <alignment horizontal="left"/>
      <protection locked="0"/>
    </xf>
    <xf numFmtId="0" fontId="4" fillId="0" borderId="2" xfId="0" applyFont="1" applyBorder="1"/>
    <xf numFmtId="0" fontId="4" fillId="0" borderId="3" xfId="1" applyFont="1" applyBorder="1" applyProtection="1"/>
    <xf numFmtId="0" fontId="0" fillId="0" borderId="4" xfId="0" applyBorder="1"/>
    <xf numFmtId="0" fontId="0" fillId="0" borderId="0" xfId="0" applyBorder="1"/>
    <xf numFmtId="0" fontId="4" fillId="0" borderId="0" xfId="0" applyFont="1" applyBorder="1"/>
    <xf numFmtId="0" fontId="4" fillId="0" borderId="5" xfId="1" applyFont="1" applyBorder="1" applyProtection="1"/>
    <xf numFmtId="0" fontId="4" fillId="0" borderId="0" xfId="1" applyFont="1" applyBorder="1" applyProtection="1"/>
    <xf numFmtId="0" fontId="3" fillId="0" borderId="5" xfId="0" applyFont="1" applyBorder="1" applyAlignment="1" applyProtection="1">
      <alignment horizontal="left"/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66" fontId="3" fillId="0" borderId="7" xfId="0" applyNumberFormat="1" applyFont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166" fontId="6" fillId="2" borderId="0" xfId="0" applyNumberFormat="1" applyFont="1" applyFill="1" applyBorder="1" applyAlignment="1" applyProtection="1">
      <alignment horizontal="right"/>
    </xf>
    <xf numFmtId="166" fontId="3" fillId="2" borderId="0" xfId="0" applyNumberFormat="1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166" fontId="3" fillId="0" borderId="9" xfId="0" applyNumberFormat="1" applyFont="1" applyBorder="1" applyProtection="1">
      <protection locked="0"/>
    </xf>
    <xf numFmtId="0" fontId="3" fillId="0" borderId="9" xfId="0" applyFont="1" applyBorder="1" applyProtection="1"/>
    <xf numFmtId="166" fontId="3" fillId="4" borderId="9" xfId="0" applyNumberFormat="1" applyFont="1" applyFill="1" applyBorder="1" applyAlignment="1" applyProtection="1">
      <alignment horizontal="center"/>
    </xf>
    <xf numFmtId="166" fontId="3" fillId="2" borderId="0" xfId="0" applyNumberFormat="1" applyFont="1" applyFill="1" applyBorder="1" applyAlignment="1" applyProtection="1">
      <alignment horizontal="center"/>
    </xf>
    <xf numFmtId="0" fontId="3" fillId="4" borderId="9" xfId="0" applyFont="1" applyFill="1" applyBorder="1" applyProtection="1"/>
    <xf numFmtId="166" fontId="3" fillId="0" borderId="9" xfId="0" applyNumberFormat="1" applyFont="1" applyBorder="1" applyProtection="1"/>
    <xf numFmtId="166" fontId="3" fillId="2" borderId="0" xfId="0" applyNumberFormat="1" applyFont="1" applyFill="1" applyBorder="1" applyAlignment="1" applyProtection="1">
      <alignment horizontal="right"/>
      <protection locked="0"/>
    </xf>
    <xf numFmtId="0" fontId="7" fillId="0" borderId="9" xfId="0" applyFont="1" applyBorder="1" applyProtection="1"/>
    <xf numFmtId="0" fontId="0" fillId="2" borderId="0" xfId="0" applyFill="1" applyBorder="1"/>
    <xf numFmtId="166" fontId="3" fillId="0" borderId="10" xfId="0" applyNumberFormat="1" applyFont="1" applyBorder="1" applyProtection="1">
      <protection locked="0"/>
    </xf>
    <xf numFmtId="166" fontId="3" fillId="0" borderId="11" xfId="0" applyNumberFormat="1" applyFont="1" applyBorder="1" applyProtection="1">
      <protection locked="0"/>
    </xf>
    <xf numFmtId="166" fontId="3" fillId="2" borderId="0" xfId="0" applyNumberFormat="1" applyFont="1" applyFill="1" applyBorder="1" applyProtection="1">
      <protection locked="0"/>
    </xf>
    <xf numFmtId="0" fontId="3" fillId="4" borderId="12" xfId="0" applyFont="1" applyFill="1" applyBorder="1" applyAlignment="1" applyProtection="1">
      <alignment horizontal="left" vertical="center"/>
    </xf>
    <xf numFmtId="166" fontId="8" fillId="5" borderId="13" xfId="0" applyNumberFormat="1" applyFont="1" applyFill="1" applyBorder="1" applyAlignment="1" applyProtection="1">
      <alignment horizontal="center" wrapText="1"/>
    </xf>
    <xf numFmtId="166" fontId="8" fillId="5" borderId="14" xfId="0" applyNumberFormat="1" applyFont="1" applyFill="1" applyBorder="1" applyAlignment="1" applyProtection="1">
      <alignment horizontal="center" wrapText="1"/>
      <protection locked="0"/>
    </xf>
    <xf numFmtId="166" fontId="8" fillId="2" borderId="0" xfId="0" applyNumberFormat="1" applyFont="1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/>
    </xf>
    <xf numFmtId="166" fontId="3" fillId="0" borderId="15" xfId="0" applyNumberFormat="1" applyFont="1" applyBorder="1" applyProtection="1"/>
    <xf numFmtId="166" fontId="3" fillId="0" borderId="16" xfId="0" applyNumberFormat="1" applyFont="1" applyBorder="1" applyProtection="1"/>
    <xf numFmtId="0" fontId="0" fillId="2" borderId="0" xfId="0" applyFont="1" applyFill="1" applyBorder="1" applyAlignment="1" applyProtection="1">
      <alignment horizontal="center"/>
    </xf>
    <xf numFmtId="167" fontId="9" fillId="6" borderId="17" xfId="0" applyNumberFormat="1" applyFont="1" applyFill="1" applyBorder="1" applyProtection="1"/>
    <xf numFmtId="166" fontId="6" fillId="5" borderId="13" xfId="0" applyNumberFormat="1" applyFont="1" applyFill="1" applyBorder="1" applyProtection="1"/>
    <xf numFmtId="0" fontId="9" fillId="5" borderId="18" xfId="0" applyFont="1" applyFill="1" applyBorder="1" applyProtection="1"/>
    <xf numFmtId="0" fontId="9" fillId="5" borderId="19" xfId="0" applyFont="1" applyFill="1" applyBorder="1" applyProtection="1"/>
    <xf numFmtId="0" fontId="9" fillId="5" borderId="14" xfId="0" applyFont="1" applyFill="1" applyBorder="1" applyProtection="1"/>
    <xf numFmtId="167" fontId="9" fillId="6" borderId="12" xfId="0" applyNumberFormat="1" applyFont="1" applyFill="1" applyBorder="1" applyProtection="1"/>
    <xf numFmtId="166" fontId="6" fillId="5" borderId="20" xfId="0" applyNumberFormat="1" applyFont="1" applyFill="1" applyBorder="1" applyProtection="1"/>
    <xf numFmtId="0" fontId="9" fillId="0" borderId="12" xfId="0" applyFont="1" applyBorder="1" applyProtection="1"/>
    <xf numFmtId="0" fontId="9" fillId="0" borderId="12" xfId="0" applyFont="1" applyBorder="1" applyAlignment="1" applyProtection="1">
      <alignment horizontal="center"/>
    </xf>
    <xf numFmtId="167" fontId="10" fillId="7" borderId="21" xfId="0" applyNumberFormat="1" applyFont="1" applyFill="1" applyBorder="1" applyAlignment="1" applyProtection="1"/>
    <xf numFmtId="167" fontId="10" fillId="7" borderId="22" xfId="0" applyNumberFormat="1" applyFont="1" applyFill="1" applyBorder="1" applyAlignment="1" applyProtection="1"/>
    <xf numFmtId="167" fontId="10" fillId="7" borderId="7" xfId="0" applyNumberFormat="1" applyFont="1" applyFill="1" applyBorder="1" applyAlignment="1" applyProtection="1"/>
    <xf numFmtId="167" fontId="10" fillId="7" borderId="23" xfId="0" applyNumberFormat="1" applyFont="1" applyFill="1" applyBorder="1" applyAlignment="1" applyProtection="1"/>
    <xf numFmtId="0" fontId="11" fillId="8" borderId="22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horizontal="center"/>
    </xf>
    <xf numFmtId="166" fontId="3" fillId="9" borderId="17" xfId="0" applyNumberFormat="1" applyFont="1" applyFill="1" applyBorder="1" applyProtection="1"/>
    <xf numFmtId="166" fontId="3" fillId="9" borderId="24" xfId="0" applyNumberFormat="1" applyFont="1" applyFill="1" applyBorder="1" applyProtection="1"/>
    <xf numFmtId="166" fontId="3" fillId="9" borderId="25" xfId="0" applyNumberFormat="1" applyFont="1" applyFill="1" applyBorder="1" applyProtection="1"/>
    <xf numFmtId="166" fontId="3" fillId="9" borderId="10" xfId="0" applyNumberFormat="1" applyFont="1" applyFill="1" applyBorder="1" applyProtection="1"/>
    <xf numFmtId="166" fontId="3" fillId="9" borderId="12" xfId="0" applyNumberFormat="1" applyFont="1" applyFill="1" applyBorder="1" applyProtection="1"/>
    <xf numFmtId="0" fontId="3" fillId="9" borderId="12" xfId="0" applyFont="1" applyFill="1" applyBorder="1" applyProtection="1"/>
    <xf numFmtId="0" fontId="3" fillId="0" borderId="17" xfId="0" applyFont="1" applyBorder="1" applyAlignment="1" applyProtection="1">
      <alignment horizontal="center"/>
    </xf>
    <xf numFmtId="166" fontId="0" fillId="0" borderId="26" xfId="0" applyNumberFormat="1" applyFont="1" applyBorder="1" applyAlignment="1" applyProtection="1">
      <alignment horizontal="right"/>
    </xf>
    <xf numFmtId="166" fontId="0" fillId="0" borderId="27" xfId="0" applyNumberFormat="1" applyFont="1" applyBorder="1" applyProtection="1">
      <protection locked="0"/>
    </xf>
    <xf numFmtId="166" fontId="0" fillId="0" borderId="28" xfId="0" applyNumberFormat="1" applyFont="1" applyBorder="1" applyAlignment="1" applyProtection="1">
      <alignment horizontal="right"/>
    </xf>
    <xf numFmtId="166" fontId="0" fillId="0" borderId="9" xfId="0" applyNumberFormat="1" applyFont="1" applyBorder="1" applyProtection="1">
      <protection locked="0"/>
    </xf>
    <xf numFmtId="166" fontId="0" fillId="0" borderId="29" xfId="0" applyNumberFormat="1" applyFont="1" applyBorder="1" applyProtection="1">
      <protection locked="0"/>
    </xf>
    <xf numFmtId="166" fontId="0" fillId="0" borderId="30" xfId="0" applyNumberFormat="1" applyFont="1" applyBorder="1" applyAlignment="1" applyProtection="1">
      <alignment horizontal="right"/>
    </xf>
    <xf numFmtId="166" fontId="0" fillId="0" borderId="31" xfId="0" applyNumberFormat="1" applyFont="1" applyBorder="1" applyAlignment="1" applyProtection="1">
      <alignment horizontal="right"/>
      <protection locked="0"/>
    </xf>
    <xf numFmtId="166" fontId="0" fillId="0" borderId="3" xfId="0" applyNumberFormat="1" applyFont="1" applyBorder="1" applyAlignment="1" applyProtection="1">
      <alignment horizontal="right"/>
      <protection locked="0"/>
    </xf>
    <xf numFmtId="0" fontId="0" fillId="0" borderId="32" xfId="0" applyFont="1" applyBorder="1" applyProtection="1"/>
    <xf numFmtId="0" fontId="0" fillId="0" borderId="33" xfId="0" applyFont="1" applyBorder="1" applyAlignment="1" applyProtection="1">
      <alignment horizontal="center"/>
    </xf>
    <xf numFmtId="166" fontId="0" fillId="0" borderId="31" xfId="0" applyNumberFormat="1" applyFont="1" applyBorder="1" applyAlignment="1" applyProtection="1">
      <alignment horizontal="right"/>
    </xf>
    <xf numFmtId="166" fontId="0" fillId="0" borderId="34" xfId="0" applyNumberFormat="1" applyFont="1" applyBorder="1" applyProtection="1">
      <protection locked="0"/>
    </xf>
    <xf numFmtId="166" fontId="0" fillId="0" borderId="35" xfId="0" applyNumberFormat="1" applyFont="1" applyBorder="1" applyAlignment="1" applyProtection="1">
      <alignment horizontal="right"/>
    </xf>
    <xf numFmtId="0" fontId="0" fillId="0" borderId="28" xfId="0" applyFont="1" applyBorder="1" applyProtection="1"/>
    <xf numFmtId="0" fontId="0" fillId="0" borderId="36" xfId="0" applyFont="1" applyBorder="1" applyAlignment="1" applyProtection="1">
      <alignment horizontal="center"/>
    </xf>
    <xf numFmtId="0" fontId="12" fillId="0" borderId="28" xfId="0" applyFont="1" applyBorder="1" applyAlignment="1" applyProtection="1">
      <alignment horizontal="left" indent="7"/>
    </xf>
    <xf numFmtId="0" fontId="12" fillId="0" borderId="28" xfId="0" applyFont="1" applyBorder="1" applyProtection="1"/>
    <xf numFmtId="166" fontId="0" fillId="10" borderId="34" xfId="0" applyNumberFormat="1" applyFont="1" applyFill="1" applyBorder="1" applyProtection="1">
      <protection locked="0"/>
    </xf>
    <xf numFmtId="166" fontId="0" fillId="10" borderId="9" xfId="0" applyNumberFormat="1" applyFont="1" applyFill="1" applyBorder="1" applyProtection="1">
      <protection locked="0"/>
    </xf>
    <xf numFmtId="166" fontId="0" fillId="10" borderId="31" xfId="0" applyNumberFormat="1" applyFont="1" applyFill="1" applyBorder="1" applyAlignment="1" applyProtection="1">
      <alignment horizontal="right"/>
      <protection locked="0"/>
    </xf>
    <xf numFmtId="166" fontId="0" fillId="0" borderId="37" xfId="0" applyNumberFormat="1" applyFont="1" applyBorder="1" applyProtection="1">
      <protection locked="0"/>
    </xf>
    <xf numFmtId="166" fontId="0" fillId="0" borderId="38" xfId="0" applyNumberFormat="1" applyFont="1" applyBorder="1" applyAlignment="1" applyProtection="1">
      <alignment horizontal="right"/>
    </xf>
    <xf numFmtId="166" fontId="0" fillId="0" borderId="39" xfId="0" applyNumberFormat="1" applyFont="1" applyBorder="1" applyProtection="1">
      <protection locked="0"/>
    </xf>
    <xf numFmtId="0" fontId="0" fillId="0" borderId="40" xfId="0" applyFont="1" applyBorder="1" applyProtection="1"/>
    <xf numFmtId="0" fontId="0" fillId="0" borderId="41" xfId="0" applyFont="1" applyBorder="1" applyAlignment="1" applyProtection="1">
      <alignment horizontal="center"/>
    </xf>
    <xf numFmtId="0" fontId="13" fillId="0" borderId="24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166" fontId="0" fillId="0" borderId="13" xfId="0" applyNumberFormat="1" applyFont="1" applyBorder="1" applyAlignment="1" applyProtection="1">
      <alignment horizontal="center" vertical="center"/>
    </xf>
    <xf numFmtId="166" fontId="0" fillId="0" borderId="24" xfId="0" applyNumberFormat="1" applyFont="1" applyBorder="1" applyAlignment="1" applyProtection="1">
      <alignment horizontal="center" vertical="center"/>
    </xf>
    <xf numFmtId="166" fontId="0" fillId="0" borderId="17" xfId="0" applyNumberFormat="1" applyFont="1" applyBorder="1" applyAlignment="1" applyProtection="1">
      <alignment horizontal="center" vertical="center"/>
    </xf>
    <xf numFmtId="0" fontId="13" fillId="0" borderId="42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wrapText="1"/>
    </xf>
    <xf numFmtId="166" fontId="7" fillId="9" borderId="45" xfId="0" applyNumberFormat="1" applyFont="1" applyFill="1" applyBorder="1" applyAlignment="1" applyProtection="1">
      <alignment horizontal="center"/>
    </xf>
    <xf numFmtId="166" fontId="7" fillId="9" borderId="21" xfId="0" applyNumberFormat="1" applyFont="1" applyFill="1" applyBorder="1" applyAlignment="1" applyProtection="1">
      <alignment horizontal="center"/>
    </xf>
    <xf numFmtId="166" fontId="7" fillId="9" borderId="46" xfId="0" applyNumberFormat="1" applyFont="1" applyFill="1" applyBorder="1" applyAlignment="1" applyProtection="1">
      <alignment horizontal="center"/>
    </xf>
    <xf numFmtId="0" fontId="3" fillId="9" borderId="17" xfId="0" applyFont="1" applyFill="1" applyBorder="1" applyProtection="1"/>
    <xf numFmtId="0" fontId="0" fillId="9" borderId="23" xfId="0" applyFill="1" applyBorder="1" applyAlignment="1" applyProtection="1">
      <alignment horizontal="center"/>
    </xf>
    <xf numFmtId="166" fontId="3" fillId="11" borderId="21" xfId="0" applyNumberFormat="1" applyFont="1" applyFill="1" applyBorder="1" applyAlignment="1" applyProtection="1">
      <alignment horizontal="right"/>
    </xf>
    <xf numFmtId="166" fontId="3" fillId="11" borderId="45" xfId="0" applyNumberFormat="1" applyFont="1" applyFill="1" applyBorder="1" applyAlignment="1" applyProtection="1">
      <alignment horizontal="right"/>
    </xf>
    <xf numFmtId="166" fontId="3" fillId="11" borderId="26" xfId="0" applyNumberFormat="1" applyFont="1" applyFill="1" applyBorder="1" applyAlignment="1" applyProtection="1">
      <alignment horizontal="right"/>
    </xf>
    <xf numFmtId="166" fontId="3" fillId="11" borderId="23" xfId="0" applyNumberFormat="1" applyFont="1" applyFill="1" applyBorder="1" applyAlignment="1" applyProtection="1">
      <alignment horizontal="right"/>
    </xf>
    <xf numFmtId="0" fontId="3" fillId="11" borderId="46" xfId="0" applyFont="1" applyFill="1" applyBorder="1" applyProtection="1"/>
    <xf numFmtId="166" fontId="0" fillId="0" borderId="47" xfId="0" applyNumberFormat="1" applyFont="1" applyBorder="1" applyAlignment="1" applyProtection="1">
      <alignment horizontal="right"/>
      <protection locked="0"/>
    </xf>
    <xf numFmtId="166" fontId="0" fillId="0" borderId="8" xfId="0" applyNumberFormat="1" applyFont="1" applyBorder="1" applyAlignment="1" applyProtection="1">
      <alignment horizontal="right"/>
      <protection locked="0"/>
    </xf>
    <xf numFmtId="166" fontId="0" fillId="0" borderId="7" xfId="0" applyNumberFormat="1" applyFont="1" applyBorder="1" applyAlignment="1" applyProtection="1">
      <alignment horizontal="right"/>
      <protection locked="0"/>
    </xf>
    <xf numFmtId="166" fontId="0" fillId="0" borderId="36" xfId="0" applyNumberFormat="1" applyFont="1" applyBorder="1" applyProtection="1">
      <protection locked="0"/>
    </xf>
    <xf numFmtId="0" fontId="0" fillId="0" borderId="48" xfId="0" applyFont="1" applyBorder="1" applyAlignment="1" applyProtection="1">
      <alignment horizontal="left" indent="7"/>
    </xf>
    <xf numFmtId="0" fontId="0" fillId="0" borderId="49" xfId="0" applyFont="1" applyBorder="1" applyAlignment="1" applyProtection="1">
      <alignment horizontal="center"/>
    </xf>
    <xf numFmtId="166" fontId="0" fillId="0" borderId="50" xfId="0" applyNumberFormat="1" applyFont="1" applyBorder="1" applyAlignment="1" applyProtection="1">
      <alignment horizontal="right"/>
      <protection locked="0"/>
    </xf>
    <xf numFmtId="166" fontId="0" fillId="0" borderId="51" xfId="0" applyNumberFormat="1" applyFont="1" applyBorder="1" applyAlignment="1" applyProtection="1">
      <alignment horizontal="right"/>
      <protection locked="0"/>
    </xf>
    <xf numFmtId="166" fontId="0" fillId="0" borderId="52" xfId="0" applyNumberFormat="1" applyFont="1" applyBorder="1" applyAlignment="1" applyProtection="1">
      <alignment horizontal="right"/>
      <protection locked="0"/>
    </xf>
    <xf numFmtId="0" fontId="12" fillId="0" borderId="28" xfId="0" applyFont="1" applyBorder="1" applyAlignment="1" applyProtection="1">
      <alignment horizontal="left"/>
    </xf>
    <xf numFmtId="166" fontId="0" fillId="10" borderId="50" xfId="0" applyNumberFormat="1" applyFont="1" applyFill="1" applyBorder="1" applyAlignment="1" applyProtection="1">
      <alignment horizontal="right"/>
      <protection locked="0"/>
    </xf>
    <xf numFmtId="0" fontId="12" fillId="9" borderId="28" xfId="0" applyFont="1" applyFill="1" applyBorder="1" applyProtection="1"/>
    <xf numFmtId="0" fontId="0" fillId="12" borderId="28" xfId="0" applyFont="1" applyFill="1" applyBorder="1" applyProtection="1"/>
    <xf numFmtId="166" fontId="0" fillId="0" borderId="2" xfId="0" applyNumberFormat="1" applyFont="1" applyBorder="1" applyAlignment="1" applyProtection="1">
      <alignment horizontal="right"/>
      <protection locked="0"/>
    </xf>
    <xf numFmtId="0" fontId="3" fillId="0" borderId="17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11" borderId="24" xfId="0" applyFont="1" applyFill="1" applyBorder="1" applyAlignment="1" applyProtection="1">
      <alignment horizontal="center" vertical="center" wrapText="1"/>
    </xf>
    <xf numFmtId="0" fontId="3" fillId="11" borderId="17" xfId="0" applyFont="1" applyFill="1" applyBorder="1" applyAlignment="1" applyProtection="1">
      <alignment horizontal="center" vertical="center" wrapText="1"/>
    </xf>
    <xf numFmtId="0" fontId="3" fillId="11" borderId="42" xfId="0" applyFont="1" applyFill="1" applyBorder="1" applyAlignment="1" applyProtection="1">
      <alignment horizontal="center" vertical="center" wrapText="1"/>
    </xf>
    <xf numFmtId="0" fontId="3" fillId="11" borderId="17" xfId="0" applyFont="1" applyFill="1" applyBorder="1" applyAlignment="1" applyProtection="1">
      <alignment vertical="center"/>
    </xf>
    <xf numFmtId="0" fontId="3" fillId="11" borderId="12" xfId="0" applyFont="1" applyFill="1" applyBorder="1" applyAlignment="1" applyProtection="1">
      <alignment vertical="center" wrapText="1"/>
    </xf>
    <xf numFmtId="0" fontId="3" fillId="13" borderId="21" xfId="0" applyFont="1" applyFill="1" applyBorder="1" applyAlignment="1" applyProtection="1">
      <alignment horizontal="center" vertical="center" wrapText="1"/>
    </xf>
    <xf numFmtId="0" fontId="3" fillId="13" borderId="53" xfId="0" applyFont="1" applyFill="1" applyBorder="1" applyAlignment="1" applyProtection="1">
      <alignment horizontal="center" vertical="center" wrapText="1"/>
    </xf>
    <xf numFmtId="0" fontId="3" fillId="13" borderId="46" xfId="0" applyFont="1" applyFill="1" applyBorder="1" applyAlignment="1" applyProtection="1">
      <alignment horizontal="center" vertical="center" wrapText="1"/>
    </xf>
    <xf numFmtId="0" fontId="3" fillId="13" borderId="23" xfId="0" applyFont="1" applyFill="1" applyBorder="1" applyAlignment="1" applyProtection="1">
      <alignment horizontal="center" vertical="center" wrapText="1"/>
    </xf>
    <xf numFmtId="0" fontId="3" fillId="0" borderId="54" xfId="0" applyFont="1" applyBorder="1" applyAlignment="1" applyProtection="1">
      <alignment vertical="center"/>
    </xf>
    <xf numFmtId="0" fontId="3" fillId="0" borderId="55" xfId="0" applyFont="1" applyBorder="1" applyAlignment="1" applyProtection="1">
      <alignment vertical="center" wrapText="1"/>
    </xf>
    <xf numFmtId="0" fontId="11" fillId="0" borderId="13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vertical="center"/>
    </xf>
    <xf numFmtId="0" fontId="3" fillId="0" borderId="44" xfId="0" applyFont="1" applyBorder="1" applyAlignment="1" applyProtection="1">
      <alignment vertical="center" wrapText="1"/>
    </xf>
    <xf numFmtId="164" fontId="0" fillId="2" borderId="0" xfId="0" applyNumberFormat="1" applyFont="1" applyFill="1" applyProtection="1"/>
    <xf numFmtId="49" fontId="12" fillId="0" borderId="0" xfId="0" applyNumberFormat="1" applyFont="1" applyBorder="1" applyAlignment="1" applyProtection="1">
      <alignment horizontal="left"/>
      <protection locked="0"/>
    </xf>
    <xf numFmtId="49" fontId="12" fillId="2" borderId="0" xfId="0" applyNumberFormat="1" applyFont="1" applyFill="1" applyAlignment="1" applyProtection="1">
      <alignment horizontal="left"/>
    </xf>
    <xf numFmtId="49" fontId="12" fillId="0" borderId="0" xfId="0" applyNumberFormat="1" applyFont="1" applyAlignment="1" applyProtection="1">
      <alignment horizontal="left"/>
    </xf>
    <xf numFmtId="49" fontId="14" fillId="0" borderId="0" xfId="0" applyNumberFormat="1" applyFont="1" applyBorder="1" applyAlignment="1" applyProtection="1">
      <alignment horizontal="left"/>
      <protection locked="0"/>
    </xf>
    <xf numFmtId="0" fontId="15" fillId="2" borderId="0" xfId="0" applyFont="1" applyFill="1" applyProtection="1"/>
    <xf numFmtId="0" fontId="1" fillId="14" borderId="0" xfId="2" applyFill="1" applyProtection="1"/>
    <xf numFmtId="10" fontId="1" fillId="14" borderId="0" xfId="2" applyNumberFormat="1" applyFont="1" applyFill="1" applyProtection="1"/>
    <xf numFmtId="0" fontId="1" fillId="14" borderId="0" xfId="2" applyFill="1"/>
    <xf numFmtId="0" fontId="1" fillId="0" borderId="0" xfId="2" applyFill="1"/>
    <xf numFmtId="0" fontId="16" fillId="14" borderId="0" xfId="2" applyFont="1" applyFill="1" applyProtection="1"/>
    <xf numFmtId="49" fontId="17" fillId="0" borderId="0" xfId="2" applyNumberFormat="1" applyFont="1" applyFill="1" applyAlignment="1" applyProtection="1">
      <alignment horizontal="left"/>
      <protection locked="0"/>
    </xf>
    <xf numFmtId="49" fontId="18" fillId="14" borderId="0" xfId="2" applyNumberFormat="1" applyFont="1" applyFill="1" applyAlignment="1" applyProtection="1">
      <alignment horizontal="left"/>
    </xf>
    <xf numFmtId="49" fontId="18" fillId="0" borderId="0" xfId="2" applyNumberFormat="1" applyFont="1" applyFill="1" applyAlignment="1" applyProtection="1">
      <alignment horizontal="left"/>
    </xf>
    <xf numFmtId="49" fontId="18" fillId="0" borderId="0" xfId="2" applyNumberFormat="1" applyFont="1" applyFill="1" applyAlignment="1" applyProtection="1">
      <alignment horizontal="left"/>
      <protection locked="0"/>
    </xf>
    <xf numFmtId="0" fontId="2" fillId="0" borderId="44" xfId="2" applyFont="1" applyBorder="1" applyAlignment="1" applyProtection="1">
      <alignment vertical="center" wrapText="1"/>
    </xf>
    <xf numFmtId="0" fontId="2" fillId="0" borderId="43" xfId="2" applyFont="1" applyBorder="1" applyAlignment="1" applyProtection="1">
      <alignment vertical="center"/>
    </xf>
    <xf numFmtId="0" fontId="19" fillId="0" borderId="18" xfId="2" applyFont="1" applyBorder="1" applyAlignment="1" applyProtection="1">
      <alignment horizontal="center" vertical="center"/>
    </xf>
    <xf numFmtId="0" fontId="19" fillId="0" borderId="13" xfId="2" applyFont="1" applyBorder="1" applyAlignment="1" applyProtection="1">
      <alignment horizontal="center" vertical="center"/>
    </xf>
    <xf numFmtId="0" fontId="19" fillId="0" borderId="20" xfId="2" applyFont="1" applyBorder="1" applyAlignment="1" applyProtection="1">
      <alignment horizontal="center" vertical="center"/>
    </xf>
    <xf numFmtId="0" fontId="19" fillId="0" borderId="14" xfId="2" applyFont="1" applyBorder="1" applyAlignment="1" applyProtection="1">
      <alignment horizontal="center" vertical="center"/>
    </xf>
    <xf numFmtId="0" fontId="19" fillId="0" borderId="19" xfId="2" applyFont="1" applyBorder="1" applyAlignment="1" applyProtection="1">
      <alignment horizontal="center" vertical="center"/>
    </xf>
    <xf numFmtId="0" fontId="2" fillId="0" borderId="55" xfId="2" applyFont="1" applyBorder="1" applyAlignment="1" applyProtection="1">
      <alignment vertical="center" wrapText="1"/>
    </xf>
    <xf numFmtId="0" fontId="2" fillId="0" borderId="54" xfId="2" applyFont="1" applyBorder="1" applyAlignment="1" applyProtection="1">
      <alignment vertical="center"/>
    </xf>
    <xf numFmtId="0" fontId="2" fillId="15" borderId="53" xfId="2" applyFont="1" applyFill="1" applyBorder="1" applyAlignment="1" applyProtection="1">
      <alignment horizontal="center" vertical="center" wrapText="1"/>
    </xf>
    <xf numFmtId="0" fontId="2" fillId="15" borderId="21" xfId="2" applyFont="1" applyFill="1" applyBorder="1" applyAlignment="1" applyProtection="1">
      <alignment horizontal="center" vertical="center" wrapText="1"/>
    </xf>
    <xf numFmtId="0" fontId="2" fillId="15" borderId="23" xfId="2" applyFont="1" applyFill="1" applyBorder="1" applyAlignment="1" applyProtection="1">
      <alignment horizontal="center" vertical="center" wrapText="1"/>
    </xf>
    <xf numFmtId="0" fontId="2" fillId="15" borderId="46" xfId="2" applyFont="1" applyFill="1" applyBorder="1" applyAlignment="1" applyProtection="1">
      <alignment horizontal="center" vertical="center" wrapText="1"/>
    </xf>
    <xf numFmtId="0" fontId="2" fillId="16" borderId="12" xfId="2" applyFont="1" applyFill="1" applyBorder="1" applyAlignment="1" applyProtection="1">
      <alignment vertical="center" wrapText="1"/>
    </xf>
    <xf numFmtId="0" fontId="2" fillId="16" borderId="17" xfId="2" applyFont="1" applyFill="1" applyBorder="1" applyAlignment="1" applyProtection="1">
      <alignment vertical="center"/>
    </xf>
    <xf numFmtId="0" fontId="2" fillId="16" borderId="42" xfId="2" applyFont="1" applyFill="1" applyBorder="1" applyAlignment="1" applyProtection="1">
      <alignment horizontal="center" vertical="center" wrapText="1"/>
    </xf>
    <xf numFmtId="0" fontId="2" fillId="16" borderId="24" xfId="2" applyFont="1" applyFill="1" applyBorder="1" applyAlignment="1" applyProtection="1">
      <alignment horizontal="center" vertical="center" wrapText="1"/>
    </xf>
    <xf numFmtId="0" fontId="2" fillId="16" borderId="12" xfId="2" applyFont="1" applyFill="1" applyBorder="1" applyAlignment="1" applyProtection="1">
      <alignment horizontal="center" vertical="center" wrapText="1"/>
    </xf>
    <xf numFmtId="0" fontId="2" fillId="0" borderId="44" xfId="2" applyFont="1" applyFill="1" applyBorder="1" applyAlignment="1" applyProtection="1">
      <alignment horizontal="center" wrapText="1"/>
    </xf>
    <xf numFmtId="0" fontId="2" fillId="0" borderId="43" xfId="2" applyFont="1" applyBorder="1" applyAlignment="1" applyProtection="1">
      <alignment horizontal="center" vertical="center"/>
    </xf>
    <xf numFmtId="166" fontId="1" fillId="0" borderId="21" xfId="2" applyNumberFormat="1" applyBorder="1" applyAlignment="1" applyProtection="1">
      <alignment horizontal="center" vertical="center"/>
    </xf>
    <xf numFmtId="0" fontId="1" fillId="0" borderId="21" xfId="2" applyFont="1" applyBorder="1" applyAlignment="1" applyProtection="1">
      <alignment horizontal="center" vertical="center" wrapText="1"/>
    </xf>
    <xf numFmtId="0" fontId="2" fillId="0" borderId="21" xfId="2" applyFont="1" applyBorder="1" applyAlignment="1" applyProtection="1">
      <alignment horizontal="center" vertical="center" wrapText="1"/>
    </xf>
    <xf numFmtId="166" fontId="1" fillId="0" borderId="43" xfId="2" applyNumberFormat="1" applyBorder="1" applyAlignment="1" applyProtection="1">
      <alignment horizontal="center" vertical="center"/>
    </xf>
    <xf numFmtId="0" fontId="2" fillId="0" borderId="23" xfId="2" applyFont="1" applyBorder="1" applyAlignment="1" applyProtection="1">
      <alignment horizontal="center" vertical="center" wrapText="1"/>
    </xf>
    <xf numFmtId="166" fontId="1" fillId="0" borderId="45" xfId="2" applyNumberFormat="1" applyBorder="1" applyAlignment="1" applyProtection="1">
      <alignment horizontal="center" vertical="center"/>
    </xf>
    <xf numFmtId="0" fontId="2" fillId="0" borderId="55" xfId="2" applyFont="1" applyFill="1" applyBorder="1" applyAlignment="1" applyProtection="1">
      <alignment horizontal="center" wrapText="1"/>
    </xf>
    <xf numFmtId="0" fontId="2" fillId="0" borderId="54" xfId="2" applyFont="1" applyBorder="1" applyAlignment="1" applyProtection="1">
      <alignment horizontal="center" vertical="center"/>
    </xf>
    <xf numFmtId="166" fontId="1" fillId="0" borderId="25" xfId="2" applyNumberFormat="1" applyBorder="1" applyAlignment="1" applyProtection="1">
      <alignment horizontal="center" vertical="center"/>
    </xf>
    <xf numFmtId="0" fontId="1" fillId="0" borderId="25" xfId="2" applyFont="1" applyBorder="1" applyAlignment="1" applyProtection="1">
      <alignment horizontal="center" vertical="center" wrapText="1"/>
    </xf>
    <xf numFmtId="0" fontId="2" fillId="0" borderId="25" xfId="2" applyFont="1" applyBorder="1" applyAlignment="1" applyProtection="1">
      <alignment horizontal="center" vertical="center" wrapText="1"/>
    </xf>
    <xf numFmtId="166" fontId="1" fillId="0" borderId="56" xfId="2" applyNumberFormat="1" applyBorder="1" applyAlignment="1" applyProtection="1">
      <alignment horizontal="center" vertical="center"/>
    </xf>
    <xf numFmtId="0" fontId="2" fillId="0" borderId="57" xfId="2" applyFont="1" applyBorder="1" applyAlignment="1" applyProtection="1">
      <alignment horizontal="center" vertical="center" wrapText="1"/>
    </xf>
    <xf numFmtId="166" fontId="1" fillId="0" borderId="10" xfId="2" applyNumberFormat="1" applyBorder="1" applyAlignment="1" applyProtection="1">
      <alignment horizontal="center" vertical="center"/>
    </xf>
    <xf numFmtId="0" fontId="1" fillId="0" borderId="41" xfId="2" applyFill="1" applyBorder="1" applyAlignment="1" applyProtection="1">
      <alignment horizontal="center"/>
    </xf>
    <xf numFmtId="0" fontId="1" fillId="0" borderId="40" xfId="2" applyFill="1" applyBorder="1" applyProtection="1"/>
    <xf numFmtId="166" fontId="1" fillId="0" borderId="3" xfId="2" applyNumberFormat="1" applyFont="1" applyFill="1" applyBorder="1" applyAlignment="1" applyProtection="1">
      <alignment horizontal="right"/>
      <protection locked="0"/>
    </xf>
    <xf numFmtId="166" fontId="1" fillId="0" borderId="31" xfId="2" applyNumberFormat="1" applyFont="1" applyFill="1" applyBorder="1" applyAlignment="1" applyProtection="1">
      <alignment horizontal="right"/>
      <protection locked="0"/>
    </xf>
    <xf numFmtId="166" fontId="1" fillId="0" borderId="31" xfId="2" applyNumberFormat="1" applyFont="1" applyFill="1" applyBorder="1" applyAlignment="1" applyProtection="1">
      <alignment horizontal="right"/>
    </xf>
    <xf numFmtId="166" fontId="1" fillId="0" borderId="35" xfId="2" applyNumberFormat="1" applyFont="1" applyFill="1" applyBorder="1" applyAlignment="1" applyProtection="1">
      <alignment horizontal="right"/>
    </xf>
    <xf numFmtId="166" fontId="1" fillId="0" borderId="29" xfId="2" applyNumberFormat="1" applyFont="1" applyBorder="1" applyProtection="1">
      <protection locked="0"/>
    </xf>
    <xf numFmtId="166" fontId="1" fillId="0" borderId="39" xfId="2" applyNumberFormat="1" applyFont="1" applyBorder="1" applyProtection="1">
      <protection locked="0"/>
    </xf>
    <xf numFmtId="166" fontId="1" fillId="0" borderId="38" xfId="2" applyNumberFormat="1" applyFont="1" applyFill="1" applyBorder="1" applyAlignment="1" applyProtection="1">
      <alignment horizontal="right"/>
    </xf>
    <xf numFmtId="166" fontId="1" fillId="0" borderId="3" xfId="2" applyNumberFormat="1" applyBorder="1" applyAlignment="1" applyProtection="1">
      <alignment horizontal="right"/>
      <protection locked="0"/>
    </xf>
    <xf numFmtId="166" fontId="1" fillId="0" borderId="31" xfId="2" applyNumberFormat="1" applyBorder="1" applyAlignment="1" applyProtection="1">
      <alignment horizontal="right"/>
      <protection locked="0"/>
    </xf>
    <xf numFmtId="0" fontId="1" fillId="0" borderId="36" xfId="2" applyFill="1" applyBorder="1" applyAlignment="1" applyProtection="1">
      <alignment horizontal="center"/>
    </xf>
    <xf numFmtId="0" fontId="1" fillId="17" borderId="28" xfId="2" applyFill="1" applyBorder="1" applyProtection="1"/>
    <xf numFmtId="166" fontId="1" fillId="18" borderId="31" xfId="2" applyNumberFormat="1" applyFont="1" applyFill="1" applyBorder="1" applyAlignment="1" applyProtection="1">
      <alignment horizontal="right"/>
      <protection locked="0"/>
    </xf>
    <xf numFmtId="166" fontId="1" fillId="0" borderId="36" xfId="2" applyNumberFormat="1" applyFont="1" applyBorder="1" applyProtection="1">
      <protection locked="0"/>
    </xf>
    <xf numFmtId="166" fontId="1" fillId="0" borderId="9" xfId="2" applyNumberFormat="1" applyFont="1" applyBorder="1" applyProtection="1">
      <protection locked="0"/>
    </xf>
    <xf numFmtId="166" fontId="1" fillId="0" borderId="28" xfId="2" applyNumberFormat="1" applyFont="1" applyFill="1" applyBorder="1" applyAlignment="1" applyProtection="1">
      <alignment horizontal="right"/>
    </xf>
    <xf numFmtId="166" fontId="1" fillId="0" borderId="51" xfId="2" applyNumberFormat="1" applyBorder="1" applyAlignment="1" applyProtection="1">
      <alignment horizontal="right"/>
      <protection locked="0"/>
    </xf>
    <xf numFmtId="166" fontId="1" fillId="18" borderId="31" xfId="2" applyNumberFormat="1" applyFill="1" applyBorder="1" applyAlignment="1" applyProtection="1">
      <alignment horizontal="right"/>
      <protection locked="0"/>
    </xf>
    <xf numFmtId="166" fontId="1" fillId="0" borderId="51" xfId="2" applyNumberFormat="1" applyFont="1" applyFill="1" applyBorder="1" applyAlignment="1" applyProtection="1">
      <alignment horizontal="right"/>
      <protection locked="0"/>
    </xf>
    <xf numFmtId="0" fontId="18" fillId="19" borderId="28" xfId="2" applyFont="1" applyFill="1" applyBorder="1" applyProtection="1"/>
    <xf numFmtId="166" fontId="1" fillId="18" borderId="50" xfId="2" applyNumberFormat="1" applyFill="1" applyBorder="1" applyAlignment="1" applyProtection="1">
      <alignment horizontal="right"/>
      <protection locked="0"/>
    </xf>
    <xf numFmtId="166" fontId="1" fillId="18" borderId="50" xfId="2" applyNumberFormat="1" applyFont="1" applyFill="1" applyBorder="1" applyAlignment="1" applyProtection="1">
      <alignment horizontal="right"/>
      <protection locked="0"/>
    </xf>
    <xf numFmtId="0" fontId="18" fillId="0" borderId="28" xfId="2" applyFont="1" applyFill="1" applyBorder="1" applyAlignment="1" applyProtection="1">
      <alignment horizontal="left"/>
    </xf>
    <xf numFmtId="0" fontId="18" fillId="0" borderId="28" xfId="2" applyFont="1" applyBorder="1" applyProtection="1"/>
    <xf numFmtId="166" fontId="1" fillId="0" borderId="31" xfId="2" applyNumberFormat="1" applyFont="1" applyBorder="1" applyAlignment="1" applyProtection="1">
      <alignment horizontal="right"/>
      <protection locked="0"/>
    </xf>
    <xf numFmtId="0" fontId="20" fillId="0" borderId="28" xfId="2" applyFont="1" applyBorder="1" applyProtection="1"/>
    <xf numFmtId="0" fontId="1" fillId="0" borderId="28" xfId="2" applyBorder="1" applyProtection="1"/>
    <xf numFmtId="166" fontId="1" fillId="0" borderId="50" xfId="2" applyNumberFormat="1" applyBorder="1" applyAlignment="1" applyProtection="1">
      <alignment horizontal="right"/>
      <protection locked="0"/>
    </xf>
    <xf numFmtId="166" fontId="1" fillId="0" borderId="50" xfId="2" applyNumberFormat="1" applyFont="1" applyBorder="1" applyAlignment="1" applyProtection="1">
      <alignment horizontal="right"/>
      <protection locked="0"/>
    </xf>
    <xf numFmtId="0" fontId="1" fillId="0" borderId="49" xfId="2" applyFill="1" applyBorder="1" applyAlignment="1" applyProtection="1">
      <alignment horizontal="center"/>
    </xf>
    <xf numFmtId="0" fontId="1" fillId="0" borderId="48" xfId="2" applyBorder="1" applyAlignment="1" applyProtection="1">
      <alignment horizontal="left" indent="5"/>
    </xf>
    <xf numFmtId="166" fontId="1" fillId="0" borderId="26" xfId="2" applyNumberFormat="1" applyFont="1" applyFill="1" applyBorder="1" applyAlignment="1" applyProtection="1">
      <alignment horizontal="right"/>
    </xf>
    <xf numFmtId="166" fontId="1" fillId="0" borderId="30" xfId="2" applyNumberFormat="1" applyFont="1" applyFill="1" applyBorder="1" applyAlignment="1" applyProtection="1">
      <alignment horizontal="right"/>
    </xf>
    <xf numFmtId="166" fontId="1" fillId="0" borderId="8" xfId="2" applyNumberFormat="1" applyBorder="1" applyAlignment="1" applyProtection="1">
      <alignment horizontal="right"/>
      <protection locked="0"/>
    </xf>
    <xf numFmtId="166" fontId="1" fillId="0" borderId="47" xfId="2" applyNumberFormat="1" applyBorder="1" applyAlignment="1" applyProtection="1">
      <alignment horizontal="right"/>
      <protection locked="0"/>
    </xf>
    <xf numFmtId="166" fontId="1" fillId="0" borderId="8" xfId="2" applyNumberFormat="1" applyFont="1" applyFill="1" applyBorder="1" applyAlignment="1" applyProtection="1">
      <alignment horizontal="right"/>
      <protection locked="0"/>
    </xf>
    <xf numFmtId="166" fontId="1" fillId="0" borderId="47" xfId="2" applyNumberFormat="1" applyFont="1" applyBorder="1" applyAlignment="1" applyProtection="1">
      <alignment horizontal="right"/>
      <protection locked="0"/>
    </xf>
    <xf numFmtId="0" fontId="2" fillId="0" borderId="17" xfId="2" applyFont="1" applyFill="1" applyBorder="1" applyAlignment="1" applyProtection="1">
      <alignment horizontal="center"/>
    </xf>
    <xf numFmtId="0" fontId="2" fillId="16" borderId="46" xfId="2" applyFont="1" applyFill="1" applyBorder="1" applyProtection="1"/>
    <xf numFmtId="166" fontId="2" fillId="16" borderId="21" xfId="2" applyNumberFormat="1" applyFont="1" applyFill="1" applyBorder="1" applyAlignment="1" applyProtection="1">
      <alignment horizontal="right"/>
    </xf>
    <xf numFmtId="166" fontId="2" fillId="16" borderId="23" xfId="2" applyNumberFormat="1" applyFont="1" applyFill="1" applyBorder="1" applyAlignment="1" applyProtection="1">
      <alignment horizontal="right"/>
    </xf>
    <xf numFmtId="166" fontId="2" fillId="16" borderId="26" xfId="2" applyNumberFormat="1" applyFont="1" applyFill="1" applyBorder="1" applyAlignment="1" applyProtection="1">
      <alignment horizontal="right"/>
    </xf>
    <xf numFmtId="166" fontId="2" fillId="16" borderId="45" xfId="2" applyNumberFormat="1" applyFont="1" applyFill="1" applyBorder="1" applyAlignment="1" applyProtection="1">
      <alignment horizontal="right"/>
    </xf>
    <xf numFmtId="0" fontId="1" fillId="19" borderId="23" xfId="2" applyFill="1" applyBorder="1" applyAlignment="1" applyProtection="1">
      <alignment horizontal="center"/>
    </xf>
    <xf numFmtId="0" fontId="2" fillId="19" borderId="17" xfId="2" applyFont="1" applyFill="1" applyBorder="1" applyProtection="1"/>
    <xf numFmtId="166" fontId="21" fillId="19" borderId="46" xfId="2" applyNumberFormat="1" applyFont="1" applyFill="1" applyBorder="1" applyAlignment="1" applyProtection="1">
      <alignment horizontal="center"/>
    </xf>
    <xf numFmtId="166" fontId="21" fillId="19" borderId="45" xfId="2" applyNumberFormat="1" applyFont="1" applyFill="1" applyBorder="1" applyAlignment="1" applyProtection="1">
      <alignment horizontal="center"/>
    </xf>
    <xf numFmtId="166" fontId="21" fillId="19" borderId="23" xfId="2" applyNumberFormat="1" applyFont="1" applyFill="1" applyBorder="1" applyAlignment="1" applyProtection="1">
      <alignment horizontal="center"/>
    </xf>
    <xf numFmtId="166" fontId="1" fillId="0" borderId="21" xfId="2" applyNumberFormat="1" applyFont="1" applyBorder="1" applyAlignment="1" applyProtection="1">
      <alignment horizontal="center" vertical="center"/>
    </xf>
    <xf numFmtId="0" fontId="1" fillId="0" borderId="21" xfId="2" applyFont="1" applyBorder="1" applyAlignment="1" applyProtection="1">
      <alignment horizontal="center" vertical="center"/>
    </xf>
    <xf numFmtId="0" fontId="22" fillId="0" borderId="45" xfId="2" applyFont="1" applyFill="1" applyBorder="1" applyAlignment="1" applyProtection="1">
      <alignment horizontal="center" vertical="center"/>
    </xf>
    <xf numFmtId="166" fontId="1" fillId="0" borderId="43" xfId="2" applyNumberFormat="1" applyFont="1" applyBorder="1" applyAlignment="1" applyProtection="1">
      <alignment horizontal="center" vertical="center"/>
    </xf>
    <xf numFmtId="0" fontId="22" fillId="0" borderId="46" xfId="2" applyFont="1" applyFill="1" applyBorder="1" applyAlignment="1" applyProtection="1">
      <alignment horizontal="center" vertical="center"/>
    </xf>
    <xf numFmtId="166" fontId="1" fillId="0" borderId="45" xfId="2" applyNumberFormat="1" applyFont="1" applyBorder="1" applyAlignment="1" applyProtection="1">
      <alignment horizontal="center" vertical="center"/>
    </xf>
    <xf numFmtId="166" fontId="1" fillId="0" borderId="25" xfId="2" applyNumberFormat="1" applyFont="1" applyBorder="1" applyAlignment="1" applyProtection="1">
      <alignment horizontal="center" vertical="center"/>
    </xf>
    <xf numFmtId="0" fontId="1" fillId="0" borderId="25" xfId="2" applyFont="1" applyBorder="1" applyAlignment="1" applyProtection="1">
      <alignment horizontal="center" vertical="center"/>
    </xf>
    <xf numFmtId="0" fontId="22" fillId="0" borderId="10" xfId="2" applyFont="1" applyFill="1" applyBorder="1" applyAlignment="1" applyProtection="1">
      <alignment horizontal="center" vertical="center"/>
    </xf>
    <xf numFmtId="166" fontId="1" fillId="0" borderId="56" xfId="2" applyNumberFormat="1" applyFont="1" applyBorder="1" applyAlignment="1" applyProtection="1">
      <alignment horizontal="center" vertical="center"/>
    </xf>
    <xf numFmtId="0" fontId="22" fillId="0" borderId="58" xfId="2" applyFont="1" applyFill="1" applyBorder="1" applyAlignment="1" applyProtection="1">
      <alignment horizontal="center" vertical="center"/>
    </xf>
    <xf numFmtId="166" fontId="1" fillId="0" borderId="10" xfId="2" applyNumberFormat="1" applyFont="1" applyBorder="1" applyAlignment="1" applyProtection="1">
      <alignment horizontal="center" vertical="center"/>
    </xf>
    <xf numFmtId="0" fontId="1" fillId="0" borderId="40" xfId="2" applyBorder="1" applyProtection="1"/>
    <xf numFmtId="166" fontId="1" fillId="0" borderId="37" xfId="2" applyNumberFormat="1" applyBorder="1" applyProtection="1">
      <protection locked="0"/>
    </xf>
    <xf numFmtId="166" fontId="1" fillId="0" borderId="37" xfId="2" applyNumberFormat="1" applyFont="1" applyBorder="1" applyProtection="1">
      <protection locked="0"/>
    </xf>
    <xf numFmtId="0" fontId="1" fillId="0" borderId="28" xfId="2" applyFill="1" applyBorder="1" applyProtection="1"/>
    <xf numFmtId="166" fontId="1" fillId="18" borderId="9" xfId="2" applyNumberFormat="1" applyFont="1" applyFill="1" applyBorder="1" applyProtection="1">
      <protection locked="0"/>
    </xf>
    <xf numFmtId="166" fontId="1" fillId="0" borderId="34" xfId="2" applyNumberFormat="1" applyBorder="1" applyProtection="1">
      <protection locked="0"/>
    </xf>
    <xf numFmtId="166" fontId="1" fillId="18" borderId="34" xfId="2" applyNumberFormat="1" applyFont="1" applyFill="1" applyBorder="1" applyProtection="1">
      <protection locked="0"/>
    </xf>
    <xf numFmtId="166" fontId="1" fillId="0" borderId="34" xfId="2" applyNumberFormat="1" applyFont="1" applyBorder="1" applyProtection="1">
      <protection locked="0"/>
    </xf>
    <xf numFmtId="0" fontId="18" fillId="0" borderId="28" xfId="2" applyFont="1" applyBorder="1" applyAlignment="1" applyProtection="1">
      <alignment horizontal="left" indent="5"/>
    </xf>
    <xf numFmtId="0" fontId="1" fillId="0" borderId="33" xfId="2" applyFill="1" applyBorder="1" applyAlignment="1" applyProtection="1">
      <alignment horizontal="center"/>
    </xf>
    <xf numFmtId="0" fontId="1" fillId="0" borderId="32" xfId="2" applyBorder="1" applyProtection="1"/>
    <xf numFmtId="166" fontId="1" fillId="0" borderId="27" xfId="2" applyNumberFormat="1" applyBorder="1" applyProtection="1">
      <protection locked="0"/>
    </xf>
    <xf numFmtId="166" fontId="1" fillId="0" borderId="27" xfId="2" applyNumberFormat="1" applyFont="1" applyBorder="1" applyProtection="1">
      <protection locked="0"/>
    </xf>
    <xf numFmtId="0" fontId="2" fillId="19" borderId="12" xfId="2" applyFont="1" applyFill="1" applyBorder="1" applyProtection="1"/>
    <xf numFmtId="166" fontId="2" fillId="19" borderId="24" xfId="2" applyNumberFormat="1" applyFont="1" applyFill="1" applyBorder="1" applyProtection="1"/>
    <xf numFmtId="166" fontId="2" fillId="19" borderId="17" xfId="2" applyNumberFormat="1" applyFont="1" applyFill="1" applyBorder="1" applyProtection="1"/>
    <xf numFmtId="166" fontId="2" fillId="19" borderId="12" xfId="2" applyNumberFormat="1" applyFont="1" applyFill="1" applyBorder="1" applyProtection="1"/>
    <xf numFmtId="166" fontId="2" fillId="19" borderId="25" xfId="2" applyNumberFormat="1" applyFont="1" applyFill="1" applyBorder="1" applyProtection="1"/>
    <xf numFmtId="166" fontId="2" fillId="19" borderId="10" xfId="2" applyNumberFormat="1" applyFont="1" applyFill="1" applyBorder="1" applyProtection="1"/>
    <xf numFmtId="0" fontId="19" fillId="0" borderId="22" xfId="2" applyFont="1" applyFill="1" applyBorder="1" applyAlignment="1" applyProtection="1">
      <alignment horizontal="center"/>
    </xf>
    <xf numFmtId="0" fontId="19" fillId="20" borderId="22" xfId="2" applyFont="1" applyFill="1" applyBorder="1" applyAlignment="1" applyProtection="1">
      <alignment horizontal="left"/>
    </xf>
    <xf numFmtId="167" fontId="23" fillId="21" borderId="22" xfId="2" applyNumberFormat="1" applyFont="1" applyFill="1" applyBorder="1" applyAlignment="1" applyProtection="1"/>
    <xf numFmtId="167" fontId="23" fillId="21" borderId="21" xfId="2" applyNumberFormat="1" applyFont="1" applyFill="1" applyBorder="1" applyAlignment="1" applyProtection="1"/>
    <xf numFmtId="167" fontId="23" fillId="21" borderId="23" xfId="2" applyNumberFormat="1" applyFont="1" applyFill="1" applyBorder="1" applyAlignment="1" applyProtection="1"/>
    <xf numFmtId="167" fontId="23" fillId="21" borderId="7" xfId="2" applyNumberFormat="1" applyFont="1" applyFill="1" applyBorder="1" applyAlignment="1" applyProtection="1"/>
    <xf numFmtId="0" fontId="24" fillId="0" borderId="12" xfId="2" applyFont="1" applyFill="1" applyBorder="1" applyAlignment="1" applyProtection="1">
      <alignment horizontal="center"/>
    </xf>
    <xf numFmtId="0" fontId="24" fillId="0" borderId="12" xfId="2" applyFont="1" applyBorder="1" applyProtection="1"/>
    <xf numFmtId="0" fontId="24" fillId="22" borderId="18" xfId="2" applyFont="1" applyFill="1" applyBorder="1" applyProtection="1"/>
    <xf numFmtId="166" fontId="25" fillId="22" borderId="20" xfId="2" applyNumberFormat="1" applyFont="1" applyFill="1" applyBorder="1" applyProtection="1"/>
    <xf numFmtId="167" fontId="24" fillId="23" borderId="17" xfId="2" applyNumberFormat="1" applyFont="1" applyFill="1" applyBorder="1" applyProtection="1"/>
    <xf numFmtId="166" fontId="25" fillId="22" borderId="13" xfId="2" applyNumberFormat="1" applyFont="1" applyFill="1" applyBorder="1" applyProtection="1"/>
    <xf numFmtId="167" fontId="24" fillId="23" borderId="12" xfId="2" applyNumberFormat="1" applyFont="1" applyFill="1" applyBorder="1" applyProtection="1"/>
    <xf numFmtId="0" fontId="24" fillId="22" borderId="14" xfId="2" applyFont="1" applyFill="1" applyBorder="1" applyProtection="1"/>
    <xf numFmtId="0" fontId="24" fillId="22" borderId="19" xfId="2" applyFont="1" applyFill="1" applyBorder="1" applyProtection="1"/>
    <xf numFmtId="0" fontId="1" fillId="14" borderId="0" xfId="2" applyFill="1" applyBorder="1" applyProtection="1"/>
    <xf numFmtId="0" fontId="1" fillId="14" borderId="0" xfId="2" applyFont="1" applyFill="1" applyBorder="1" applyAlignment="1" applyProtection="1">
      <alignment horizontal="center"/>
    </xf>
    <xf numFmtId="0" fontId="2" fillId="14" borderId="0" xfId="2" applyFont="1" applyFill="1" applyBorder="1" applyProtection="1"/>
    <xf numFmtId="166" fontId="2" fillId="14" borderId="0" xfId="2" applyNumberFormat="1" applyFont="1" applyFill="1" applyBorder="1" applyProtection="1"/>
    <xf numFmtId="0" fontId="1" fillId="14" borderId="0" xfId="2" applyFill="1" applyBorder="1"/>
    <xf numFmtId="0" fontId="1" fillId="0" borderId="0" xfId="2" applyFill="1" applyBorder="1"/>
    <xf numFmtId="0" fontId="1" fillId="14" borderId="0" xfId="2" applyFill="1" applyBorder="1" applyAlignment="1" applyProtection="1">
      <alignment horizontal="center"/>
    </xf>
    <xf numFmtId="0" fontId="2" fillId="24" borderId="23" xfId="2" applyFont="1" applyFill="1" applyBorder="1" applyAlignment="1" applyProtection="1">
      <alignment horizontal="left" vertical="center"/>
    </xf>
    <xf numFmtId="166" fontId="2" fillId="0" borderId="16" xfId="2" applyNumberFormat="1" applyFont="1" applyFill="1" applyBorder="1" applyProtection="1"/>
    <xf numFmtId="166" fontId="25" fillId="14" borderId="0" xfId="2" applyNumberFormat="1" applyFont="1" applyFill="1" applyBorder="1" applyAlignment="1" applyProtection="1">
      <alignment horizontal="right"/>
    </xf>
    <xf numFmtId="0" fontId="2" fillId="24" borderId="57" xfId="2" applyFont="1" applyFill="1" applyBorder="1" applyAlignment="1" applyProtection="1">
      <alignment horizontal="left" vertical="center"/>
    </xf>
    <xf numFmtId="166" fontId="2" fillId="0" borderId="15" xfId="2" applyNumberFormat="1" applyFont="1" applyFill="1" applyBorder="1" applyProtection="1"/>
    <xf numFmtId="166" fontId="2" fillId="14" borderId="0" xfId="2" applyNumberFormat="1" applyFont="1" applyFill="1" applyBorder="1" applyProtection="1">
      <protection locked="0"/>
    </xf>
    <xf numFmtId="166" fontId="26" fillId="22" borderId="14" xfId="2" applyNumberFormat="1" applyFont="1" applyFill="1" applyBorder="1" applyAlignment="1" applyProtection="1">
      <alignment horizontal="center" wrapText="1"/>
      <protection locked="0"/>
    </xf>
    <xf numFmtId="166" fontId="26" fillId="22" borderId="13" xfId="2" applyNumberFormat="1" applyFont="1" applyFill="1" applyBorder="1" applyAlignment="1" applyProtection="1">
      <alignment horizontal="center" wrapText="1"/>
    </xf>
    <xf numFmtId="166" fontId="26" fillId="14" borderId="0" xfId="2" applyNumberFormat="1" applyFont="1" applyFill="1" applyBorder="1" applyAlignment="1" applyProtection="1">
      <alignment horizontal="center" wrapText="1"/>
      <protection locked="0"/>
    </xf>
    <xf numFmtId="0" fontId="2" fillId="14" borderId="0" xfId="2" applyFont="1" applyFill="1" applyBorder="1" applyAlignment="1" applyProtection="1">
      <alignment horizontal="center"/>
    </xf>
    <xf numFmtId="0" fontId="2" fillId="24" borderId="25" xfId="2" applyFont="1" applyFill="1" applyBorder="1" applyAlignment="1" applyProtection="1">
      <alignment horizontal="left" vertical="center"/>
    </xf>
    <xf numFmtId="166" fontId="2" fillId="0" borderId="11" xfId="2" applyNumberFormat="1" applyFont="1" applyFill="1" applyBorder="1" applyProtection="1">
      <protection locked="0"/>
    </xf>
    <xf numFmtId="166" fontId="2" fillId="0" borderId="10" xfId="2" applyNumberFormat="1" applyFont="1" applyFill="1" applyBorder="1" applyProtection="1">
      <protection locked="0"/>
    </xf>
    <xf numFmtId="0" fontId="2" fillId="24" borderId="9" xfId="2" applyFont="1" applyFill="1" applyBorder="1" applyProtection="1"/>
    <xf numFmtId="166" fontId="2" fillId="24" borderId="9" xfId="2" applyNumberFormat="1" applyFont="1" applyFill="1" applyBorder="1" applyAlignment="1" applyProtection="1">
      <alignment horizontal="center"/>
    </xf>
    <xf numFmtId="166" fontId="2" fillId="14" borderId="0" xfId="2" applyNumberFormat="1" applyFont="1" applyFill="1" applyBorder="1" applyAlignment="1" applyProtection="1">
      <alignment horizontal="center"/>
    </xf>
    <xf numFmtId="0" fontId="2" fillId="0" borderId="9" xfId="2" applyFont="1" applyFill="1" applyBorder="1" applyProtection="1"/>
    <xf numFmtId="166" fontId="2" fillId="0" borderId="9" xfId="2" applyNumberFormat="1" applyFont="1" applyFill="1" applyBorder="1" applyProtection="1"/>
    <xf numFmtId="166" fontId="2" fillId="14" borderId="0" xfId="2" applyNumberFormat="1" applyFont="1" applyFill="1" applyBorder="1" applyAlignment="1" applyProtection="1">
      <alignment horizontal="right"/>
      <protection locked="0"/>
    </xf>
    <xf numFmtId="0" fontId="21" fillId="0" borderId="9" xfId="2" applyFont="1" applyFill="1" applyBorder="1" applyProtection="1"/>
    <xf numFmtId="166" fontId="2" fillId="0" borderId="9" xfId="2" applyNumberFormat="1" applyFont="1" applyFill="1" applyBorder="1" applyProtection="1">
      <protection locked="0"/>
    </xf>
    <xf numFmtId="0" fontId="2" fillId="24" borderId="8" xfId="2" applyFont="1" applyFill="1" applyBorder="1" applyAlignment="1" applyProtection="1">
      <alignment horizontal="left"/>
    </xf>
    <xf numFmtId="0" fontId="2" fillId="24" borderId="7" xfId="2" applyFont="1" applyFill="1" applyBorder="1" applyAlignment="1" applyProtection="1">
      <alignment horizontal="left"/>
    </xf>
    <xf numFmtId="166" fontId="2" fillId="0" borderId="7" xfId="2" applyNumberFormat="1" applyFont="1" applyFill="1" applyBorder="1" applyAlignment="1" applyProtection="1">
      <alignment horizontal="left"/>
      <protection locked="0"/>
    </xf>
    <xf numFmtId="0" fontId="1" fillId="0" borderId="7" xfId="2" applyFill="1" applyBorder="1"/>
    <xf numFmtId="0" fontId="1" fillId="0" borderId="6" xfId="2" applyFill="1" applyBorder="1"/>
    <xf numFmtId="0" fontId="1" fillId="0" borderId="5" xfId="2" applyFill="1" applyBorder="1"/>
    <xf numFmtId="0" fontId="1" fillId="0" borderId="4" xfId="2" applyFill="1" applyBorder="1"/>
    <xf numFmtId="0" fontId="2" fillId="0" borderId="5" xfId="2" applyFont="1" applyFill="1" applyBorder="1" applyAlignment="1" applyProtection="1">
      <alignment horizontal="left"/>
      <protection locked="0"/>
    </xf>
    <xf numFmtId="0" fontId="2" fillId="0" borderId="0" xfId="2" applyFont="1" applyFill="1" applyBorder="1" applyAlignment="1" applyProtection="1">
      <alignment horizontal="left"/>
      <protection locked="0"/>
    </xf>
    <xf numFmtId="0" fontId="27" fillId="0" borderId="5" xfId="1" applyFont="1" applyBorder="1" applyProtection="1"/>
    <xf numFmtId="0" fontId="1" fillId="0" borderId="0" xfId="2" applyBorder="1"/>
    <xf numFmtId="0" fontId="2" fillId="0" borderId="0" xfId="2" applyFont="1" applyFill="1" applyBorder="1" applyAlignment="1" applyProtection="1">
      <alignment horizontal="left"/>
      <protection locked="0"/>
    </xf>
    <xf numFmtId="0" fontId="27" fillId="0" borderId="5" xfId="1" applyFont="1" applyFill="1" applyBorder="1" applyProtection="1"/>
    <xf numFmtId="0" fontId="27" fillId="0" borderId="0" xfId="1" applyFont="1" applyFill="1" applyBorder="1" applyProtection="1"/>
    <xf numFmtId="0" fontId="27" fillId="0" borderId="0" xfId="2" applyFont="1" applyFill="1" applyBorder="1"/>
    <xf numFmtId="0" fontId="27" fillId="0" borderId="3" xfId="1" applyFont="1" applyBorder="1" applyProtection="1"/>
    <xf numFmtId="0" fontId="27" fillId="0" borderId="2" xfId="2" applyFont="1" applyFill="1" applyBorder="1"/>
    <xf numFmtId="0" fontId="2" fillId="0" borderId="2" xfId="2" applyFont="1" applyFill="1" applyBorder="1" applyAlignment="1" applyProtection="1">
      <alignment horizontal="left"/>
      <protection locked="0"/>
    </xf>
    <xf numFmtId="0" fontId="1" fillId="0" borderId="2" xfId="2" applyFill="1" applyBorder="1"/>
    <xf numFmtId="0" fontId="1" fillId="0" borderId="1" xfId="2" applyFill="1" applyBorder="1"/>
    <xf numFmtId="0" fontId="27" fillId="14" borderId="0" xfId="1" applyFont="1" applyFill="1" applyBorder="1" applyProtection="1"/>
    <xf numFmtId="0" fontId="27" fillId="14" borderId="0" xfId="2" applyFont="1" applyFill="1" applyBorder="1"/>
    <xf numFmtId="0" fontId="2" fillId="14" borderId="0" xfId="2" applyFont="1" applyFill="1" applyBorder="1" applyAlignment="1" applyProtection="1">
      <alignment horizontal="left"/>
      <protection locked="0"/>
    </xf>
    <xf numFmtId="0" fontId="2" fillId="14" borderId="0" xfId="2" applyFont="1" applyFill="1" applyBorder="1" applyAlignment="1" applyProtection="1">
      <alignment horizontal="left"/>
    </xf>
    <xf numFmtId="14" fontId="2" fillId="25" borderId="0" xfId="2" applyNumberFormat="1" applyFont="1" applyFill="1" applyBorder="1" applyAlignment="1" applyProtection="1">
      <alignment horizontal="left"/>
      <protection locked="0"/>
    </xf>
    <xf numFmtId="0" fontId="2" fillId="25" borderId="0" xfId="2" applyFont="1" applyFill="1" applyBorder="1" applyAlignment="1" applyProtection="1">
      <alignment horizontal="left"/>
      <protection locked="0"/>
    </xf>
    <xf numFmtId="0" fontId="2" fillId="0" borderId="0" xfId="2" applyFont="1" applyFill="1" applyBorder="1" applyAlignment="1" applyProtection="1">
      <alignment horizontal="left"/>
    </xf>
    <xf numFmtId="0" fontId="2" fillId="25" borderId="0" xfId="2" applyFont="1" applyFill="1" applyBorder="1" applyAlignment="1" applyProtection="1">
      <alignment horizontal="left"/>
    </xf>
    <xf numFmtId="0" fontId="1" fillId="0" borderId="0" xfId="2"/>
    <xf numFmtId="10" fontId="1" fillId="0" borderId="0" xfId="2" applyNumberFormat="1" applyFont="1"/>
    <xf numFmtId="0" fontId="1" fillId="0" borderId="0" xfId="2" applyFont="1" applyFill="1" applyBorder="1" applyAlignment="1" applyProtection="1">
      <alignment horizontal="left"/>
      <protection locked="0"/>
    </xf>
    <xf numFmtId="0" fontId="1" fillId="0" borderId="5" xfId="2" applyFont="1" applyFill="1" applyBorder="1" applyAlignment="1" applyProtection="1">
      <alignment horizontal="left"/>
      <protection locked="0"/>
    </xf>
    <xf numFmtId="166" fontId="1" fillId="0" borderId="7" xfId="2" applyNumberFormat="1" applyFont="1" applyFill="1" applyBorder="1" applyAlignment="1" applyProtection="1">
      <alignment horizontal="right"/>
      <protection locked="0"/>
    </xf>
    <xf numFmtId="166" fontId="1" fillId="0" borderId="52" xfId="2" applyNumberFormat="1" applyFont="1" applyFill="1" applyBorder="1" applyAlignment="1" applyProtection="1">
      <alignment horizontal="right"/>
      <protection locked="0"/>
    </xf>
    <xf numFmtId="166" fontId="1" fillId="0" borderId="2" xfId="2" applyNumberFormat="1" applyFont="1" applyFill="1" applyBorder="1" applyAlignment="1" applyProtection="1">
      <alignment horizontal="right"/>
      <protection locked="0"/>
    </xf>
    <xf numFmtId="0" fontId="1" fillId="0" borderId="21" xfId="2" applyBorder="1" applyAlignment="1" applyProtection="1">
      <alignment horizontal="center" vertical="center" wrapText="1"/>
    </xf>
    <xf numFmtId="166" fontId="1" fillId="14" borderId="0" xfId="2" applyNumberFormat="1" applyFill="1"/>
    <xf numFmtId="0" fontId="2" fillId="25" borderId="0" xfId="2" applyFont="1" applyFill="1" applyBorder="1" applyAlignment="1" applyProtection="1">
      <alignment horizontal="left"/>
      <protection locked="0"/>
    </xf>
    <xf numFmtId="166" fontId="1" fillId="0" borderId="36" xfId="2" applyNumberFormat="1" applyFont="1" applyFill="1" applyBorder="1" applyProtection="1">
      <protection locked="0"/>
    </xf>
    <xf numFmtId="0" fontId="19" fillId="26" borderId="14" xfId="2" applyFont="1" applyFill="1" applyBorder="1" applyAlignment="1" applyProtection="1">
      <alignment horizontal="center" vertical="center"/>
    </xf>
    <xf numFmtId="0" fontId="19" fillId="26" borderId="18" xfId="2" applyFont="1" applyFill="1" applyBorder="1" applyAlignment="1" applyProtection="1">
      <alignment horizontal="center" vertical="center"/>
    </xf>
    <xf numFmtId="0" fontId="19" fillId="26" borderId="13" xfId="2" applyFont="1" applyFill="1" applyBorder="1" applyAlignment="1" applyProtection="1">
      <alignment horizontal="center" vertical="center"/>
    </xf>
    <xf numFmtId="166" fontId="1" fillId="27" borderId="36" xfId="2" applyNumberFormat="1" applyFont="1" applyFill="1" applyBorder="1" applyProtection="1">
      <protection locked="0"/>
    </xf>
    <xf numFmtId="166" fontId="1" fillId="26" borderId="36" xfId="2" applyNumberFormat="1" applyFont="1" applyFill="1" applyBorder="1" applyProtection="1">
      <protection locked="0"/>
    </xf>
    <xf numFmtId="166" fontId="2" fillId="25" borderId="15" xfId="2" applyNumberFormat="1" applyFont="1" applyFill="1" applyBorder="1" applyProtection="1"/>
    <xf numFmtId="0" fontId="1" fillId="0" borderId="5" xfId="2" applyFont="1" applyFill="1" applyBorder="1" applyAlignment="1" applyProtection="1">
      <alignment horizontal="left"/>
      <protection locked="0"/>
    </xf>
    <xf numFmtId="0" fontId="1" fillId="0" borderId="0" xfId="2" applyFont="1" applyFill="1" applyBorder="1" applyAlignment="1" applyProtection="1">
      <alignment horizontal="left"/>
      <protection locked="0"/>
    </xf>
    <xf numFmtId="0" fontId="21" fillId="0" borderId="5" xfId="1" applyFont="1" applyFill="1" applyBorder="1" applyProtection="1"/>
    <xf numFmtId="0" fontId="18" fillId="0" borderId="5" xfId="1" applyFont="1" applyBorder="1" applyProtection="1"/>
    <xf numFmtId="14" fontId="2" fillId="26" borderId="0" xfId="2" applyNumberFormat="1" applyFont="1" applyFill="1" applyBorder="1" applyAlignment="1" applyProtection="1">
      <alignment horizontal="left"/>
      <protection locked="0"/>
    </xf>
    <xf numFmtId="166" fontId="2" fillId="0" borderId="9" xfId="2" applyNumberFormat="1" applyFont="1" applyFill="1" applyBorder="1" applyAlignment="1" applyProtection="1">
      <alignment horizontal="right"/>
      <protection locked="0"/>
    </xf>
    <xf numFmtId="0" fontId="16" fillId="28" borderId="0" xfId="2" applyFont="1" applyFill="1" applyProtection="1"/>
    <xf numFmtId="0" fontId="1" fillId="28" borderId="0" xfId="2" applyFill="1" applyProtection="1"/>
    <xf numFmtId="10" fontId="1" fillId="28" borderId="0" xfId="2" applyNumberFormat="1" applyFont="1" applyFill="1" applyProtection="1"/>
  </cellXfs>
  <cellStyles count="3">
    <cellStyle name="Normální" xfId="0" builtinId="0"/>
    <cellStyle name="Normální 2" xfId="2"/>
    <cellStyle name="normální_Tabulka školy, návrh rozpočtu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K%20-%20B+C)%20NR%202022%20+%20SVR%202023-24%20-%20upraven&#253;%202_energi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Heyrovsk&#233;ho%20-%20B+C)%20NR%202022%20+%20SVR%202023-24%20&#250;prava%2002.11.20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Hornick&#225;%20-%20B+C)%20NR%202022%20+%20SVR%202023-24%20&#250;prava%2002.11.20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Kada&#328;sk&#225;%20-%20B+C)%20NR%202022%20+%20SVR%202023-24%20&#250;prava%2002.11.202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Na%20P&#345;&#237;kopech%20-%20B+C)%20NR%202022%20+%20SVR%202023-24%20&#250;prava%2002.11.202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P&#237;se&#269;n&#225;%20-%20NR%202022%20%20a%20SVR%202023-2024%20-%20aktualizace%20k%2027.10.202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&#352;koln&#237;%20-%20%20NR%202022%20+%20SVR%202023-24_2.verze%2002.11.20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Zahradn&#237;%20%20B+C)%20NR%202022%20+%20SVR%202023-24%20-%20%20po%20aktualizaci%2002.11.202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S%20a%20M&#352;%20Palachova%20-%20B+C)%20NR%202022%20+%20SVR%202023-24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ZU&#352;%20-%20B+C)%20NR%202022%20+%20SVR%202023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&#283;le%20CV%20-%20B+C)%20NR%202022%20+%20SVR%202023-24%20-%20%20&#250;prava%20energi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oS%20Chomutov%20-%20B+C)%20NR%202022%20+%20SVR%202023-24_III.varian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Zoopark%20%20NR%202022%20+%20SVR%202023-24-%20posledn&#237;%20verz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SmCh%20-%20NR%202022%20+%20SVR%202023-24%20-%20energie%20po%20RSMCH%2025.10.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&#352;%20Jir&#225;skova%20B+C)%20NR%202022%20+%20SVR%202023-24-dopln&#283;n&#237;%20energie,%20&#353;koln&#237;k%20&#218;Z%2002.11.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SV&#268;%20Dome&#269;ek%20-%20B+C)%20NR%202022%20+%20SVR%202023-24%20&#250;prava%2002.11.20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a%20M&#352;%2017.%20listopadu%20-%20B+C)%20NR%202022%20+%20SVR%202023-24%2002.11.20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Z&#352;%20B&#345;ezeneck&#225;%20%20-%20NR%202022%20+%20SVR%202023-24%20+UZ%20-%20el.%20energie%20+%20Spol.cestou%20k%202.11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  <sheetName val="NR 2022_upravený"/>
      <sheetName val="SVR 2023-2024 upravený"/>
      <sheetName val="NR 2022_upravený - energie"/>
      <sheetName val="SVR 2023-2024 upravený-energie"/>
    </sheetNames>
    <sheetDataSet>
      <sheetData sheetId="0">
        <row r="4">
          <cell r="D4" t="str">
            <v>Chomutovská knihovna, příspěvková organizace</v>
          </cell>
        </row>
        <row r="6">
          <cell r="D6" t="str">
            <v>00360589</v>
          </cell>
        </row>
        <row r="8">
          <cell r="D8" t="str">
            <v>Palackého 4995, 430 01 Chomutov</v>
          </cell>
        </row>
        <row r="15">
          <cell r="G15">
            <v>1997.3</v>
          </cell>
          <cell r="H15">
            <v>0</v>
          </cell>
          <cell r="Y15">
            <v>3024</v>
          </cell>
          <cell r="Z15">
            <v>0</v>
          </cell>
        </row>
        <row r="16">
          <cell r="G16">
            <v>26538</v>
          </cell>
          <cell r="J16">
            <v>26000</v>
          </cell>
        </row>
        <row r="17">
          <cell r="G17">
            <v>0</v>
          </cell>
        </row>
        <row r="18">
          <cell r="G18">
            <v>1257.0999999999999</v>
          </cell>
          <cell r="K18">
            <v>1235</v>
          </cell>
        </row>
        <row r="19">
          <cell r="G19">
            <v>46</v>
          </cell>
          <cell r="J19">
            <v>48</v>
          </cell>
        </row>
        <row r="21">
          <cell r="G21">
            <v>195.7</v>
          </cell>
        </row>
        <row r="22">
          <cell r="G22">
            <v>0</v>
          </cell>
        </row>
        <row r="23">
          <cell r="G23">
            <v>0</v>
          </cell>
        </row>
        <row r="28">
          <cell r="G28">
            <v>2665.8</v>
          </cell>
          <cell r="M28">
            <v>1500</v>
          </cell>
        </row>
        <row r="29">
          <cell r="G29">
            <v>3024.6</v>
          </cell>
          <cell r="M29">
            <v>3097</v>
          </cell>
        </row>
        <row r="30">
          <cell r="G30">
            <v>1400.4</v>
          </cell>
          <cell r="M30">
            <v>1895</v>
          </cell>
        </row>
        <row r="31">
          <cell r="G31">
            <v>1974.2000000000003</v>
          </cell>
          <cell r="M31">
            <v>2562</v>
          </cell>
        </row>
        <row r="32">
          <cell r="G32">
            <v>13495.6</v>
          </cell>
          <cell r="M32">
            <v>14903</v>
          </cell>
        </row>
        <row r="33">
          <cell r="G33">
            <v>12825.5</v>
          </cell>
          <cell r="M33">
            <v>13698</v>
          </cell>
        </row>
        <row r="34">
          <cell r="G34">
            <v>670.1</v>
          </cell>
          <cell r="M34">
            <v>1205</v>
          </cell>
        </row>
        <row r="35">
          <cell r="G35">
            <v>4357.7</v>
          </cell>
          <cell r="M35">
            <v>4671</v>
          </cell>
        </row>
        <row r="36">
          <cell r="G36">
            <v>27.4</v>
          </cell>
          <cell r="M36">
            <v>20</v>
          </cell>
        </row>
        <row r="37">
          <cell r="G37">
            <v>525.70000000000005</v>
          </cell>
          <cell r="M37">
            <v>515</v>
          </cell>
        </row>
        <row r="38">
          <cell r="G38">
            <v>1063.2</v>
          </cell>
          <cell r="M38">
            <v>1589</v>
          </cell>
        </row>
      </sheetData>
      <sheetData sheetId="1" refreshError="1"/>
      <sheetData sheetId="2">
        <row r="17">
          <cell r="Y17">
            <v>0</v>
          </cell>
        </row>
        <row r="18">
          <cell r="Y18">
            <v>1300</v>
          </cell>
        </row>
        <row r="19">
          <cell r="Y19">
            <v>46</v>
          </cell>
        </row>
        <row r="20">
          <cell r="Y20">
            <v>0</v>
          </cell>
        </row>
        <row r="21">
          <cell r="Y21">
            <v>175</v>
          </cell>
        </row>
        <row r="22">
          <cell r="Y22">
            <v>670</v>
          </cell>
        </row>
        <row r="23">
          <cell r="Y23">
            <v>25</v>
          </cell>
        </row>
        <row r="28">
          <cell r="Y28">
            <v>2000</v>
          </cell>
        </row>
        <row r="29">
          <cell r="Y29">
            <v>3157</v>
          </cell>
        </row>
        <row r="31">
          <cell r="Y31">
            <v>2541</v>
          </cell>
        </row>
        <row r="32">
          <cell r="Y32">
            <v>15683</v>
          </cell>
        </row>
        <row r="33">
          <cell r="Y33">
            <v>14478</v>
          </cell>
        </row>
        <row r="34">
          <cell r="Y34">
            <v>1205</v>
          </cell>
        </row>
        <row r="35">
          <cell r="Y35">
            <v>4933</v>
          </cell>
        </row>
        <row r="36">
          <cell r="Y36">
            <v>20</v>
          </cell>
        </row>
        <row r="37">
          <cell r="Y37">
            <v>545</v>
          </cell>
        </row>
        <row r="38">
          <cell r="Y38">
            <v>1617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  <sheetName val="List1"/>
    </sheetNames>
    <sheetDataSet>
      <sheetData sheetId="0">
        <row r="4">
          <cell r="D4" t="str">
            <v>Základní škola Chomutov, Akademika Heyrovského 4539</v>
          </cell>
        </row>
        <row r="6">
          <cell r="D6">
            <v>46789758</v>
          </cell>
        </row>
        <row r="8">
          <cell r="D8" t="str">
            <v>Chomutov, Akademika Heyrovského 4539</v>
          </cell>
        </row>
        <row r="15">
          <cell r="G15">
            <v>1163</v>
          </cell>
          <cell r="H15">
            <v>0</v>
          </cell>
          <cell r="Y15">
            <v>2400</v>
          </cell>
          <cell r="Z15">
            <v>0</v>
          </cell>
        </row>
        <row r="16">
          <cell r="G16">
            <v>3910</v>
          </cell>
        </row>
        <row r="17">
          <cell r="G17">
            <v>314.8</v>
          </cell>
          <cell r="Y17">
            <v>306.8</v>
          </cell>
        </row>
        <row r="18">
          <cell r="G18">
            <v>35673</v>
          </cell>
          <cell r="Y18">
            <v>43285.7</v>
          </cell>
        </row>
        <row r="19">
          <cell r="G19">
            <v>43.9</v>
          </cell>
          <cell r="Y19">
            <v>900.4</v>
          </cell>
        </row>
        <row r="20">
          <cell r="H20" t="str">
            <v xml:space="preserve"> </v>
          </cell>
          <cell r="Y20">
            <v>0</v>
          </cell>
        </row>
        <row r="21">
          <cell r="G21">
            <v>0</v>
          </cell>
          <cell r="H21">
            <v>238</v>
          </cell>
          <cell r="Y21">
            <v>0</v>
          </cell>
          <cell r="Z21">
            <v>280</v>
          </cell>
        </row>
        <row r="22">
          <cell r="G22">
            <v>0</v>
          </cell>
          <cell r="Y22">
            <v>0</v>
          </cell>
          <cell r="Z22">
            <v>280</v>
          </cell>
        </row>
        <row r="23">
          <cell r="G23">
            <v>0</v>
          </cell>
          <cell r="J23">
            <v>5279.3</v>
          </cell>
          <cell r="Y23">
            <v>0</v>
          </cell>
        </row>
        <row r="28">
          <cell r="G28">
            <v>359</v>
          </cell>
          <cell r="Y28">
            <v>380</v>
          </cell>
        </row>
        <row r="29">
          <cell r="G29">
            <v>1638</v>
          </cell>
          <cell r="H29">
            <v>7.5</v>
          </cell>
          <cell r="Y29">
            <v>2850</v>
          </cell>
          <cell r="Z29">
            <v>22</v>
          </cell>
        </row>
        <row r="30">
          <cell r="G30">
            <v>1629</v>
          </cell>
          <cell r="H30">
            <v>47.9</v>
          </cell>
          <cell r="Z30">
            <v>258</v>
          </cell>
        </row>
        <row r="31">
          <cell r="G31">
            <v>806</v>
          </cell>
          <cell r="Y31">
            <v>956.8</v>
          </cell>
        </row>
        <row r="32">
          <cell r="G32">
            <v>26085</v>
          </cell>
          <cell r="Y32">
            <v>32480.7</v>
          </cell>
        </row>
        <row r="33">
          <cell r="G33">
            <v>26060</v>
          </cell>
          <cell r="Y33">
            <v>32330.7</v>
          </cell>
        </row>
        <row r="34">
          <cell r="G34">
            <v>25</v>
          </cell>
          <cell r="Y34">
            <v>150</v>
          </cell>
        </row>
        <row r="35">
          <cell r="G35">
            <v>8737</v>
          </cell>
          <cell r="Y35">
            <v>10805</v>
          </cell>
        </row>
        <row r="36">
          <cell r="G36">
            <v>0</v>
          </cell>
          <cell r="Y36">
            <v>0</v>
          </cell>
        </row>
        <row r="37">
          <cell r="G37">
            <v>771</v>
          </cell>
        </row>
        <row r="38">
          <cell r="G38">
            <v>1662.9</v>
          </cell>
        </row>
      </sheetData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</sheetNames>
    <sheetDataSet>
      <sheetData sheetId="0">
        <row r="4">
          <cell r="D4" t="str">
            <v>Základní škola Chomutov, Hornická 4387</v>
          </cell>
        </row>
        <row r="6">
          <cell r="D6">
            <v>46789723</v>
          </cell>
        </row>
        <row r="8">
          <cell r="D8" t="str">
            <v>Hornická 4387</v>
          </cell>
        </row>
        <row r="15">
          <cell r="G15">
            <v>1097.9000000000001</v>
          </cell>
          <cell r="H15">
            <v>0</v>
          </cell>
          <cell r="M15">
            <v>2050</v>
          </cell>
          <cell r="Y15">
            <v>2070</v>
          </cell>
          <cell r="Z15">
            <v>0</v>
          </cell>
        </row>
        <row r="16">
          <cell r="G16">
            <v>5689.9</v>
          </cell>
          <cell r="J16">
            <v>5995</v>
          </cell>
          <cell r="Y16">
            <v>6190</v>
          </cell>
        </row>
        <row r="17">
          <cell r="G17">
            <v>283.39999999999998</v>
          </cell>
          <cell r="J17">
            <v>436.5</v>
          </cell>
          <cell r="Y17">
            <v>276.2</v>
          </cell>
        </row>
        <row r="18">
          <cell r="G18">
            <v>37790.199999999997</v>
          </cell>
          <cell r="K18">
            <v>35727</v>
          </cell>
          <cell r="Y18">
            <v>41453.5</v>
          </cell>
        </row>
        <row r="19">
          <cell r="G19">
            <v>424.9</v>
          </cell>
          <cell r="Y19">
            <v>977</v>
          </cell>
        </row>
        <row r="20">
          <cell r="G20">
            <v>102.4</v>
          </cell>
          <cell r="Y20">
            <v>300</v>
          </cell>
        </row>
        <row r="21">
          <cell r="G21">
            <v>85.4</v>
          </cell>
          <cell r="H21">
            <v>117.3</v>
          </cell>
          <cell r="N21">
            <v>210</v>
          </cell>
          <cell r="Y21">
            <v>0</v>
          </cell>
          <cell r="Z21">
            <v>210</v>
          </cell>
        </row>
        <row r="22">
          <cell r="G22">
            <v>0</v>
          </cell>
          <cell r="H22">
            <v>114.2</v>
          </cell>
          <cell r="N22">
            <v>200</v>
          </cell>
          <cell r="Y22">
            <v>0</v>
          </cell>
          <cell r="Z22">
            <v>200</v>
          </cell>
        </row>
        <row r="23">
          <cell r="G23">
            <v>0</v>
          </cell>
          <cell r="Y23">
            <v>0</v>
          </cell>
        </row>
        <row r="28">
          <cell r="G28">
            <v>574.9</v>
          </cell>
          <cell r="M28">
            <v>540</v>
          </cell>
          <cell r="Y28">
            <v>450</v>
          </cell>
        </row>
        <row r="29">
          <cell r="G29">
            <v>1995.6</v>
          </cell>
          <cell r="H29">
            <v>36.200000000000003</v>
          </cell>
          <cell r="M29">
            <v>3030</v>
          </cell>
          <cell r="Y29">
            <v>3054</v>
          </cell>
        </row>
        <row r="30">
          <cell r="G30">
            <v>2268.4</v>
          </cell>
          <cell r="M30">
            <v>3235</v>
          </cell>
          <cell r="N30">
            <v>60</v>
          </cell>
          <cell r="Y30">
            <v>3390</v>
          </cell>
          <cell r="Z30">
            <v>60</v>
          </cell>
        </row>
        <row r="31">
          <cell r="G31">
            <v>659.4</v>
          </cell>
          <cell r="M31">
            <v>736</v>
          </cell>
          <cell r="Y31">
            <v>911.7</v>
          </cell>
        </row>
        <row r="32">
          <cell r="G32">
            <v>27089.5</v>
          </cell>
          <cell r="M32">
            <v>26075.5</v>
          </cell>
          <cell r="Y32">
            <v>29774</v>
          </cell>
        </row>
        <row r="33">
          <cell r="G33">
            <v>26477.5</v>
          </cell>
          <cell r="M33">
            <v>26035.5</v>
          </cell>
          <cell r="Y33">
            <v>29724</v>
          </cell>
        </row>
        <row r="34">
          <cell r="G34">
            <v>612</v>
          </cell>
          <cell r="M34">
            <v>40</v>
          </cell>
          <cell r="Y34">
            <v>50</v>
          </cell>
        </row>
        <row r="35">
          <cell r="G35">
            <v>9049.5</v>
          </cell>
          <cell r="M35">
            <v>8814</v>
          </cell>
          <cell r="Y35">
            <v>10655.3</v>
          </cell>
        </row>
        <row r="36">
          <cell r="G36">
            <v>0</v>
          </cell>
          <cell r="M36">
            <v>0</v>
          </cell>
          <cell r="Y36">
            <v>0</v>
          </cell>
        </row>
        <row r="37">
          <cell r="G37">
            <v>989.4</v>
          </cell>
          <cell r="M37">
            <v>712</v>
          </cell>
          <cell r="Y37">
            <v>1610</v>
          </cell>
        </row>
        <row r="38">
          <cell r="G38">
            <v>2438.8000000000002</v>
          </cell>
          <cell r="M38">
            <v>1216</v>
          </cell>
          <cell r="Y38">
            <v>1571.7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</sheetNames>
    <sheetDataSet>
      <sheetData sheetId="0">
        <row r="4">
          <cell r="D4" t="str">
            <v>Základní škola Chomutov, Kadaňská 2334</v>
          </cell>
        </row>
        <row r="6">
          <cell r="D6">
            <v>46789707</v>
          </cell>
        </row>
        <row r="8">
          <cell r="D8" t="str">
            <v>Kadaňská 2334, 430 03 Chomutov</v>
          </cell>
        </row>
        <row r="15">
          <cell r="G15">
            <v>952.6</v>
          </cell>
          <cell r="H15">
            <v>53.1</v>
          </cell>
          <cell r="Y15">
            <v>1000</v>
          </cell>
          <cell r="Z15">
            <v>100</v>
          </cell>
        </row>
        <row r="16">
          <cell r="G16">
            <v>4652.6000000000004</v>
          </cell>
          <cell r="J16">
            <v>4709</v>
          </cell>
          <cell r="Y16">
            <v>5050</v>
          </cell>
        </row>
        <row r="17">
          <cell r="G17">
            <v>360.5</v>
          </cell>
          <cell r="J17">
            <v>414.8</v>
          </cell>
          <cell r="Y17">
            <v>330.1</v>
          </cell>
        </row>
        <row r="18">
          <cell r="G18">
            <v>34096.199999999997</v>
          </cell>
          <cell r="Y18">
            <v>36700</v>
          </cell>
        </row>
        <row r="19">
          <cell r="G19">
            <v>1051.8</v>
          </cell>
          <cell r="J19">
            <v>1096</v>
          </cell>
          <cell r="Y19">
            <v>0</v>
          </cell>
        </row>
        <row r="20">
          <cell r="G20">
            <v>49.4</v>
          </cell>
          <cell r="Y20">
            <v>100</v>
          </cell>
        </row>
        <row r="21">
          <cell r="G21">
            <v>173</v>
          </cell>
          <cell r="Y21">
            <v>32</v>
          </cell>
        </row>
        <row r="22">
          <cell r="G22">
            <v>0</v>
          </cell>
          <cell r="Y22">
            <v>0</v>
          </cell>
        </row>
        <row r="23">
          <cell r="G23">
            <v>12.5</v>
          </cell>
          <cell r="Y23">
            <v>0</v>
          </cell>
        </row>
        <row r="28">
          <cell r="G28">
            <v>1040.3</v>
          </cell>
          <cell r="M28">
            <v>240</v>
          </cell>
          <cell r="Y28">
            <v>240</v>
          </cell>
        </row>
        <row r="29">
          <cell r="G29">
            <v>1921.5</v>
          </cell>
          <cell r="M29">
            <v>3089.5</v>
          </cell>
          <cell r="Y29">
            <v>2845</v>
          </cell>
          <cell r="Z29">
            <v>10</v>
          </cell>
        </row>
        <row r="30">
          <cell r="G30">
            <v>1266.3</v>
          </cell>
          <cell r="H30">
            <v>10</v>
          </cell>
          <cell r="M30">
            <v>1820</v>
          </cell>
          <cell r="N30">
            <v>20</v>
          </cell>
          <cell r="Y30">
            <v>1560</v>
          </cell>
          <cell r="Z30">
            <v>20</v>
          </cell>
        </row>
        <row r="31">
          <cell r="G31">
            <v>864.40000000000009</v>
          </cell>
          <cell r="M31">
            <v>2046.7</v>
          </cell>
          <cell r="Y31">
            <v>412</v>
          </cell>
        </row>
        <row r="32">
          <cell r="G32">
            <v>24250.699999999997</v>
          </cell>
          <cell r="M32">
            <v>23613.200000000001</v>
          </cell>
          <cell r="Y32">
            <v>26275.1</v>
          </cell>
        </row>
        <row r="33">
          <cell r="G33">
            <v>24047.7</v>
          </cell>
          <cell r="M33">
            <v>23513.200000000001</v>
          </cell>
          <cell r="Y33">
            <v>26152</v>
          </cell>
        </row>
        <row r="34">
          <cell r="G34">
            <v>203</v>
          </cell>
          <cell r="M34">
            <v>100</v>
          </cell>
          <cell r="Y34">
            <v>123.1</v>
          </cell>
        </row>
        <row r="35">
          <cell r="G35">
            <v>8210</v>
          </cell>
          <cell r="M35">
            <v>7995.9</v>
          </cell>
          <cell r="Y35">
            <v>8873.2999999999993</v>
          </cell>
        </row>
        <row r="36">
          <cell r="G36">
            <v>8.1999999999999993</v>
          </cell>
          <cell r="M36">
            <v>10</v>
          </cell>
          <cell r="Y36">
            <v>4</v>
          </cell>
        </row>
        <row r="37">
          <cell r="G37">
            <v>1835.2</v>
          </cell>
          <cell r="M37">
            <v>1870</v>
          </cell>
          <cell r="Y37">
            <v>1864</v>
          </cell>
        </row>
        <row r="38">
          <cell r="G38">
            <v>1932.8000000000002</v>
          </cell>
          <cell r="M38">
            <v>956</v>
          </cell>
          <cell r="N38">
            <v>80</v>
          </cell>
          <cell r="Y38">
            <v>1138.7</v>
          </cell>
          <cell r="Z38">
            <v>20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</sheetNames>
    <sheetDataSet>
      <sheetData sheetId="0">
        <row r="4">
          <cell r="D4" t="str">
            <v>Základní škola Chomutov, Na Příkopech 895</v>
          </cell>
        </row>
        <row r="6">
          <cell r="D6">
            <v>46789685</v>
          </cell>
        </row>
        <row r="8">
          <cell r="D8" t="str">
            <v>Na Příkopech 895, 430 01 Chomutov</v>
          </cell>
        </row>
        <row r="15">
          <cell r="G15">
            <v>2000</v>
          </cell>
          <cell r="H15">
            <v>0</v>
          </cell>
          <cell r="Y15">
            <v>2000</v>
          </cell>
          <cell r="Z15">
            <v>0</v>
          </cell>
        </row>
        <row r="16">
          <cell r="G16">
            <v>4480.7</v>
          </cell>
          <cell r="J16">
            <v>4793.7</v>
          </cell>
          <cell r="Y16">
            <v>5280</v>
          </cell>
        </row>
        <row r="17">
          <cell r="G17">
            <v>366.3</v>
          </cell>
          <cell r="J17">
            <v>426.1</v>
          </cell>
          <cell r="Y17">
            <v>328.7</v>
          </cell>
        </row>
        <row r="18">
          <cell r="G18">
            <v>41954</v>
          </cell>
          <cell r="Y18">
            <v>46002</v>
          </cell>
        </row>
        <row r="19">
          <cell r="Y19">
            <v>957</v>
          </cell>
        </row>
        <row r="20">
          <cell r="Y20">
            <v>0</v>
          </cell>
        </row>
        <row r="21">
          <cell r="G21">
            <v>1450</v>
          </cell>
          <cell r="Y21">
            <v>1500</v>
          </cell>
        </row>
        <row r="22">
          <cell r="G22">
            <v>0</v>
          </cell>
          <cell r="Y22">
            <v>250</v>
          </cell>
        </row>
        <row r="23">
          <cell r="G23">
            <v>0</v>
          </cell>
          <cell r="Y23">
            <v>0</v>
          </cell>
        </row>
        <row r="28">
          <cell r="G28">
            <v>390</v>
          </cell>
          <cell r="M28">
            <v>410</v>
          </cell>
          <cell r="Y28">
            <v>450</v>
          </cell>
        </row>
        <row r="29">
          <cell r="G29">
            <v>3049.1</v>
          </cell>
          <cell r="M29">
            <v>2562.1</v>
          </cell>
          <cell r="Y29">
            <v>2798.4</v>
          </cell>
        </row>
        <row r="30">
          <cell r="G30">
            <v>2020</v>
          </cell>
          <cell r="M30">
            <v>2200</v>
          </cell>
        </row>
        <row r="31">
          <cell r="G31">
            <v>1760</v>
          </cell>
          <cell r="M31">
            <v>1935</v>
          </cell>
          <cell r="Y31">
            <v>1760</v>
          </cell>
        </row>
        <row r="32">
          <cell r="G32">
            <v>29129</v>
          </cell>
          <cell r="M32">
            <v>32774</v>
          </cell>
          <cell r="Y32">
            <v>33140.5</v>
          </cell>
        </row>
        <row r="33">
          <cell r="G33">
            <v>0</v>
          </cell>
          <cell r="M33">
            <v>0</v>
          </cell>
          <cell r="Y33">
            <v>0</v>
          </cell>
        </row>
        <row r="34">
          <cell r="G34">
            <v>0</v>
          </cell>
          <cell r="M34">
            <v>0</v>
          </cell>
          <cell r="Y34">
            <v>0</v>
          </cell>
        </row>
        <row r="35">
          <cell r="G35">
            <v>11932.2</v>
          </cell>
          <cell r="M35">
            <v>11955</v>
          </cell>
          <cell r="Y35">
            <v>0</v>
          </cell>
        </row>
        <row r="36">
          <cell r="G36">
            <v>0</v>
          </cell>
          <cell r="M36">
            <v>0</v>
          </cell>
          <cell r="Y36">
            <v>11737.8</v>
          </cell>
        </row>
        <row r="37">
          <cell r="G37">
            <v>578.70000000000005</v>
          </cell>
          <cell r="M37">
            <v>1628</v>
          </cell>
          <cell r="Y37">
            <v>1628</v>
          </cell>
        </row>
        <row r="38">
          <cell r="G38">
            <v>1492</v>
          </cell>
          <cell r="M38">
            <v>1112.7</v>
          </cell>
          <cell r="Y38">
            <v>1953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</sheetNames>
    <sheetDataSet>
      <sheetData sheetId="0">
        <row r="4">
          <cell r="D4" t="str">
            <v>Základní škola Chomutov, Písečná 5144</v>
          </cell>
        </row>
        <row r="6">
          <cell r="D6">
            <v>831476</v>
          </cell>
        </row>
        <row r="8">
          <cell r="D8" t="str">
            <v>Písečná 5144, 430 04 Chomutov</v>
          </cell>
        </row>
        <row r="15">
          <cell r="G15">
            <v>529.70000000000005</v>
          </cell>
          <cell r="H15">
            <v>19.899999999999999</v>
          </cell>
          <cell r="Y15">
            <v>1250</v>
          </cell>
        </row>
        <row r="16">
          <cell r="G16">
            <v>5310</v>
          </cell>
          <cell r="J16">
            <v>4940</v>
          </cell>
          <cell r="Y16">
            <v>5350</v>
          </cell>
        </row>
        <row r="17">
          <cell r="G17">
            <v>652.4</v>
          </cell>
          <cell r="J17">
            <v>719.5</v>
          </cell>
          <cell r="Y17">
            <v>452.3</v>
          </cell>
        </row>
        <row r="18">
          <cell r="G18">
            <v>36660.400000000001</v>
          </cell>
          <cell r="Y18">
            <v>39355.5</v>
          </cell>
        </row>
        <row r="19">
          <cell r="G19">
            <v>249.8</v>
          </cell>
          <cell r="J19">
            <v>550.29999999999995</v>
          </cell>
          <cell r="Y19">
            <v>550.29999999999995</v>
          </cell>
        </row>
        <row r="20">
          <cell r="G20">
            <v>755.6</v>
          </cell>
          <cell r="Y20">
            <v>0</v>
          </cell>
        </row>
        <row r="21">
          <cell r="G21">
            <v>68</v>
          </cell>
          <cell r="H21">
            <v>73.5</v>
          </cell>
          <cell r="Y21">
            <v>0</v>
          </cell>
          <cell r="Z21">
            <v>120</v>
          </cell>
        </row>
        <row r="22">
          <cell r="G22">
            <v>0</v>
          </cell>
          <cell r="H22">
            <v>73.5</v>
          </cell>
          <cell r="Y22">
            <v>0</v>
          </cell>
          <cell r="Z22">
            <v>120</v>
          </cell>
        </row>
        <row r="23">
          <cell r="G23">
            <v>0</v>
          </cell>
          <cell r="Y23">
            <v>0</v>
          </cell>
        </row>
        <row r="28">
          <cell r="G28">
            <v>658.5</v>
          </cell>
          <cell r="M28">
            <v>590</v>
          </cell>
          <cell r="Y28">
            <v>740</v>
          </cell>
        </row>
        <row r="29">
          <cell r="G29">
            <v>1734.8999999999999</v>
          </cell>
          <cell r="H29">
            <v>18</v>
          </cell>
          <cell r="M29">
            <v>1920</v>
          </cell>
          <cell r="Y29">
            <v>1963.8</v>
          </cell>
        </row>
        <row r="30">
          <cell r="G30">
            <v>1555.5</v>
          </cell>
          <cell r="H30">
            <v>10.4</v>
          </cell>
          <cell r="M30">
            <v>1875</v>
          </cell>
          <cell r="N30">
            <v>120</v>
          </cell>
          <cell r="Y30">
            <v>2090</v>
          </cell>
          <cell r="Z30">
            <v>120</v>
          </cell>
        </row>
        <row r="31">
          <cell r="G31">
            <v>979.6</v>
          </cell>
          <cell r="M31">
            <v>975</v>
          </cell>
          <cell r="Y31">
            <v>989.2</v>
          </cell>
        </row>
        <row r="32">
          <cell r="G32">
            <v>27305.100000000002</v>
          </cell>
          <cell r="M32">
            <v>28355.3</v>
          </cell>
          <cell r="Y32">
            <v>29031.899999999998</v>
          </cell>
        </row>
        <row r="33">
          <cell r="G33">
            <v>26920.6</v>
          </cell>
          <cell r="M33">
            <v>28125.3</v>
          </cell>
          <cell r="Y33">
            <v>28633.899999999998</v>
          </cell>
        </row>
        <row r="34">
          <cell r="G34">
            <v>384.49999999999994</v>
          </cell>
          <cell r="M34">
            <v>230</v>
          </cell>
          <cell r="Y34">
            <v>398</v>
          </cell>
        </row>
        <row r="35">
          <cell r="G35">
            <v>9061.7000000000007</v>
          </cell>
          <cell r="M35">
            <v>10009.6</v>
          </cell>
          <cell r="Y35">
            <v>10200.900000000001</v>
          </cell>
        </row>
        <row r="36">
          <cell r="G36">
            <v>0</v>
          </cell>
          <cell r="M36">
            <v>0</v>
          </cell>
          <cell r="Y36">
            <v>0</v>
          </cell>
        </row>
        <row r="37">
          <cell r="G37">
            <v>1009.5999999999999</v>
          </cell>
          <cell r="M37">
            <v>1288.8</v>
          </cell>
          <cell r="Y37">
            <v>1288.8</v>
          </cell>
        </row>
        <row r="38">
          <cell r="G38">
            <v>1918.5</v>
          </cell>
          <cell r="M38">
            <v>653.5</v>
          </cell>
          <cell r="Y38">
            <v>653.5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</sheetNames>
    <sheetDataSet>
      <sheetData sheetId="0">
        <row r="4">
          <cell r="D4" t="str">
            <v>Základní škola Chomutov, Školní 1480</v>
          </cell>
        </row>
        <row r="6">
          <cell r="D6">
            <v>46789731</v>
          </cell>
        </row>
        <row r="8">
          <cell r="D8" t="str">
            <v>Školní 1480/61, Chomutov, 430 01</v>
          </cell>
        </row>
        <row r="15">
          <cell r="G15">
            <v>1037.731</v>
          </cell>
          <cell r="H15">
            <v>5.5E-2</v>
          </cell>
          <cell r="M15">
            <v>2105</v>
          </cell>
          <cell r="N15">
            <v>0</v>
          </cell>
          <cell r="Y15">
            <v>1950</v>
          </cell>
          <cell r="Z15">
            <v>0</v>
          </cell>
        </row>
        <row r="16">
          <cell r="G16">
            <v>5539.4</v>
          </cell>
          <cell r="M16">
            <v>5387</v>
          </cell>
          <cell r="Y16">
            <v>5660</v>
          </cell>
        </row>
        <row r="17">
          <cell r="G17">
            <v>392.9</v>
          </cell>
          <cell r="M17">
            <v>480.4</v>
          </cell>
          <cell r="Y17">
            <v>337.9</v>
          </cell>
        </row>
        <row r="18">
          <cell r="G18">
            <v>47026.95</v>
          </cell>
          <cell r="M18">
            <v>47689.462</v>
          </cell>
          <cell r="Y18">
            <v>48362</v>
          </cell>
        </row>
        <row r="19">
          <cell r="G19">
            <v>678.36199999999997</v>
          </cell>
          <cell r="M19">
            <v>1446.982</v>
          </cell>
          <cell r="Y19">
            <v>1446.88</v>
          </cell>
        </row>
        <row r="20">
          <cell r="G20">
            <v>23.062999999999999</v>
          </cell>
          <cell r="M20">
            <v>200</v>
          </cell>
          <cell r="Y20">
            <v>130</v>
          </cell>
        </row>
        <row r="21">
          <cell r="G21">
            <v>135.042</v>
          </cell>
          <cell r="H21">
            <v>218.352</v>
          </cell>
          <cell r="M21">
            <v>0</v>
          </cell>
          <cell r="N21">
            <v>120</v>
          </cell>
          <cell r="Y21">
            <v>0</v>
          </cell>
          <cell r="Z21">
            <v>100</v>
          </cell>
        </row>
        <row r="22">
          <cell r="G22">
            <v>0</v>
          </cell>
          <cell r="H22">
            <v>218.352</v>
          </cell>
          <cell r="M22">
            <v>0</v>
          </cell>
          <cell r="N22">
            <v>120</v>
          </cell>
          <cell r="Y22">
            <v>0</v>
          </cell>
          <cell r="Z22">
            <v>100</v>
          </cell>
        </row>
        <row r="23">
          <cell r="G23">
            <v>0</v>
          </cell>
          <cell r="M23">
            <v>0</v>
          </cell>
          <cell r="Y23">
            <v>0</v>
          </cell>
        </row>
        <row r="28">
          <cell r="G28">
            <v>362.55700000000002</v>
          </cell>
          <cell r="M28">
            <v>426.71600000000001</v>
          </cell>
          <cell r="Y28">
            <v>120</v>
          </cell>
        </row>
        <row r="29">
          <cell r="G29">
            <v>1836.3420000000001</v>
          </cell>
          <cell r="H29">
            <v>14.180999999999999</v>
          </cell>
          <cell r="M29">
            <v>2828</v>
          </cell>
          <cell r="N29">
            <v>40</v>
          </cell>
          <cell r="Y29">
            <v>2944.4</v>
          </cell>
          <cell r="Z29">
            <v>40</v>
          </cell>
        </row>
        <row r="30">
          <cell r="G30">
            <v>3137.1909999999998</v>
          </cell>
          <cell r="H30">
            <v>59.473999999999997</v>
          </cell>
          <cell r="M30">
            <v>3150</v>
          </cell>
          <cell r="N30">
            <v>80</v>
          </cell>
          <cell r="Y30">
            <v>3610</v>
          </cell>
          <cell r="Z30">
            <v>60</v>
          </cell>
        </row>
        <row r="31">
          <cell r="G31">
            <v>932.22900000000004</v>
          </cell>
          <cell r="H31">
            <v>10.064</v>
          </cell>
          <cell r="M31">
            <v>928.9</v>
          </cell>
          <cell r="Y31">
            <v>873.93100000000004</v>
          </cell>
        </row>
        <row r="32">
          <cell r="G32">
            <v>33603.881999999998</v>
          </cell>
          <cell r="M32">
            <v>34875.605000000003</v>
          </cell>
          <cell r="Y32">
            <v>34728.652000000002</v>
          </cell>
        </row>
        <row r="33">
          <cell r="G33">
            <v>33476.332000000002</v>
          </cell>
          <cell r="M33">
            <v>34656.605000000003</v>
          </cell>
          <cell r="Y33">
            <v>34144.851999999999</v>
          </cell>
        </row>
        <row r="34">
          <cell r="G34">
            <v>127.55</v>
          </cell>
          <cell r="M34">
            <v>219</v>
          </cell>
          <cell r="Y34">
            <v>583.79999999999995</v>
          </cell>
        </row>
        <row r="35">
          <cell r="G35">
            <v>11462.159000000001</v>
          </cell>
          <cell r="M35">
            <v>11719.004000000001</v>
          </cell>
          <cell r="Y35">
            <v>11711.129000000001</v>
          </cell>
        </row>
        <row r="36">
          <cell r="G36">
            <v>0</v>
          </cell>
          <cell r="M36">
            <v>0</v>
          </cell>
          <cell r="Y36">
            <v>0</v>
          </cell>
        </row>
        <row r="37">
          <cell r="G37">
            <v>1041.4380000000001</v>
          </cell>
          <cell r="M37">
            <v>1882.2660000000001</v>
          </cell>
          <cell r="Y37">
            <v>1914.9490000000001</v>
          </cell>
        </row>
        <row r="38">
          <cell r="G38">
            <v>2366.7780000000002</v>
          </cell>
          <cell r="M38">
            <v>1498.3529999999998</v>
          </cell>
          <cell r="Y38">
            <v>1983.7190000000001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</sheetNames>
    <sheetDataSet>
      <sheetData sheetId="0">
        <row r="4">
          <cell r="D4" t="str">
            <v>Základní škola Chomutov, Zahradní 5265</v>
          </cell>
        </row>
        <row r="6">
          <cell r="D6">
            <v>46789677</v>
          </cell>
        </row>
        <row r="8">
          <cell r="D8" t="str">
            <v>Zahradní 5265, Chomutov 43004</v>
          </cell>
        </row>
        <row r="15">
          <cell r="G15">
            <v>1056.4000000000001</v>
          </cell>
          <cell r="H15">
            <v>3.7</v>
          </cell>
          <cell r="M15">
            <v>1800</v>
          </cell>
          <cell r="N15">
            <v>0</v>
          </cell>
          <cell r="Y15">
            <v>1800</v>
          </cell>
          <cell r="Z15">
            <v>0</v>
          </cell>
        </row>
        <row r="16">
          <cell r="G16">
            <v>6441.2</v>
          </cell>
          <cell r="M16">
            <v>6506</v>
          </cell>
          <cell r="Y16">
            <v>6810</v>
          </cell>
        </row>
        <row r="17">
          <cell r="G17">
            <v>695.2</v>
          </cell>
          <cell r="M17">
            <v>893.2</v>
          </cell>
          <cell r="Y17">
            <v>574.9</v>
          </cell>
        </row>
        <row r="18">
          <cell r="G18">
            <v>53105.4</v>
          </cell>
          <cell r="M18">
            <v>57891.8</v>
          </cell>
          <cell r="Y18">
            <v>57657.7</v>
          </cell>
        </row>
        <row r="19">
          <cell r="G19">
            <v>394</v>
          </cell>
          <cell r="M19">
            <v>895.5</v>
          </cell>
          <cell r="Y19">
            <v>895.5</v>
          </cell>
        </row>
        <row r="20">
          <cell r="G20">
            <v>89.1</v>
          </cell>
          <cell r="M20">
            <v>0</v>
          </cell>
          <cell r="Y20">
            <v>80</v>
          </cell>
        </row>
        <row r="21">
          <cell r="G21">
            <v>65.8</v>
          </cell>
          <cell r="H21">
            <v>102.1</v>
          </cell>
          <cell r="M21">
            <v>70</v>
          </cell>
          <cell r="N21">
            <v>123</v>
          </cell>
          <cell r="Y21">
            <v>35</v>
          </cell>
          <cell r="Z21">
            <v>120</v>
          </cell>
        </row>
        <row r="22">
          <cell r="G22">
            <v>0</v>
          </cell>
          <cell r="H22">
            <v>102.1</v>
          </cell>
          <cell r="M22">
            <v>0</v>
          </cell>
          <cell r="N22">
            <v>123</v>
          </cell>
          <cell r="Y22">
            <v>0</v>
          </cell>
          <cell r="Z22">
            <v>120</v>
          </cell>
        </row>
        <row r="23">
          <cell r="G23">
            <v>0</v>
          </cell>
          <cell r="M23">
            <v>0</v>
          </cell>
          <cell r="Y23">
            <v>0</v>
          </cell>
        </row>
        <row r="28">
          <cell r="G28">
            <v>973.7</v>
          </cell>
          <cell r="M28">
            <v>520</v>
          </cell>
          <cell r="Y28">
            <v>900</v>
          </cell>
        </row>
        <row r="29">
          <cell r="G29">
            <v>1952.8000000000002</v>
          </cell>
          <cell r="M29">
            <v>3112.7</v>
          </cell>
          <cell r="N29">
            <v>45</v>
          </cell>
          <cell r="Y29">
            <v>2813</v>
          </cell>
          <cell r="Z29">
            <v>48</v>
          </cell>
        </row>
        <row r="30">
          <cell r="G30">
            <v>2009</v>
          </cell>
          <cell r="H30">
            <v>3.7</v>
          </cell>
          <cell r="M30">
            <v>2350</v>
          </cell>
          <cell r="N30">
            <v>30</v>
          </cell>
          <cell r="Y30">
            <v>2615</v>
          </cell>
          <cell r="Z30">
            <v>72</v>
          </cell>
        </row>
        <row r="31">
          <cell r="G31">
            <v>882.69999999999993</v>
          </cell>
          <cell r="M31">
            <v>915</v>
          </cell>
          <cell r="Y31">
            <v>970</v>
          </cell>
        </row>
        <row r="32">
          <cell r="G32">
            <v>38310.200000000004</v>
          </cell>
          <cell r="M32">
            <v>42724.6</v>
          </cell>
          <cell r="Y32">
            <v>42278.1</v>
          </cell>
        </row>
        <row r="33">
          <cell r="G33">
            <v>37908.199999999997</v>
          </cell>
          <cell r="M33">
            <v>42389.4</v>
          </cell>
          <cell r="Y33">
            <v>41582.899999999994</v>
          </cell>
        </row>
        <row r="34">
          <cell r="G34">
            <v>402</v>
          </cell>
          <cell r="M34">
            <v>335.2</v>
          </cell>
          <cell r="Y34">
            <v>695.19999999999993</v>
          </cell>
        </row>
        <row r="35">
          <cell r="G35">
            <v>12812</v>
          </cell>
          <cell r="M35">
            <v>14327.7</v>
          </cell>
          <cell r="Y35">
            <v>14055</v>
          </cell>
        </row>
        <row r="36">
          <cell r="G36">
            <v>0</v>
          </cell>
          <cell r="M36">
            <v>0</v>
          </cell>
          <cell r="Y36">
            <v>0</v>
          </cell>
        </row>
        <row r="37">
          <cell r="G37">
            <v>1628.6</v>
          </cell>
          <cell r="M37">
            <v>2026.3</v>
          </cell>
          <cell r="Y37">
            <v>1991.8</v>
          </cell>
        </row>
        <row r="38">
          <cell r="G38">
            <v>3362.3</v>
          </cell>
          <cell r="M38">
            <v>2080.1999999999998</v>
          </cell>
          <cell r="N38">
            <v>48</v>
          </cell>
          <cell r="Y38">
            <v>2230.1999999999998</v>
          </cell>
        </row>
        <row r="44">
          <cell r="D44">
            <v>1307</v>
          </cell>
          <cell r="J44">
            <v>821.9</v>
          </cell>
          <cell r="P44">
            <v>821.9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</sheetNames>
    <sheetDataSet>
      <sheetData sheetId="0">
        <row r="15">
          <cell r="H15">
            <v>0</v>
          </cell>
          <cell r="Z15">
            <v>0</v>
          </cell>
        </row>
        <row r="17">
          <cell r="Y17">
            <v>107.2</v>
          </cell>
        </row>
        <row r="19">
          <cell r="G19">
            <v>0</v>
          </cell>
          <cell r="Y19">
            <v>0</v>
          </cell>
        </row>
        <row r="20">
          <cell r="Y20">
            <v>0</v>
          </cell>
        </row>
        <row r="21">
          <cell r="Y21">
            <v>0</v>
          </cell>
        </row>
        <row r="22">
          <cell r="G22">
            <v>0</v>
          </cell>
          <cell r="Y22">
            <v>0</v>
          </cell>
        </row>
        <row r="23">
          <cell r="G23">
            <v>0</v>
          </cell>
          <cell r="Y23">
            <v>0</v>
          </cell>
        </row>
        <row r="36">
          <cell r="G36">
            <v>0</v>
          </cell>
          <cell r="M36">
            <v>0</v>
          </cell>
          <cell r="Y36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</sheetNames>
    <sheetDataSet>
      <sheetData sheetId="0">
        <row r="4">
          <cell r="D4" t="str">
            <v>Základní umělecká škola T. G.  Masaryka Chomutov</v>
          </cell>
        </row>
        <row r="6">
          <cell r="D6">
            <v>61345636</v>
          </cell>
        </row>
        <row r="8">
          <cell r="D8" t="str">
            <v>Náměstí T. G. Masaryka 1626, 43001 Chomutov</v>
          </cell>
        </row>
        <row r="15">
          <cell r="G15">
            <v>2579.1</v>
          </cell>
          <cell r="H15">
            <v>43</v>
          </cell>
          <cell r="Y15">
            <v>2600</v>
          </cell>
          <cell r="Z15">
            <v>150</v>
          </cell>
        </row>
        <row r="16">
          <cell r="G16">
            <v>1100</v>
          </cell>
          <cell r="J16">
            <v>1480.78</v>
          </cell>
          <cell r="Y16">
            <v>1570</v>
          </cell>
        </row>
        <row r="17">
          <cell r="G17">
            <v>200</v>
          </cell>
          <cell r="J17">
            <v>340</v>
          </cell>
          <cell r="Y17">
            <v>216</v>
          </cell>
        </row>
        <row r="18">
          <cell r="G18">
            <v>22497.1</v>
          </cell>
          <cell r="Y18">
            <v>25950</v>
          </cell>
        </row>
        <row r="19">
          <cell r="G19">
            <v>56.8</v>
          </cell>
          <cell r="Y19">
            <v>267</v>
          </cell>
        </row>
        <row r="20">
          <cell r="Y20">
            <v>100</v>
          </cell>
        </row>
        <row r="21">
          <cell r="G21">
            <v>30</v>
          </cell>
          <cell r="H21">
            <v>53.3</v>
          </cell>
          <cell r="Y21">
            <v>200</v>
          </cell>
        </row>
        <row r="22">
          <cell r="G22">
            <v>0</v>
          </cell>
          <cell r="H22">
            <v>49.7</v>
          </cell>
          <cell r="Y22">
            <v>100</v>
          </cell>
        </row>
        <row r="23">
          <cell r="G23">
            <v>0</v>
          </cell>
        </row>
        <row r="28">
          <cell r="G28">
            <v>593.5</v>
          </cell>
          <cell r="M28">
            <v>600</v>
          </cell>
          <cell r="Y28">
            <v>600</v>
          </cell>
        </row>
        <row r="29">
          <cell r="G29">
            <v>244.9</v>
          </cell>
          <cell r="M29">
            <v>300</v>
          </cell>
          <cell r="Y29">
            <v>305</v>
          </cell>
        </row>
        <row r="30">
          <cell r="G30">
            <v>1017.9000000000001</v>
          </cell>
          <cell r="M30">
            <v>1339.8</v>
          </cell>
          <cell r="Y30">
            <v>1570</v>
          </cell>
        </row>
        <row r="31">
          <cell r="G31">
            <v>764.5</v>
          </cell>
          <cell r="M31">
            <v>1640</v>
          </cell>
          <cell r="Y31">
            <v>1074</v>
          </cell>
        </row>
        <row r="32">
          <cell r="G32">
            <v>17283.880000000005</v>
          </cell>
          <cell r="H32">
            <v>13</v>
          </cell>
          <cell r="M32">
            <v>18855</v>
          </cell>
          <cell r="N32">
            <v>50</v>
          </cell>
          <cell r="Y32">
            <v>19892</v>
          </cell>
          <cell r="Z32">
            <v>50</v>
          </cell>
        </row>
        <row r="33">
          <cell r="G33">
            <v>16849.100000000002</v>
          </cell>
          <cell r="H33">
            <v>13</v>
          </cell>
          <cell r="M33">
            <v>18455</v>
          </cell>
          <cell r="N33">
            <v>50</v>
          </cell>
          <cell r="Y33">
            <v>19405</v>
          </cell>
          <cell r="Z33">
            <v>50</v>
          </cell>
        </row>
        <row r="34">
          <cell r="G34">
            <v>434.79999999999995</v>
          </cell>
          <cell r="M34">
            <v>400</v>
          </cell>
          <cell r="Y34">
            <v>487</v>
          </cell>
        </row>
        <row r="35">
          <cell r="G35">
            <v>5597.77</v>
          </cell>
          <cell r="M35">
            <v>6165</v>
          </cell>
          <cell r="Y35">
            <v>6500</v>
          </cell>
        </row>
        <row r="36">
          <cell r="G36">
            <v>0</v>
          </cell>
          <cell r="M36">
            <v>0</v>
          </cell>
          <cell r="Y36">
            <v>0</v>
          </cell>
        </row>
        <row r="37">
          <cell r="G37">
            <v>388.2</v>
          </cell>
          <cell r="M37">
            <v>639</v>
          </cell>
          <cell r="Y37">
            <v>639</v>
          </cell>
        </row>
        <row r="38">
          <cell r="G38">
            <v>711.4</v>
          </cell>
          <cell r="M38">
            <v>369</v>
          </cell>
          <cell r="Y38">
            <v>423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</sheetNames>
    <sheetDataSet>
      <sheetData sheetId="0">
        <row r="4">
          <cell r="D4" t="str">
            <v>Městské lesy Chomutov, příspěvková organizace</v>
          </cell>
        </row>
        <row r="6">
          <cell r="D6">
            <v>46790080</v>
          </cell>
        </row>
        <row r="8">
          <cell r="D8" t="str">
            <v>Hora Svatého Šebestiána 90, 431 82</v>
          </cell>
        </row>
        <row r="15">
          <cell r="G15">
            <v>6557</v>
          </cell>
          <cell r="H15">
            <v>329</v>
          </cell>
          <cell r="L15">
            <v>8250</v>
          </cell>
          <cell r="N15">
            <v>200</v>
          </cell>
          <cell r="Y15">
            <v>7595</v>
          </cell>
          <cell r="Z15">
            <v>150</v>
          </cell>
        </row>
        <row r="16">
          <cell r="G16">
            <v>4680</v>
          </cell>
          <cell r="J16">
            <v>4704</v>
          </cell>
          <cell r="Y16">
            <v>5050</v>
          </cell>
        </row>
        <row r="17">
          <cell r="G17">
            <v>0</v>
          </cell>
          <cell r="Y17">
            <v>0</v>
          </cell>
        </row>
        <row r="18">
          <cell r="G18">
            <v>9630</v>
          </cell>
          <cell r="H18">
            <v>0</v>
          </cell>
          <cell r="K18">
            <v>4500</v>
          </cell>
          <cell r="N18">
            <v>0</v>
          </cell>
          <cell r="Y18">
            <v>4500</v>
          </cell>
          <cell r="Z18">
            <v>0</v>
          </cell>
        </row>
        <row r="19">
          <cell r="G19">
            <v>348</v>
          </cell>
          <cell r="H19">
            <v>0</v>
          </cell>
          <cell r="L19">
            <v>395</v>
          </cell>
          <cell r="Y19">
            <v>380</v>
          </cell>
          <cell r="Z19">
            <v>0</v>
          </cell>
        </row>
        <row r="20">
          <cell r="G20">
            <v>0</v>
          </cell>
          <cell r="H20">
            <v>0</v>
          </cell>
          <cell r="L20">
            <v>0</v>
          </cell>
          <cell r="Y20">
            <v>0</v>
          </cell>
          <cell r="Z20">
            <v>0</v>
          </cell>
        </row>
        <row r="21">
          <cell r="G21">
            <v>204</v>
          </cell>
          <cell r="H21">
            <v>0.7</v>
          </cell>
          <cell r="L21">
            <v>150</v>
          </cell>
          <cell r="Y21">
            <v>150</v>
          </cell>
          <cell r="Z21">
            <v>0</v>
          </cell>
        </row>
        <row r="22">
          <cell r="G22">
            <v>0</v>
          </cell>
          <cell r="H22">
            <v>0</v>
          </cell>
          <cell r="L22">
            <v>0</v>
          </cell>
          <cell r="Y22">
            <v>0</v>
          </cell>
          <cell r="Z22">
            <v>0</v>
          </cell>
        </row>
        <row r="23">
          <cell r="G23">
            <v>37</v>
          </cell>
          <cell r="H23">
            <v>0</v>
          </cell>
          <cell r="L23">
            <v>35</v>
          </cell>
          <cell r="Y23">
            <v>20</v>
          </cell>
          <cell r="Z23">
            <v>0</v>
          </cell>
        </row>
        <row r="28">
          <cell r="G28">
            <v>332</v>
          </cell>
          <cell r="H28">
            <v>0</v>
          </cell>
          <cell r="M28">
            <v>300</v>
          </cell>
          <cell r="N28">
            <v>0</v>
          </cell>
          <cell r="Y28">
            <v>300</v>
          </cell>
          <cell r="Z28">
            <v>0</v>
          </cell>
        </row>
        <row r="29">
          <cell r="G29">
            <v>6576</v>
          </cell>
          <cell r="H29">
            <v>0</v>
          </cell>
          <cell r="M29">
            <v>3820</v>
          </cell>
          <cell r="N29">
            <v>0</v>
          </cell>
          <cell r="Y29">
            <v>3640</v>
          </cell>
          <cell r="Z29">
            <v>0</v>
          </cell>
        </row>
        <row r="30">
          <cell r="G30">
            <v>71</v>
          </cell>
          <cell r="H30">
            <v>0</v>
          </cell>
          <cell r="M30">
            <v>75</v>
          </cell>
          <cell r="N30">
            <v>0</v>
          </cell>
          <cell r="Y30">
            <v>120</v>
          </cell>
          <cell r="Z30">
            <v>0</v>
          </cell>
        </row>
        <row r="31">
          <cell r="G31">
            <v>-4339</v>
          </cell>
          <cell r="H31">
            <v>0</v>
          </cell>
          <cell r="M31">
            <v>0</v>
          </cell>
          <cell r="N31">
            <v>0</v>
          </cell>
          <cell r="Y31">
            <v>0</v>
          </cell>
          <cell r="Z31">
            <v>0</v>
          </cell>
        </row>
        <row r="32">
          <cell r="G32">
            <v>8161</v>
          </cell>
          <cell r="H32">
            <v>69</v>
          </cell>
          <cell r="M32">
            <v>5979</v>
          </cell>
          <cell r="N32">
            <v>200</v>
          </cell>
          <cell r="Y32">
            <v>5440</v>
          </cell>
          <cell r="Z32">
            <v>150</v>
          </cell>
        </row>
        <row r="33">
          <cell r="G33">
            <v>4781</v>
          </cell>
          <cell r="H33">
            <v>9</v>
          </cell>
          <cell r="M33">
            <v>4500</v>
          </cell>
          <cell r="N33">
            <v>0</v>
          </cell>
          <cell r="Y33">
            <v>5200</v>
          </cell>
          <cell r="Z33">
            <v>0</v>
          </cell>
        </row>
        <row r="34">
          <cell r="G34">
            <v>4524</v>
          </cell>
          <cell r="H34">
            <v>9</v>
          </cell>
          <cell r="M34">
            <v>4100</v>
          </cell>
          <cell r="N34">
            <v>0</v>
          </cell>
          <cell r="Y34">
            <v>4900</v>
          </cell>
          <cell r="Z34">
            <v>0</v>
          </cell>
        </row>
        <row r="35">
          <cell r="G35">
            <v>257</v>
          </cell>
          <cell r="H35">
            <v>0</v>
          </cell>
          <cell r="M35">
            <v>400</v>
          </cell>
          <cell r="N35">
            <v>0</v>
          </cell>
          <cell r="Y35">
            <v>300</v>
          </cell>
          <cell r="Z35">
            <v>0</v>
          </cell>
        </row>
        <row r="36">
          <cell r="G36">
            <v>1580</v>
          </cell>
          <cell r="H36">
            <v>0</v>
          </cell>
          <cell r="M36">
            <v>1529</v>
          </cell>
          <cell r="N36">
            <v>0</v>
          </cell>
          <cell r="Y36">
            <v>1710</v>
          </cell>
          <cell r="Z36">
            <v>0</v>
          </cell>
        </row>
        <row r="37">
          <cell r="G37">
            <v>10</v>
          </cell>
          <cell r="H37">
            <v>0.4</v>
          </cell>
          <cell r="M37">
            <v>16</v>
          </cell>
          <cell r="N37">
            <v>0</v>
          </cell>
          <cell r="Y37">
            <v>0</v>
          </cell>
          <cell r="Z37">
            <v>0</v>
          </cell>
        </row>
        <row r="38">
          <cell r="G38">
            <v>1114</v>
          </cell>
          <cell r="H38">
            <v>0</v>
          </cell>
          <cell r="M38">
            <v>1165</v>
          </cell>
          <cell r="N38">
            <v>0</v>
          </cell>
          <cell r="Y38">
            <v>1165</v>
          </cell>
          <cell r="Z38">
            <v>0</v>
          </cell>
        </row>
        <row r="39">
          <cell r="G39">
            <v>1455</v>
          </cell>
          <cell r="H39">
            <v>0</v>
          </cell>
          <cell r="M39">
            <v>0</v>
          </cell>
          <cell r="N39">
            <v>0</v>
          </cell>
          <cell r="Y39">
            <v>0</v>
          </cell>
          <cell r="Z39">
            <v>0</v>
          </cell>
        </row>
        <row r="40">
          <cell r="G40">
            <v>1676</v>
          </cell>
          <cell r="H40">
            <v>0</v>
          </cell>
          <cell r="M40">
            <v>615</v>
          </cell>
          <cell r="N40">
            <v>0</v>
          </cell>
          <cell r="Y40">
            <v>100</v>
          </cell>
          <cell r="Z40">
            <v>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 (2)"/>
    </sheetNames>
    <sheetDataSet>
      <sheetData sheetId="0">
        <row r="4">
          <cell r="D4" t="str">
            <v>Sociální služby Chomutov, přískpěvková organizace</v>
          </cell>
        </row>
        <row r="6">
          <cell r="D6">
            <v>46789944</v>
          </cell>
        </row>
        <row r="8">
          <cell r="D8" t="str">
            <v>Písečná 5030, 430 04 Chomutov</v>
          </cell>
        </row>
        <row r="15">
          <cell r="G15">
            <v>53099.8</v>
          </cell>
          <cell r="H15">
            <v>0</v>
          </cell>
          <cell r="M15">
            <v>56966.32</v>
          </cell>
          <cell r="N15">
            <v>0</v>
          </cell>
          <cell r="Y15">
            <v>55730</v>
          </cell>
          <cell r="Z15">
            <v>0</v>
          </cell>
        </row>
        <row r="16">
          <cell r="G16">
            <v>25850.9</v>
          </cell>
          <cell r="J16">
            <v>26882</v>
          </cell>
          <cell r="Y16">
            <v>24873</v>
          </cell>
        </row>
        <row r="17">
          <cell r="G17">
            <v>0</v>
          </cell>
          <cell r="M17">
            <v>0</v>
          </cell>
          <cell r="Y17">
            <v>0</v>
          </cell>
        </row>
        <row r="18">
          <cell r="G18">
            <v>51290.2</v>
          </cell>
          <cell r="M18">
            <v>54518.68</v>
          </cell>
          <cell r="Y18">
            <v>56252</v>
          </cell>
        </row>
        <row r="19">
          <cell r="G19">
            <v>0</v>
          </cell>
          <cell r="M19">
            <v>0</v>
          </cell>
          <cell r="Y19">
            <v>0</v>
          </cell>
        </row>
        <row r="20">
          <cell r="G20">
            <v>64.8</v>
          </cell>
          <cell r="M20">
            <v>0</v>
          </cell>
          <cell r="Y20">
            <v>0</v>
          </cell>
        </row>
        <row r="21">
          <cell r="G21">
            <v>1799.6</v>
          </cell>
          <cell r="H21">
            <v>13.3</v>
          </cell>
          <cell r="M21">
            <v>872</v>
          </cell>
          <cell r="Y21">
            <v>384</v>
          </cell>
        </row>
        <row r="22">
          <cell r="G22">
            <v>0</v>
          </cell>
          <cell r="H22">
            <v>10</v>
          </cell>
          <cell r="M22">
            <v>0</v>
          </cell>
          <cell r="Y22">
            <v>0</v>
          </cell>
        </row>
        <row r="23">
          <cell r="G23">
            <v>0</v>
          </cell>
          <cell r="M23">
            <v>0</v>
          </cell>
          <cell r="Y23">
            <v>0</v>
          </cell>
        </row>
        <row r="28">
          <cell r="G28">
            <v>1402.6</v>
          </cell>
          <cell r="M28">
            <v>1196</v>
          </cell>
          <cell r="Y28">
            <v>1244</v>
          </cell>
        </row>
        <row r="29">
          <cell r="G29">
            <v>15071.1</v>
          </cell>
          <cell r="M29">
            <v>15516</v>
          </cell>
          <cell r="Y29">
            <v>16379</v>
          </cell>
        </row>
        <row r="30">
          <cell r="G30">
            <v>7844.2999999999993</v>
          </cell>
          <cell r="M30">
            <v>7696</v>
          </cell>
          <cell r="Y30">
            <v>9638</v>
          </cell>
        </row>
        <row r="31">
          <cell r="G31">
            <v>6722.5999999999995</v>
          </cell>
          <cell r="M31">
            <v>5962</v>
          </cell>
          <cell r="Y31">
            <v>6525</v>
          </cell>
        </row>
        <row r="32">
          <cell r="G32">
            <v>70751.8</v>
          </cell>
          <cell r="M32">
            <v>77185</v>
          </cell>
          <cell r="Y32">
            <v>73245</v>
          </cell>
        </row>
        <row r="33">
          <cell r="G33">
            <v>68907.100000000006</v>
          </cell>
          <cell r="M33">
            <v>77085</v>
          </cell>
          <cell r="Y33">
            <v>73195</v>
          </cell>
        </row>
        <row r="34">
          <cell r="G34">
            <v>144.69999999999999</v>
          </cell>
          <cell r="M34">
            <v>100</v>
          </cell>
          <cell r="Y34">
            <v>50</v>
          </cell>
        </row>
        <row r="35">
          <cell r="G35">
            <v>23145</v>
          </cell>
          <cell r="M35">
            <v>26089</v>
          </cell>
          <cell r="Y35">
            <v>24741</v>
          </cell>
        </row>
        <row r="36">
          <cell r="G36">
            <v>1.7</v>
          </cell>
          <cell r="M36">
            <v>1180</v>
          </cell>
          <cell r="Y36">
            <v>0</v>
          </cell>
        </row>
        <row r="37">
          <cell r="G37">
            <v>1368.7</v>
          </cell>
          <cell r="M37">
            <v>3587</v>
          </cell>
          <cell r="Y37">
            <v>1147</v>
          </cell>
        </row>
        <row r="38">
          <cell r="G38">
            <v>5797.5</v>
          </cell>
          <cell r="M38">
            <v>828</v>
          </cell>
          <cell r="Y38">
            <v>4320</v>
          </cell>
        </row>
        <row r="51">
          <cell r="G51">
            <v>3436.4999999999991</v>
          </cell>
          <cell r="M51">
            <v>311.89999999999998</v>
          </cell>
          <cell r="Y51">
            <v>101.9</v>
          </cell>
        </row>
        <row r="52">
          <cell r="G52">
            <v>759.30000000000018</v>
          </cell>
          <cell r="M52">
            <v>825.80000000000018</v>
          </cell>
          <cell r="Y52">
            <v>1522.8</v>
          </cell>
        </row>
        <row r="53">
          <cell r="G53">
            <v>109.6</v>
          </cell>
          <cell r="M53">
            <v>109.6</v>
          </cell>
          <cell r="Y53">
            <v>109.6</v>
          </cell>
        </row>
        <row r="54">
          <cell r="G54">
            <v>505.5</v>
          </cell>
          <cell r="M54">
            <v>394.20000000000005</v>
          </cell>
          <cell r="Y54">
            <v>553.20000000000005</v>
          </cell>
        </row>
        <row r="57">
          <cell r="E57">
            <v>197.9</v>
          </cell>
          <cell r="J57">
            <v>205</v>
          </cell>
          <cell r="V57">
            <v>198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  <sheetName val="střediska"/>
      <sheetName val="List2"/>
    </sheetNames>
    <sheetDataSet>
      <sheetData sheetId="0">
        <row r="4">
          <cell r="D4" t="str">
            <v>Zoopark Chomutov p.o.</v>
          </cell>
        </row>
        <row r="6">
          <cell r="D6">
            <v>379719</v>
          </cell>
        </row>
        <row r="8">
          <cell r="D8" t="str">
            <v>Přemyslova 259, 430 01 Chomutov</v>
          </cell>
        </row>
        <row r="15">
          <cell r="G15">
            <v>23507190.600000001</v>
          </cell>
          <cell r="H15">
            <v>6281389.7999999998</v>
          </cell>
        </row>
        <row r="16">
          <cell r="G16">
            <v>42000000</v>
          </cell>
          <cell r="J16">
            <v>46000000</v>
          </cell>
        </row>
        <row r="17">
          <cell r="G17">
            <v>0</v>
          </cell>
          <cell r="Y17">
            <v>0</v>
          </cell>
        </row>
        <row r="18">
          <cell r="G18">
            <v>3165631.9</v>
          </cell>
        </row>
        <row r="19">
          <cell r="G19">
            <v>1370512</v>
          </cell>
        </row>
        <row r="21">
          <cell r="G21">
            <v>1955598.8</v>
          </cell>
          <cell r="H21">
            <v>557301.4</v>
          </cell>
        </row>
        <row r="22">
          <cell r="G22">
            <v>0</v>
          </cell>
          <cell r="Y22">
            <v>0</v>
          </cell>
        </row>
        <row r="23">
          <cell r="G23">
            <v>0</v>
          </cell>
          <cell r="Y23">
            <v>0</v>
          </cell>
        </row>
        <row r="28">
          <cell r="G28">
            <v>5810702.1999999993</v>
          </cell>
          <cell r="H28">
            <v>390607.6</v>
          </cell>
          <cell r="M28">
            <v>5480000</v>
          </cell>
          <cell r="N28">
            <v>100000</v>
          </cell>
        </row>
        <row r="29">
          <cell r="G29">
            <v>8004391.0999999996</v>
          </cell>
          <cell r="H29">
            <v>1013910.6</v>
          </cell>
          <cell r="M29">
            <v>8460000</v>
          </cell>
          <cell r="N29">
            <v>850000</v>
          </cell>
        </row>
        <row r="30">
          <cell r="G30">
            <v>3590307.2</v>
          </cell>
          <cell r="H30">
            <v>307098.8</v>
          </cell>
          <cell r="M30">
            <v>3940000</v>
          </cell>
          <cell r="N30">
            <v>0</v>
          </cell>
          <cell r="Z30">
            <v>0</v>
          </cell>
        </row>
        <row r="31">
          <cell r="G31">
            <v>8524859.8000000007</v>
          </cell>
          <cell r="H31">
            <v>511799.4</v>
          </cell>
          <cell r="M31">
            <v>9280000</v>
          </cell>
          <cell r="N31">
            <v>50000</v>
          </cell>
        </row>
        <row r="32">
          <cell r="G32">
            <v>25794920.199999999</v>
          </cell>
          <cell r="H32">
            <v>1029731.8</v>
          </cell>
          <cell r="M32">
            <v>30430000</v>
          </cell>
          <cell r="N32">
            <v>1160000</v>
          </cell>
        </row>
        <row r="33">
          <cell r="G33">
            <v>25794920.199999999</v>
          </cell>
          <cell r="H33">
            <v>923681.8</v>
          </cell>
          <cell r="M33">
            <v>26988000</v>
          </cell>
          <cell r="N33">
            <v>870000</v>
          </cell>
        </row>
        <row r="34">
          <cell r="G34">
            <v>4129820</v>
          </cell>
          <cell r="H34">
            <v>106050</v>
          </cell>
          <cell r="M34">
            <v>3442000</v>
          </cell>
          <cell r="N34">
            <v>290000</v>
          </cell>
        </row>
        <row r="35">
          <cell r="G35">
            <v>7944786.3000000007</v>
          </cell>
          <cell r="H35">
            <v>327140.7</v>
          </cell>
          <cell r="M35">
            <v>9595000</v>
          </cell>
          <cell r="N35">
            <v>295000</v>
          </cell>
        </row>
        <row r="36">
          <cell r="G36">
            <v>19822.7</v>
          </cell>
          <cell r="H36">
            <v>0</v>
          </cell>
          <cell r="M36">
            <v>60000</v>
          </cell>
          <cell r="N36">
            <v>0</v>
          </cell>
          <cell r="Z36">
            <v>0</v>
          </cell>
        </row>
        <row r="37">
          <cell r="G37">
            <v>8018103.2999999998</v>
          </cell>
          <cell r="H37">
            <v>937453</v>
          </cell>
          <cell r="M37">
            <v>10550000</v>
          </cell>
          <cell r="N37">
            <v>0</v>
          </cell>
        </row>
        <row r="38">
          <cell r="G38">
            <v>4389597.3</v>
          </cell>
          <cell r="H38">
            <v>2087687.2</v>
          </cell>
          <cell r="M38">
            <v>3920000</v>
          </cell>
          <cell r="N38">
            <v>1930000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</sheetNames>
    <sheetDataSet>
      <sheetData sheetId="0">
        <row r="4">
          <cell r="D4" t="str">
            <v>Technické služby města Chomutova, příspěvková organizace</v>
          </cell>
        </row>
        <row r="6">
          <cell r="D6">
            <v>79065</v>
          </cell>
        </row>
        <row r="8">
          <cell r="D8" t="str">
            <v>náměstí 1. Máje 89, 430 01 Chomutov</v>
          </cell>
        </row>
        <row r="15">
          <cell r="G15">
            <v>16685637.51</v>
          </cell>
          <cell r="H15">
            <v>17108582.789999999</v>
          </cell>
          <cell r="M15">
            <v>16230000</v>
          </cell>
          <cell r="N15">
            <v>15050000</v>
          </cell>
          <cell r="Y15">
            <v>16690000</v>
          </cell>
          <cell r="Z15">
            <v>17100000</v>
          </cell>
        </row>
        <row r="16">
          <cell r="G16">
            <v>130031827.89999998</v>
          </cell>
          <cell r="H16">
            <v>0</v>
          </cell>
          <cell r="M16">
            <v>129943000</v>
          </cell>
          <cell r="N16">
            <v>0</v>
          </cell>
          <cell r="Y16">
            <v>146031000</v>
          </cell>
          <cell r="Z16">
            <v>0</v>
          </cell>
        </row>
        <row r="17">
          <cell r="G17">
            <v>0</v>
          </cell>
          <cell r="H17">
            <v>0</v>
          </cell>
          <cell r="M17">
            <v>0</v>
          </cell>
          <cell r="N17">
            <v>0</v>
          </cell>
          <cell r="Y17">
            <v>0</v>
          </cell>
          <cell r="Z17">
            <v>0</v>
          </cell>
        </row>
        <row r="18">
          <cell r="G18">
            <v>0</v>
          </cell>
          <cell r="H18">
            <v>0</v>
          </cell>
          <cell r="M18">
            <v>1261073</v>
          </cell>
          <cell r="N18">
            <v>0</v>
          </cell>
          <cell r="Y18">
            <v>0</v>
          </cell>
          <cell r="Z18">
            <v>0</v>
          </cell>
        </row>
        <row r="19">
          <cell r="G19">
            <v>0</v>
          </cell>
          <cell r="H19">
            <v>0</v>
          </cell>
          <cell r="M19">
            <v>0</v>
          </cell>
          <cell r="N19">
            <v>0</v>
          </cell>
          <cell r="Y19">
            <v>0</v>
          </cell>
          <cell r="Z19">
            <v>0</v>
          </cell>
        </row>
        <row r="20">
          <cell r="G20">
            <v>3770031.26</v>
          </cell>
          <cell r="H20">
            <v>0</v>
          </cell>
          <cell r="M20">
            <v>0</v>
          </cell>
          <cell r="N20">
            <v>0</v>
          </cell>
          <cell r="Y20">
            <v>3770000</v>
          </cell>
          <cell r="Z20">
            <v>0</v>
          </cell>
        </row>
        <row r="21">
          <cell r="G21">
            <v>3241328.8099999996</v>
          </cell>
          <cell r="H21">
            <v>63742.82</v>
          </cell>
          <cell r="M21">
            <v>1396342</v>
          </cell>
          <cell r="N21">
            <v>6000</v>
          </cell>
          <cell r="Y21">
            <v>3200000</v>
          </cell>
          <cell r="Z21">
            <v>0</v>
          </cell>
        </row>
        <row r="22">
          <cell r="G22">
            <v>200731.54</v>
          </cell>
          <cell r="H22">
            <v>0</v>
          </cell>
          <cell r="M22">
            <v>625000</v>
          </cell>
          <cell r="N22">
            <v>0</v>
          </cell>
          <cell r="Y22">
            <v>200000</v>
          </cell>
          <cell r="Z22">
            <v>0</v>
          </cell>
        </row>
        <row r="23">
          <cell r="G23">
            <v>252066.11</v>
          </cell>
          <cell r="H23">
            <v>0</v>
          </cell>
          <cell r="M23">
            <v>0</v>
          </cell>
          <cell r="N23">
            <v>0</v>
          </cell>
          <cell r="Y23">
            <v>250000</v>
          </cell>
          <cell r="Z23">
            <v>0</v>
          </cell>
        </row>
        <row r="28">
          <cell r="G28">
            <v>6624868.8400000008</v>
          </cell>
          <cell r="H28">
            <v>27239.68</v>
          </cell>
          <cell r="M28">
            <v>3106398.83</v>
          </cell>
          <cell r="N28">
            <v>38000</v>
          </cell>
          <cell r="Y28">
            <v>6790000</v>
          </cell>
          <cell r="Z28">
            <v>30000</v>
          </cell>
        </row>
        <row r="29">
          <cell r="G29">
            <v>9323081.2300000023</v>
          </cell>
          <cell r="H29">
            <v>2371005.12</v>
          </cell>
          <cell r="M29">
            <v>11260000</v>
          </cell>
          <cell r="N29">
            <v>2407500</v>
          </cell>
          <cell r="Y29">
            <v>9561200</v>
          </cell>
          <cell r="Z29">
            <v>2300000</v>
          </cell>
        </row>
        <row r="30">
          <cell r="G30">
            <v>11141587.510000002</v>
          </cell>
          <cell r="H30">
            <v>74024.94</v>
          </cell>
          <cell r="M30">
            <v>10900000</v>
          </cell>
          <cell r="N30">
            <v>65000</v>
          </cell>
          <cell r="Y30">
            <v>20099872</v>
          </cell>
          <cell r="Z30">
            <v>70000</v>
          </cell>
        </row>
        <row r="31">
          <cell r="G31">
            <v>32561035.100000005</v>
          </cell>
          <cell r="H31">
            <v>3965371.5</v>
          </cell>
          <cell r="M31">
            <v>29320000</v>
          </cell>
          <cell r="N31">
            <v>4296180</v>
          </cell>
          <cell r="Y31">
            <v>32684789</v>
          </cell>
          <cell r="Z31">
            <v>4000000</v>
          </cell>
        </row>
        <row r="32">
          <cell r="G32">
            <v>54901495.370000005</v>
          </cell>
          <cell r="H32">
            <v>3276445.63</v>
          </cell>
          <cell r="M32">
            <v>59384719.997649997</v>
          </cell>
          <cell r="N32">
            <v>2711000</v>
          </cell>
          <cell r="Y32">
            <v>63841600</v>
          </cell>
          <cell r="Z32">
            <v>3300000</v>
          </cell>
        </row>
        <row r="33">
          <cell r="G33">
            <v>53808443.369999997</v>
          </cell>
          <cell r="H33">
            <v>3276445.63</v>
          </cell>
          <cell r="M33">
            <v>58589719.99764999</v>
          </cell>
          <cell r="N33">
            <v>2711000</v>
          </cell>
          <cell r="Y33">
            <v>62741600</v>
          </cell>
          <cell r="Z33">
            <v>3300000</v>
          </cell>
        </row>
        <row r="34">
          <cell r="G34">
            <v>1093052</v>
          </cell>
          <cell r="H34">
            <v>0</v>
          </cell>
          <cell r="M34">
            <v>795000</v>
          </cell>
          <cell r="N34">
            <v>0</v>
          </cell>
          <cell r="Y34">
            <v>1100000</v>
          </cell>
          <cell r="Z34">
            <v>0</v>
          </cell>
        </row>
        <row r="35">
          <cell r="G35">
            <v>19820722.07</v>
          </cell>
          <cell r="H35">
            <v>1181605.53</v>
          </cell>
          <cell r="M35">
            <v>21259729.759158701</v>
          </cell>
          <cell r="N35">
            <v>978838</v>
          </cell>
          <cell r="Y35">
            <v>21330539</v>
          </cell>
          <cell r="Z35">
            <v>1150000</v>
          </cell>
        </row>
        <row r="36">
          <cell r="G36">
            <v>67472</v>
          </cell>
          <cell r="H36">
            <v>249384</v>
          </cell>
          <cell r="M36">
            <v>73100</v>
          </cell>
          <cell r="N36">
            <v>360100</v>
          </cell>
          <cell r="Y36">
            <v>70000</v>
          </cell>
          <cell r="Z36">
            <v>250000</v>
          </cell>
        </row>
        <row r="37">
          <cell r="G37">
            <v>14759710.150000002</v>
          </cell>
          <cell r="H37">
            <v>993766.85000000009</v>
          </cell>
          <cell r="M37">
            <v>7395165.9999999991</v>
          </cell>
          <cell r="N37">
            <v>1288200</v>
          </cell>
          <cell r="Y37">
            <v>10730000</v>
          </cell>
          <cell r="Z37">
            <v>1000000</v>
          </cell>
        </row>
        <row r="38">
          <cell r="G38">
            <v>7289586.4900000393</v>
          </cell>
          <cell r="H38">
            <v>2227986.36</v>
          </cell>
          <cell r="M38">
            <v>7202300.4119868446</v>
          </cell>
          <cell r="N38">
            <v>1840182</v>
          </cell>
          <cell r="Y38">
            <v>7300000</v>
          </cell>
          <cell r="Z38">
            <v>2283000</v>
          </cell>
        </row>
        <row r="47">
          <cell r="V47">
            <v>8990776</v>
          </cell>
        </row>
        <row r="51">
          <cell r="G51">
            <v>198940</v>
          </cell>
          <cell r="M51">
            <v>198936.75</v>
          </cell>
          <cell r="Y51">
            <v>198936.75</v>
          </cell>
        </row>
        <row r="52">
          <cell r="G52">
            <v>6164040</v>
          </cell>
          <cell r="M52">
            <v>7491120.4500000002</v>
          </cell>
          <cell r="Y52">
            <v>11730000</v>
          </cell>
        </row>
        <row r="53">
          <cell r="G53">
            <v>0</v>
          </cell>
          <cell r="M53">
            <v>0</v>
          </cell>
          <cell r="Y53">
            <v>0</v>
          </cell>
        </row>
        <row r="54">
          <cell r="G54">
            <v>214100</v>
          </cell>
          <cell r="M54">
            <v>118846.16999999993</v>
          </cell>
          <cell r="Y54">
            <v>231081.12000000011</v>
          </cell>
        </row>
        <row r="57">
          <cell r="E57">
            <v>179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</sheetNames>
    <sheetDataSet>
      <sheetData sheetId="0">
        <row r="4">
          <cell r="D4" t="str">
            <v>Mateřská škola Chomutov, příspěvková organizace</v>
          </cell>
        </row>
        <row r="6">
          <cell r="D6">
            <v>72744260</v>
          </cell>
        </row>
        <row r="8">
          <cell r="D8" t="str">
            <v>Jiráskova 4335, 430 03  Chomutov</v>
          </cell>
        </row>
        <row r="15">
          <cell r="G15">
            <v>6069</v>
          </cell>
          <cell r="H15">
            <v>83.5</v>
          </cell>
          <cell r="Y15">
            <v>9500</v>
          </cell>
          <cell r="Z15">
            <v>64</v>
          </cell>
        </row>
        <row r="16">
          <cell r="G16">
            <v>13754.8</v>
          </cell>
          <cell r="J16">
            <v>12400</v>
          </cell>
          <cell r="Y16">
            <v>13320</v>
          </cell>
        </row>
        <row r="17">
          <cell r="G17">
            <v>213.1</v>
          </cell>
          <cell r="Y17">
            <v>329.7</v>
          </cell>
        </row>
        <row r="18">
          <cell r="G18">
            <v>97230.9</v>
          </cell>
          <cell r="H18">
            <v>0</v>
          </cell>
          <cell r="K18">
            <v>95900</v>
          </cell>
          <cell r="Y18">
            <v>104740</v>
          </cell>
          <cell r="Z18">
            <v>0</v>
          </cell>
        </row>
        <row r="19">
          <cell r="G19">
            <v>117</v>
          </cell>
          <cell r="H19">
            <v>0</v>
          </cell>
          <cell r="Y19">
            <v>287</v>
          </cell>
          <cell r="Z19">
            <v>0</v>
          </cell>
        </row>
        <row r="20">
          <cell r="G20">
            <v>172</v>
          </cell>
          <cell r="H20">
            <v>0</v>
          </cell>
          <cell r="Y20">
            <v>150</v>
          </cell>
          <cell r="Z20">
            <v>0</v>
          </cell>
        </row>
        <row r="21">
          <cell r="G21">
            <v>349</v>
          </cell>
          <cell r="H21">
            <v>20</v>
          </cell>
          <cell r="Y21">
            <v>150</v>
          </cell>
          <cell r="Z21">
            <v>50</v>
          </cell>
        </row>
        <row r="22">
          <cell r="G22">
            <v>0</v>
          </cell>
          <cell r="H22">
            <v>0</v>
          </cell>
          <cell r="Y22">
            <v>0</v>
          </cell>
          <cell r="Z22">
            <v>0</v>
          </cell>
        </row>
        <row r="23">
          <cell r="G23">
            <v>0</v>
          </cell>
          <cell r="H23">
            <v>0</v>
          </cell>
          <cell r="Y23">
            <v>0</v>
          </cell>
          <cell r="Z23">
            <v>0</v>
          </cell>
        </row>
        <row r="28">
          <cell r="G28">
            <v>2605.6999999999998</v>
          </cell>
          <cell r="H28">
            <v>0</v>
          </cell>
          <cell r="M28">
            <v>2280</v>
          </cell>
          <cell r="N28">
            <v>0</v>
          </cell>
          <cell r="Y28">
            <v>2200</v>
          </cell>
          <cell r="Z28">
            <v>0</v>
          </cell>
        </row>
        <row r="29">
          <cell r="G29">
            <v>5791.5</v>
          </cell>
          <cell r="H29">
            <v>1.1000000000000001</v>
          </cell>
          <cell r="M29">
            <v>7150</v>
          </cell>
          <cell r="N29">
            <v>2</v>
          </cell>
          <cell r="Y29">
            <v>7537</v>
          </cell>
          <cell r="Z29">
            <v>0</v>
          </cell>
        </row>
        <row r="30">
          <cell r="G30">
            <v>5833.2</v>
          </cell>
          <cell r="H30">
            <v>16.3</v>
          </cell>
          <cell r="M30">
            <v>6800</v>
          </cell>
          <cell r="N30">
            <v>34</v>
          </cell>
          <cell r="Y30">
            <v>7275</v>
          </cell>
          <cell r="Z30">
            <v>0</v>
          </cell>
        </row>
        <row r="31">
          <cell r="G31">
            <v>1335.3</v>
          </cell>
          <cell r="H31">
            <v>1.2</v>
          </cell>
          <cell r="M31">
            <v>1850</v>
          </cell>
          <cell r="N31">
            <v>2</v>
          </cell>
          <cell r="Y31">
            <v>2400</v>
          </cell>
          <cell r="Z31">
            <v>2</v>
          </cell>
        </row>
        <row r="32">
          <cell r="G32">
            <v>72700.2</v>
          </cell>
          <cell r="H32">
            <v>0</v>
          </cell>
          <cell r="M32">
            <v>71200</v>
          </cell>
          <cell r="N32">
            <v>0</v>
          </cell>
          <cell r="Y32">
            <v>77987</v>
          </cell>
          <cell r="Z32">
            <v>0</v>
          </cell>
        </row>
        <row r="33">
          <cell r="G33">
            <v>71973.7</v>
          </cell>
          <cell r="H33">
            <v>0</v>
          </cell>
          <cell r="M33">
            <v>70500</v>
          </cell>
          <cell r="N33">
            <v>0</v>
          </cell>
          <cell r="Y33">
            <v>77837</v>
          </cell>
          <cell r="Z33">
            <v>0</v>
          </cell>
        </row>
        <row r="34">
          <cell r="G34">
            <v>726.6</v>
          </cell>
          <cell r="H34">
            <v>0</v>
          </cell>
          <cell r="M34">
            <v>700</v>
          </cell>
          <cell r="N34">
            <v>0</v>
          </cell>
          <cell r="Y34">
            <v>150</v>
          </cell>
          <cell r="Z34">
            <v>0</v>
          </cell>
        </row>
        <row r="35">
          <cell r="G35">
            <v>24521</v>
          </cell>
          <cell r="H35">
            <v>0</v>
          </cell>
          <cell r="M35">
            <v>24040</v>
          </cell>
          <cell r="N35">
            <v>0</v>
          </cell>
          <cell r="Y35">
            <v>26314</v>
          </cell>
          <cell r="Z35">
            <v>0</v>
          </cell>
        </row>
        <row r="36">
          <cell r="G36">
            <v>0</v>
          </cell>
          <cell r="H36">
            <v>0</v>
          </cell>
          <cell r="M36">
            <v>0</v>
          </cell>
          <cell r="N36">
            <v>0</v>
          </cell>
          <cell r="Y36">
            <v>0</v>
          </cell>
          <cell r="Z36">
            <v>0</v>
          </cell>
        </row>
        <row r="37">
          <cell r="G37">
            <v>1496.5</v>
          </cell>
          <cell r="H37">
            <v>0</v>
          </cell>
          <cell r="M37">
            <v>1499</v>
          </cell>
          <cell r="N37">
            <v>0</v>
          </cell>
          <cell r="Y37">
            <v>1742</v>
          </cell>
          <cell r="Z37">
            <v>0</v>
          </cell>
        </row>
        <row r="38">
          <cell r="G38">
            <v>3337.3999999999996</v>
          </cell>
          <cell r="H38">
            <v>0</v>
          </cell>
          <cell r="M38">
            <v>3078</v>
          </cell>
          <cell r="N38">
            <v>0</v>
          </cell>
          <cell r="Y38">
            <v>3021.7</v>
          </cell>
          <cell r="Z38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</sheetNames>
    <sheetDataSet>
      <sheetData sheetId="0">
        <row r="4">
          <cell r="D4" t="str">
            <v>Středisko volného času Domeček Chomutov, příspěvková organizace</v>
          </cell>
        </row>
        <row r="6">
          <cell r="D6">
            <v>71294147</v>
          </cell>
        </row>
        <row r="8">
          <cell r="D8" t="str">
            <v>Jiráskova 4140, 430 03  Chomutov</v>
          </cell>
        </row>
        <row r="15">
          <cell r="G15">
            <v>1818.4</v>
          </cell>
          <cell r="H15">
            <v>117</v>
          </cell>
          <cell r="Y15">
            <v>2400</v>
          </cell>
          <cell r="Z15">
            <v>350</v>
          </cell>
        </row>
        <row r="16">
          <cell r="G16">
            <v>815</v>
          </cell>
          <cell r="J16">
            <v>1804.2</v>
          </cell>
          <cell r="Y16">
            <v>1310</v>
          </cell>
        </row>
        <row r="17">
          <cell r="G17">
            <v>0</v>
          </cell>
          <cell r="J17">
            <v>253</v>
          </cell>
          <cell r="Y17">
            <v>186</v>
          </cell>
        </row>
        <row r="18">
          <cell r="G18">
            <v>10526.174000000001</v>
          </cell>
          <cell r="Y18">
            <v>9000.9</v>
          </cell>
        </row>
        <row r="19">
          <cell r="G19">
            <v>69.400000000000006</v>
          </cell>
          <cell r="Y19">
            <v>347.00200000000001</v>
          </cell>
        </row>
        <row r="20">
          <cell r="G20">
            <v>930.2</v>
          </cell>
          <cell r="Y20">
            <v>30</v>
          </cell>
        </row>
        <row r="21">
          <cell r="G21">
            <v>53.3</v>
          </cell>
          <cell r="Y21">
            <v>80</v>
          </cell>
        </row>
        <row r="22">
          <cell r="G22">
            <v>0</v>
          </cell>
          <cell r="Y22">
            <v>0</v>
          </cell>
        </row>
        <row r="23">
          <cell r="G23">
            <v>0</v>
          </cell>
          <cell r="Y23">
            <v>0</v>
          </cell>
        </row>
        <row r="28">
          <cell r="G28">
            <v>163.43100000000001</v>
          </cell>
          <cell r="M28">
            <v>818</v>
          </cell>
          <cell r="N28">
            <v>245</v>
          </cell>
          <cell r="Y28">
            <v>250</v>
          </cell>
          <cell r="Z28">
            <v>300</v>
          </cell>
        </row>
        <row r="29">
          <cell r="G29">
            <v>900.61999999999989</v>
          </cell>
          <cell r="M29">
            <v>630.20000000000005</v>
          </cell>
          <cell r="Y29">
            <v>479</v>
          </cell>
        </row>
        <row r="30">
          <cell r="G30">
            <v>690.40000000000009</v>
          </cell>
          <cell r="H30">
            <v>34.299999999999997</v>
          </cell>
          <cell r="M30">
            <v>695</v>
          </cell>
          <cell r="N30">
            <v>60</v>
          </cell>
          <cell r="Y30">
            <v>855</v>
          </cell>
          <cell r="Z30">
            <v>50</v>
          </cell>
        </row>
        <row r="31">
          <cell r="G31">
            <v>951.654</v>
          </cell>
          <cell r="M31">
            <v>1041</v>
          </cell>
          <cell r="Y31">
            <v>1124.7</v>
          </cell>
        </row>
        <row r="32">
          <cell r="G32">
            <v>7431.4520000000011</v>
          </cell>
          <cell r="M32">
            <v>6984.2</v>
          </cell>
          <cell r="Y32">
            <v>6958.23</v>
          </cell>
        </row>
        <row r="33">
          <cell r="G33">
            <v>6803.8140000000003</v>
          </cell>
          <cell r="M33">
            <v>6704.2</v>
          </cell>
          <cell r="Y33">
            <v>6678.2</v>
          </cell>
        </row>
        <row r="34">
          <cell r="G34">
            <v>627.63800000000003</v>
          </cell>
          <cell r="M34">
            <v>280</v>
          </cell>
          <cell r="Y34">
            <v>280</v>
          </cell>
        </row>
        <row r="35">
          <cell r="G35">
            <v>2397.4549999999999</v>
          </cell>
          <cell r="M35">
            <v>2354.9</v>
          </cell>
          <cell r="Y35">
            <v>2321.9</v>
          </cell>
        </row>
        <row r="36">
          <cell r="G36">
            <v>0</v>
          </cell>
          <cell r="M36">
            <v>11</v>
          </cell>
          <cell r="Y36">
            <v>10</v>
          </cell>
        </row>
        <row r="37">
          <cell r="G37">
            <v>256.82400000000001</v>
          </cell>
          <cell r="M37">
            <v>247</v>
          </cell>
          <cell r="Y37">
            <v>598.84799999999996</v>
          </cell>
        </row>
        <row r="38">
          <cell r="G38">
            <v>1281.2929999999999</v>
          </cell>
          <cell r="M38">
            <v>821.5</v>
          </cell>
          <cell r="Y38">
            <v>756.30600000000004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</sheetNames>
    <sheetDataSet>
      <sheetData sheetId="0">
        <row r="4">
          <cell r="D4" t="str">
            <v>Základní škola a Mateřská škola, Chomutov, 17. listopadu 4728, Chomutov, příspěvková organizace</v>
          </cell>
        </row>
        <row r="6">
          <cell r="D6">
            <v>46789791</v>
          </cell>
        </row>
        <row r="8">
          <cell r="D8" t="str">
            <v>17. listopadu 4728, 430 04 Chomutov</v>
          </cell>
        </row>
        <row r="15">
          <cell r="G15">
            <v>248.1</v>
          </cell>
          <cell r="H15">
            <v>139.80000000000001</v>
          </cell>
          <cell r="M15">
            <v>400</v>
          </cell>
          <cell r="N15">
            <v>200</v>
          </cell>
          <cell r="Y15">
            <v>400</v>
          </cell>
          <cell r="Z15">
            <v>200</v>
          </cell>
        </row>
        <row r="16">
          <cell r="G16">
            <v>4449.2</v>
          </cell>
          <cell r="M16">
            <v>4114.8</v>
          </cell>
          <cell r="Y16">
            <v>4275</v>
          </cell>
        </row>
        <row r="17">
          <cell r="G17">
            <v>139.6</v>
          </cell>
          <cell r="M17">
            <v>177.6</v>
          </cell>
          <cell r="Y17">
            <v>155.5</v>
          </cell>
        </row>
        <row r="18">
          <cell r="G18">
            <v>41357.699999999997</v>
          </cell>
          <cell r="H18">
            <v>0</v>
          </cell>
          <cell r="M18">
            <v>45321.2</v>
          </cell>
          <cell r="N18">
            <v>0</v>
          </cell>
          <cell r="Y18">
            <v>45322</v>
          </cell>
          <cell r="Z18">
            <v>0</v>
          </cell>
        </row>
        <row r="19">
          <cell r="G19">
            <v>0</v>
          </cell>
          <cell r="H19">
            <v>0</v>
          </cell>
          <cell r="M19">
            <v>0</v>
          </cell>
          <cell r="N19">
            <v>0</v>
          </cell>
          <cell r="Y19">
            <v>0</v>
          </cell>
          <cell r="Z19">
            <v>0</v>
          </cell>
        </row>
        <row r="20">
          <cell r="G20">
            <v>178.5</v>
          </cell>
          <cell r="H20">
            <v>0</v>
          </cell>
          <cell r="M20">
            <v>150</v>
          </cell>
          <cell r="N20">
            <v>0</v>
          </cell>
          <cell r="Y20">
            <v>254.8</v>
          </cell>
          <cell r="Z20">
            <v>0</v>
          </cell>
        </row>
        <row r="21">
          <cell r="G21">
            <v>73.3</v>
          </cell>
          <cell r="H21">
            <v>360</v>
          </cell>
          <cell r="M21">
            <v>0</v>
          </cell>
          <cell r="N21">
            <v>363</v>
          </cell>
          <cell r="Y21">
            <v>0</v>
          </cell>
          <cell r="Z21">
            <v>360</v>
          </cell>
        </row>
        <row r="22">
          <cell r="G22">
            <v>0</v>
          </cell>
          <cell r="H22">
            <v>360</v>
          </cell>
          <cell r="M22">
            <v>0</v>
          </cell>
          <cell r="N22">
            <v>363</v>
          </cell>
          <cell r="Y22">
            <v>0</v>
          </cell>
          <cell r="Z22">
            <v>360</v>
          </cell>
        </row>
        <row r="23">
          <cell r="G23">
            <v>0</v>
          </cell>
          <cell r="H23">
            <v>0</v>
          </cell>
          <cell r="M23">
            <v>0</v>
          </cell>
          <cell r="N23">
            <v>0</v>
          </cell>
          <cell r="Y23">
            <v>0</v>
          </cell>
          <cell r="Z23">
            <v>0</v>
          </cell>
        </row>
        <row r="28">
          <cell r="G28">
            <v>214.10000000000002</v>
          </cell>
          <cell r="H28">
            <v>111.5</v>
          </cell>
          <cell r="M28">
            <v>376</v>
          </cell>
          <cell r="N28">
            <v>0</v>
          </cell>
          <cell r="Y28">
            <v>350</v>
          </cell>
          <cell r="Z28">
            <v>60</v>
          </cell>
        </row>
        <row r="29">
          <cell r="G29">
            <v>1003.1</v>
          </cell>
          <cell r="H29">
            <v>64.900000000000006</v>
          </cell>
          <cell r="M29">
            <v>1156.4000000000001</v>
          </cell>
          <cell r="N29">
            <v>400</v>
          </cell>
          <cell r="Y29">
            <v>978</v>
          </cell>
          <cell r="Z29">
            <v>300</v>
          </cell>
        </row>
        <row r="30">
          <cell r="G30">
            <v>1206.0999999999999</v>
          </cell>
          <cell r="H30">
            <v>152.6</v>
          </cell>
          <cell r="M30">
            <v>1336</v>
          </cell>
          <cell r="N30">
            <v>113</v>
          </cell>
          <cell r="Y30">
            <v>1725</v>
          </cell>
          <cell r="Z30">
            <v>150</v>
          </cell>
        </row>
        <row r="31">
          <cell r="G31">
            <v>931.7</v>
          </cell>
          <cell r="H31">
            <v>31.4</v>
          </cell>
          <cell r="M31">
            <v>752.2</v>
          </cell>
          <cell r="N31">
            <v>0</v>
          </cell>
          <cell r="Y31">
            <v>793.2</v>
          </cell>
          <cell r="Z31">
            <v>0</v>
          </cell>
        </row>
        <row r="32">
          <cell r="G32">
            <v>30001.3</v>
          </cell>
          <cell r="H32">
            <v>44.7</v>
          </cell>
          <cell r="M32">
            <v>32958</v>
          </cell>
          <cell r="N32">
            <v>50</v>
          </cell>
          <cell r="Y32">
            <v>32776.300000000003</v>
          </cell>
          <cell r="Z32">
            <v>50</v>
          </cell>
        </row>
        <row r="33">
          <cell r="G33">
            <v>29871.200000000001</v>
          </cell>
          <cell r="H33">
            <v>44.7</v>
          </cell>
          <cell r="M33">
            <v>32958</v>
          </cell>
          <cell r="N33">
            <v>50</v>
          </cell>
          <cell r="Y33">
            <v>32776.300000000003</v>
          </cell>
          <cell r="Z33">
            <v>50</v>
          </cell>
        </row>
        <row r="34">
          <cell r="G34">
            <v>130.1</v>
          </cell>
          <cell r="H34">
            <v>0</v>
          </cell>
          <cell r="M34">
            <v>0</v>
          </cell>
          <cell r="N34">
            <v>0</v>
          </cell>
          <cell r="Y34">
            <v>0</v>
          </cell>
          <cell r="Z34">
            <v>0</v>
          </cell>
        </row>
        <row r="35">
          <cell r="G35">
            <v>10017.5</v>
          </cell>
          <cell r="H35">
            <v>15.1</v>
          </cell>
          <cell r="M35">
            <v>11129.1</v>
          </cell>
          <cell r="N35">
            <v>0</v>
          </cell>
          <cell r="Y35">
            <v>11078.4</v>
          </cell>
          <cell r="Z35">
            <v>0</v>
          </cell>
        </row>
        <row r="36">
          <cell r="G36">
            <v>0</v>
          </cell>
          <cell r="H36">
            <v>0</v>
          </cell>
          <cell r="M36">
            <v>0</v>
          </cell>
          <cell r="N36">
            <v>0</v>
          </cell>
          <cell r="Y36">
            <v>0</v>
          </cell>
          <cell r="Z36">
            <v>0</v>
          </cell>
        </row>
        <row r="37">
          <cell r="G37">
            <v>749</v>
          </cell>
          <cell r="H37">
            <v>0</v>
          </cell>
          <cell r="M37">
            <v>869.4</v>
          </cell>
          <cell r="N37">
            <v>0</v>
          </cell>
          <cell r="Y37">
            <v>858.7</v>
          </cell>
          <cell r="Z37">
            <v>0</v>
          </cell>
        </row>
        <row r="38">
          <cell r="G38">
            <v>2232</v>
          </cell>
          <cell r="H38">
            <v>0.9</v>
          </cell>
          <cell r="M38">
            <v>1586.5</v>
          </cell>
          <cell r="N38">
            <v>0</v>
          </cell>
          <cell r="Y38">
            <v>1847.7</v>
          </cell>
          <cell r="Z38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 "/>
    </sheetNames>
    <sheetDataSet>
      <sheetData sheetId="0">
        <row r="4">
          <cell r="D4" t="str">
            <v>Základní škola Chomutov , Březenecká 4679</v>
          </cell>
        </row>
        <row r="6">
          <cell r="D6">
            <v>46789766</v>
          </cell>
        </row>
        <row r="8">
          <cell r="D8" t="str">
            <v>Březenecká 4679, Chomutov 43004</v>
          </cell>
        </row>
        <row r="15">
          <cell r="G15">
            <v>1122.3</v>
          </cell>
          <cell r="H15">
            <v>73.7</v>
          </cell>
          <cell r="M15">
            <v>2000</v>
          </cell>
          <cell r="N15">
            <v>270</v>
          </cell>
          <cell r="Y15">
            <v>1800</v>
          </cell>
          <cell r="Z15">
            <v>260</v>
          </cell>
        </row>
        <row r="16">
          <cell r="G16">
            <v>5061.8</v>
          </cell>
          <cell r="M16">
            <v>4723.3999999999996</v>
          </cell>
          <cell r="Y16">
            <v>5060</v>
          </cell>
        </row>
        <row r="17">
          <cell r="G17">
            <v>669.5</v>
          </cell>
          <cell r="M17">
            <v>736.2</v>
          </cell>
          <cell r="Y17">
            <v>516</v>
          </cell>
        </row>
        <row r="18">
          <cell r="G18">
            <v>40948.1</v>
          </cell>
          <cell r="H18">
            <v>0</v>
          </cell>
          <cell r="M18">
            <v>37594.6</v>
          </cell>
          <cell r="N18">
            <v>0</v>
          </cell>
          <cell r="Y18">
            <v>44412.1</v>
          </cell>
          <cell r="Z18">
            <v>0</v>
          </cell>
        </row>
        <row r="19">
          <cell r="G19">
            <v>402.8</v>
          </cell>
          <cell r="H19">
            <v>0</v>
          </cell>
          <cell r="M19">
            <v>888.2</v>
          </cell>
          <cell r="N19">
            <v>0</v>
          </cell>
          <cell r="Y19">
            <v>892</v>
          </cell>
          <cell r="Z19">
            <v>0</v>
          </cell>
        </row>
        <row r="20">
          <cell r="G20">
            <v>179.8</v>
          </cell>
          <cell r="H20">
            <v>0</v>
          </cell>
          <cell r="M20">
            <v>50</v>
          </cell>
          <cell r="N20">
            <v>0</v>
          </cell>
          <cell r="Y20">
            <v>120</v>
          </cell>
          <cell r="Z20">
            <v>0</v>
          </cell>
        </row>
        <row r="21">
          <cell r="G21">
            <v>30.6</v>
          </cell>
          <cell r="H21">
            <v>122.9</v>
          </cell>
          <cell r="M21">
            <v>220</v>
          </cell>
          <cell r="N21">
            <v>260</v>
          </cell>
          <cell r="Y21">
            <v>200</v>
          </cell>
          <cell r="Z21">
            <v>187</v>
          </cell>
        </row>
        <row r="22">
          <cell r="G22">
            <v>0</v>
          </cell>
          <cell r="H22">
            <v>122.9</v>
          </cell>
          <cell r="M22">
            <v>0</v>
          </cell>
          <cell r="N22">
            <v>260</v>
          </cell>
          <cell r="Y22">
            <v>0</v>
          </cell>
          <cell r="Z22">
            <v>187</v>
          </cell>
        </row>
        <row r="23">
          <cell r="G23">
            <v>0</v>
          </cell>
          <cell r="H23">
            <v>0</v>
          </cell>
          <cell r="M23">
            <v>0</v>
          </cell>
          <cell r="N23">
            <v>0</v>
          </cell>
          <cell r="Y23">
            <v>0</v>
          </cell>
          <cell r="Z23">
            <v>0</v>
          </cell>
        </row>
        <row r="28">
          <cell r="G28">
            <v>198.7</v>
          </cell>
          <cell r="H28">
            <v>0</v>
          </cell>
          <cell r="M28">
            <v>328.70000000000005</v>
          </cell>
          <cell r="N28">
            <v>35</v>
          </cell>
          <cell r="Y28">
            <v>292</v>
          </cell>
          <cell r="Z28">
            <v>5</v>
          </cell>
        </row>
        <row r="29">
          <cell r="G29">
            <v>2245.1999999999998</v>
          </cell>
          <cell r="H29">
            <v>47.7</v>
          </cell>
          <cell r="M29">
            <v>2948</v>
          </cell>
          <cell r="N29">
            <v>185</v>
          </cell>
          <cell r="Y29">
            <v>3181.8</v>
          </cell>
          <cell r="Z29">
            <v>150</v>
          </cell>
        </row>
        <row r="30">
          <cell r="G30">
            <v>1636.3</v>
          </cell>
          <cell r="H30">
            <v>24.6</v>
          </cell>
          <cell r="M30">
            <v>1940</v>
          </cell>
          <cell r="N30">
            <v>141</v>
          </cell>
          <cell r="Y30">
            <v>2270</v>
          </cell>
          <cell r="Z30">
            <v>120</v>
          </cell>
        </row>
        <row r="31">
          <cell r="G31">
            <v>894.6</v>
          </cell>
          <cell r="H31">
            <v>0</v>
          </cell>
          <cell r="M31">
            <v>919.5</v>
          </cell>
          <cell r="N31">
            <v>0</v>
          </cell>
          <cell r="Y31">
            <v>1094</v>
          </cell>
          <cell r="Z31">
            <v>2</v>
          </cell>
        </row>
        <row r="32">
          <cell r="G32">
            <v>29608.9</v>
          </cell>
          <cell r="H32">
            <v>107.5</v>
          </cell>
          <cell r="M32">
            <v>27415.3</v>
          </cell>
          <cell r="N32">
            <v>156</v>
          </cell>
          <cell r="Y32">
            <v>31455.5</v>
          </cell>
          <cell r="Z32">
            <v>154</v>
          </cell>
        </row>
        <row r="33">
          <cell r="G33">
            <v>29432.899999999998</v>
          </cell>
          <cell r="H33">
            <v>11.3</v>
          </cell>
          <cell r="M33">
            <v>27183.3</v>
          </cell>
          <cell r="N33">
            <v>35</v>
          </cell>
          <cell r="Y33">
            <v>31213.5</v>
          </cell>
          <cell r="Z33">
            <v>36</v>
          </cell>
        </row>
        <row r="34">
          <cell r="G34">
            <v>176</v>
          </cell>
          <cell r="H34">
            <v>96.2</v>
          </cell>
          <cell r="M34">
            <v>232</v>
          </cell>
          <cell r="N34">
            <v>121</v>
          </cell>
          <cell r="Y34">
            <v>242</v>
          </cell>
          <cell r="Z34">
            <v>117</v>
          </cell>
        </row>
        <row r="35">
          <cell r="G35">
            <v>9906.1999999999989</v>
          </cell>
          <cell r="H35">
            <v>3.8</v>
          </cell>
          <cell r="M35">
            <v>10056.599999999999</v>
          </cell>
          <cell r="N35">
            <v>12</v>
          </cell>
          <cell r="Y35">
            <v>10607.5</v>
          </cell>
          <cell r="Z35">
            <v>15</v>
          </cell>
        </row>
        <row r="36">
          <cell r="G36">
            <v>0</v>
          </cell>
          <cell r="H36">
            <v>0</v>
          </cell>
          <cell r="M36">
            <v>0</v>
          </cell>
          <cell r="N36">
            <v>0</v>
          </cell>
          <cell r="Y36">
            <v>2</v>
          </cell>
          <cell r="Z36">
            <v>0</v>
          </cell>
        </row>
        <row r="37">
          <cell r="G37">
            <v>1290.7</v>
          </cell>
          <cell r="H37">
            <v>0</v>
          </cell>
          <cell r="M37">
            <v>1833.2</v>
          </cell>
          <cell r="N37">
            <v>0</v>
          </cell>
          <cell r="Y37">
            <v>1802</v>
          </cell>
          <cell r="Z37">
            <v>0</v>
          </cell>
        </row>
        <row r="38">
          <cell r="G38">
            <v>2451.1000000000004</v>
          </cell>
          <cell r="H38">
            <v>1.7</v>
          </cell>
          <cell r="M38">
            <v>771.1</v>
          </cell>
          <cell r="N38">
            <v>1</v>
          </cell>
          <cell r="Y38">
            <v>2295.3000000000002</v>
          </cell>
          <cell r="Z38">
            <v>1</v>
          </cell>
        </row>
        <row r="51">
          <cell r="G51">
            <v>2089.4</v>
          </cell>
          <cell r="M51">
            <v>887.09999999999991</v>
          </cell>
          <cell r="Y51">
            <v>1014.0999999999999</v>
          </cell>
        </row>
        <row r="52">
          <cell r="G52">
            <v>387.90000000000009</v>
          </cell>
          <cell r="M52">
            <v>521.29999999999995</v>
          </cell>
          <cell r="Y52">
            <v>793.8</v>
          </cell>
        </row>
        <row r="53">
          <cell r="G53">
            <v>134.30000000000001</v>
          </cell>
          <cell r="M53">
            <v>136.30000000000001</v>
          </cell>
          <cell r="Y53">
            <v>140.30000000000001</v>
          </cell>
        </row>
        <row r="54">
          <cell r="G54">
            <v>704.59999999999991</v>
          </cell>
          <cell r="M54">
            <v>865.5</v>
          </cell>
          <cell r="Y54">
            <v>917.90000000000009</v>
          </cell>
        </row>
        <row r="57">
          <cell r="E57">
            <v>65</v>
          </cell>
          <cell r="J57">
            <v>70.3</v>
          </cell>
          <cell r="V57">
            <v>70.3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S264"/>
  <sheetViews>
    <sheetView showGridLines="0" zoomScale="80" zoomScaleNormal="80" zoomScalePageLayoutView="80" workbookViewId="0">
      <selection activeCell="B61" sqref="B61:K61"/>
    </sheetView>
  </sheetViews>
  <sheetFormatPr defaultColWidth="9.140625" defaultRowHeight="0" customHeight="1" zeroHeight="1" x14ac:dyDescent="0.25"/>
  <cols>
    <col min="1" max="1" width="4.5703125" customWidth="1"/>
    <col min="3" max="3" width="65.7109375" customWidth="1"/>
    <col min="4" max="4" width="20.7109375" customWidth="1"/>
    <col min="5" max="6" width="14.28515625" customWidth="1"/>
    <col min="7" max="7" width="21.28515625" style="1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</cols>
  <sheetData>
    <row r="1" spans="1:19" ht="15" x14ac:dyDescent="0.25">
      <c r="A1" s="8"/>
      <c r="B1" s="8"/>
      <c r="C1" s="8"/>
      <c r="D1" s="8"/>
      <c r="E1" s="8"/>
      <c r="F1" s="8"/>
      <c r="G1" s="154"/>
      <c r="H1" s="8"/>
      <c r="I1" s="8"/>
      <c r="J1" s="8"/>
      <c r="K1" s="8"/>
      <c r="L1" s="2"/>
      <c r="M1" s="2"/>
      <c r="N1" s="2"/>
      <c r="O1" s="2"/>
      <c r="P1" s="2"/>
      <c r="Q1" s="2"/>
      <c r="R1" s="2"/>
      <c r="S1" s="2"/>
    </row>
    <row r="2" spans="1:19" ht="21" x14ac:dyDescent="0.35">
      <c r="A2" s="8"/>
      <c r="B2" s="159" t="s">
        <v>93</v>
      </c>
      <c r="C2" s="8"/>
      <c r="D2" s="8"/>
      <c r="E2" s="8"/>
      <c r="F2" s="8"/>
      <c r="G2" s="154"/>
      <c r="H2" s="8"/>
      <c r="I2" s="8"/>
      <c r="J2" s="8"/>
      <c r="K2" s="8"/>
      <c r="L2" s="2"/>
      <c r="M2" s="2"/>
      <c r="N2" s="2"/>
      <c r="O2" s="2"/>
      <c r="P2" s="2"/>
      <c r="Q2" s="2"/>
      <c r="R2" s="2"/>
      <c r="S2" s="2"/>
    </row>
    <row r="3" spans="1:19" ht="7.5" customHeight="1" x14ac:dyDescent="0.25">
      <c r="A3" s="8"/>
      <c r="B3" s="8"/>
      <c r="C3" s="8"/>
      <c r="D3" s="8"/>
      <c r="E3" s="8"/>
      <c r="F3" s="8"/>
      <c r="G3" s="154"/>
      <c r="H3" s="8"/>
      <c r="I3" s="8"/>
      <c r="J3" s="8"/>
      <c r="K3" s="8"/>
      <c r="L3" s="2"/>
      <c r="M3" s="2"/>
      <c r="N3" s="2"/>
      <c r="O3" s="2"/>
      <c r="P3" s="2"/>
      <c r="Q3" s="2"/>
      <c r="R3" s="2"/>
      <c r="S3" s="2"/>
    </row>
    <row r="4" spans="1:19" ht="21" x14ac:dyDescent="0.35">
      <c r="A4" s="8"/>
      <c r="B4" s="8" t="s">
        <v>92</v>
      </c>
      <c r="C4" s="8"/>
      <c r="D4" s="158" t="str">
        <f>'[1]NR 2022'!D4:U4</f>
        <v>Chomutovská knihovna, příspěvková organizace</v>
      </c>
      <c r="E4" s="158"/>
      <c r="F4" s="158"/>
      <c r="G4" s="158"/>
      <c r="H4" s="158"/>
      <c r="I4" s="158"/>
      <c r="J4" s="158"/>
      <c r="K4" s="158"/>
      <c r="L4" s="2"/>
      <c r="M4" s="2"/>
      <c r="N4" s="2"/>
      <c r="O4" s="2"/>
      <c r="P4" s="2"/>
      <c r="Q4" s="2"/>
      <c r="R4" s="2"/>
      <c r="S4" s="2"/>
    </row>
    <row r="5" spans="1:19" ht="3.75" customHeight="1" x14ac:dyDescent="0.25">
      <c r="A5" s="8"/>
      <c r="B5" s="8"/>
      <c r="C5" s="8"/>
      <c r="D5" s="156"/>
      <c r="E5" s="156"/>
      <c r="F5" s="156"/>
      <c r="G5" s="156"/>
      <c r="H5" s="156"/>
      <c r="I5" s="156"/>
      <c r="J5" s="156"/>
      <c r="K5" s="156"/>
      <c r="L5" s="2"/>
      <c r="M5" s="2"/>
      <c r="N5" s="2"/>
      <c r="O5" s="2"/>
      <c r="P5" s="2"/>
      <c r="Q5" s="2"/>
      <c r="R5" s="2"/>
      <c r="S5" s="2"/>
    </row>
    <row r="6" spans="1:19" ht="15" x14ac:dyDescent="0.25">
      <c r="A6" s="8"/>
      <c r="B6" s="8" t="s">
        <v>91</v>
      </c>
      <c r="C6" s="8"/>
      <c r="D6" s="157" t="str">
        <f>'[1]NR 2022'!D6</f>
        <v>00360589</v>
      </c>
      <c r="E6" s="156"/>
      <c r="F6" s="156"/>
      <c r="G6" s="156"/>
      <c r="H6" s="156"/>
      <c r="I6" s="156"/>
      <c r="J6" s="156"/>
      <c r="K6" s="156"/>
      <c r="L6" s="2"/>
      <c r="M6" s="2"/>
      <c r="N6" s="2"/>
      <c r="O6" s="2"/>
      <c r="P6" s="2"/>
      <c r="Q6" s="2"/>
      <c r="R6" s="2"/>
      <c r="S6" s="2"/>
    </row>
    <row r="7" spans="1:19" ht="3.75" customHeight="1" x14ac:dyDescent="0.25">
      <c r="A7" s="8"/>
      <c r="B7" s="8"/>
      <c r="C7" s="8"/>
      <c r="D7" s="156"/>
      <c r="E7" s="156"/>
      <c r="F7" s="156"/>
      <c r="G7" s="156"/>
      <c r="H7" s="156"/>
      <c r="I7" s="156"/>
      <c r="J7" s="156"/>
      <c r="K7" s="156"/>
      <c r="L7" s="2"/>
      <c r="M7" s="2"/>
      <c r="N7" s="2"/>
      <c r="O7" s="2"/>
      <c r="P7" s="2"/>
      <c r="Q7" s="2"/>
      <c r="R7" s="2"/>
      <c r="S7" s="2"/>
    </row>
    <row r="8" spans="1:19" ht="15" x14ac:dyDescent="0.25">
      <c r="A8" s="8"/>
      <c r="B8" s="8" t="s">
        <v>90</v>
      </c>
      <c r="C8" s="8"/>
      <c r="D8" s="155" t="str">
        <f>'[1]NR 2022'!D8:U8</f>
        <v>Palackého 4995, 430 01 Chomutov</v>
      </c>
      <c r="E8" s="155"/>
      <c r="F8" s="155"/>
      <c r="G8" s="155"/>
      <c r="H8" s="155"/>
      <c r="I8" s="155"/>
      <c r="J8" s="155"/>
      <c r="K8" s="155"/>
      <c r="L8" s="2"/>
      <c r="M8" s="2"/>
      <c r="N8" s="2"/>
      <c r="O8" s="2"/>
      <c r="P8" s="2"/>
      <c r="Q8" s="2"/>
      <c r="R8" s="2"/>
      <c r="S8" s="2"/>
    </row>
    <row r="9" spans="1:19" ht="15.75" thickBot="1" x14ac:dyDescent="0.3">
      <c r="A9" s="8"/>
      <c r="B9" s="8"/>
      <c r="C9" s="8"/>
      <c r="D9" s="8"/>
      <c r="E9" s="8"/>
      <c r="F9" s="8"/>
      <c r="G9" s="154"/>
      <c r="H9" s="8"/>
      <c r="I9" s="8"/>
      <c r="J9" s="8"/>
      <c r="K9" s="8"/>
      <c r="L9" s="2"/>
      <c r="M9" s="2"/>
      <c r="N9" s="2"/>
      <c r="O9" s="2"/>
      <c r="P9" s="2"/>
      <c r="Q9" s="2"/>
      <c r="R9" s="2"/>
      <c r="S9" s="2"/>
    </row>
    <row r="10" spans="1:19" ht="29.25" customHeight="1" thickBot="1" x14ac:dyDescent="0.3">
      <c r="A10" s="8"/>
      <c r="B10" s="153" t="s">
        <v>57</v>
      </c>
      <c r="C10" s="152" t="s">
        <v>56</v>
      </c>
      <c r="D10" s="148" t="s">
        <v>89</v>
      </c>
      <c r="E10" s="148"/>
      <c r="F10" s="148"/>
      <c r="G10" s="151" t="s">
        <v>88</v>
      </c>
      <c r="H10" s="151"/>
      <c r="I10" s="151"/>
      <c r="J10" s="150" t="s">
        <v>87</v>
      </c>
      <c r="K10" s="150"/>
      <c r="L10" s="150"/>
      <c r="M10" s="149" t="s">
        <v>86</v>
      </c>
      <c r="N10" s="149"/>
      <c r="O10" s="149"/>
      <c r="P10" s="148" t="s">
        <v>85</v>
      </c>
      <c r="Q10" s="148"/>
      <c r="R10" s="148"/>
      <c r="S10" s="2"/>
    </row>
    <row r="11" spans="1:19" ht="30.75" customHeight="1" thickBot="1" x14ac:dyDescent="0.3">
      <c r="A11" s="8"/>
      <c r="B11" s="147"/>
      <c r="C11" s="146"/>
      <c r="D11" s="143" t="s">
        <v>84</v>
      </c>
      <c r="E11" s="142" t="s">
        <v>83</v>
      </c>
      <c r="F11" s="142" t="s">
        <v>82</v>
      </c>
      <c r="G11" s="143" t="s">
        <v>84</v>
      </c>
      <c r="H11" s="142" t="s">
        <v>83</v>
      </c>
      <c r="I11" s="145" t="s">
        <v>82</v>
      </c>
      <c r="J11" s="145" t="s">
        <v>84</v>
      </c>
      <c r="K11" s="142" t="s">
        <v>83</v>
      </c>
      <c r="L11" s="142" t="s">
        <v>82</v>
      </c>
      <c r="M11" s="144" t="s">
        <v>84</v>
      </c>
      <c r="N11" s="142" t="s">
        <v>83</v>
      </c>
      <c r="O11" s="142" t="s">
        <v>82</v>
      </c>
      <c r="P11" s="143" t="s">
        <v>84</v>
      </c>
      <c r="Q11" s="142" t="s">
        <v>83</v>
      </c>
      <c r="R11" s="142" t="s">
        <v>82</v>
      </c>
      <c r="S11" s="2"/>
    </row>
    <row r="12" spans="1:19" ht="15.75" customHeight="1" thickBot="1" x14ac:dyDescent="0.3">
      <c r="A12" s="8"/>
      <c r="B12" s="141"/>
      <c r="C12" s="140" t="s">
        <v>79</v>
      </c>
      <c r="D12" s="137"/>
      <c r="E12" s="137"/>
      <c r="F12" s="137"/>
      <c r="G12" s="139"/>
      <c r="H12" s="139"/>
      <c r="I12" s="139"/>
      <c r="J12" s="138"/>
      <c r="K12" s="138"/>
      <c r="L12" s="138"/>
      <c r="M12" s="137"/>
      <c r="N12" s="137"/>
      <c r="O12" s="137"/>
      <c r="P12" s="137"/>
      <c r="Q12" s="137"/>
      <c r="R12" s="137"/>
      <c r="S12" s="2"/>
    </row>
    <row r="13" spans="1:19" ht="15.75" customHeight="1" thickBot="1" x14ac:dyDescent="0.3">
      <c r="A13" s="8"/>
      <c r="B13" s="109" t="s">
        <v>57</v>
      </c>
      <c r="C13" s="108" t="s">
        <v>56</v>
      </c>
      <c r="D13" s="106" t="s">
        <v>81</v>
      </c>
      <c r="E13" s="135" t="s">
        <v>80</v>
      </c>
      <c r="F13" s="134" t="s">
        <v>79</v>
      </c>
      <c r="G13" s="104" t="s">
        <v>81</v>
      </c>
      <c r="H13" s="135" t="s">
        <v>80</v>
      </c>
      <c r="I13" s="136" t="s">
        <v>79</v>
      </c>
      <c r="J13" s="106" t="s">
        <v>81</v>
      </c>
      <c r="K13" s="135" t="s">
        <v>80</v>
      </c>
      <c r="L13" s="134" t="s">
        <v>79</v>
      </c>
      <c r="M13" s="105" t="s">
        <v>81</v>
      </c>
      <c r="N13" s="135" t="s">
        <v>80</v>
      </c>
      <c r="O13" s="134" t="s">
        <v>79</v>
      </c>
      <c r="P13" s="104" t="s">
        <v>81</v>
      </c>
      <c r="Q13" s="135" t="s">
        <v>80</v>
      </c>
      <c r="R13" s="134" t="s">
        <v>79</v>
      </c>
      <c r="S13" s="2"/>
    </row>
    <row r="14" spans="1:19" ht="15.75" thickBot="1" x14ac:dyDescent="0.3">
      <c r="A14" s="8"/>
      <c r="B14" s="109"/>
      <c r="C14" s="108"/>
      <c r="D14" s="106"/>
      <c r="E14" s="135"/>
      <c r="F14" s="134"/>
      <c r="G14" s="104"/>
      <c r="H14" s="135"/>
      <c r="I14" s="136"/>
      <c r="J14" s="106"/>
      <c r="K14" s="135"/>
      <c r="L14" s="134"/>
      <c r="M14" s="105"/>
      <c r="N14" s="135"/>
      <c r="O14" s="134"/>
      <c r="P14" s="104"/>
      <c r="Q14" s="135"/>
      <c r="R14" s="134"/>
      <c r="S14" s="2"/>
    </row>
    <row r="15" spans="1:19" ht="15" x14ac:dyDescent="0.25">
      <c r="A15" s="8"/>
      <c r="B15" s="101" t="s">
        <v>78</v>
      </c>
      <c r="C15" s="100" t="s">
        <v>77</v>
      </c>
      <c r="D15" s="84">
        <f>'[1]NR 2022'!G15</f>
        <v>1997.3</v>
      </c>
      <c r="E15" s="83">
        <f>'[1]NR 2022'!H15</f>
        <v>0</v>
      </c>
      <c r="F15" s="87">
        <f>D15+E15</f>
        <v>1997.3</v>
      </c>
      <c r="G15" s="84">
        <f>'[1]NR 2022'!J15</f>
        <v>0</v>
      </c>
      <c r="H15" s="83">
        <f>'[1]NR 2022'!K15</f>
        <v>0</v>
      </c>
      <c r="I15" s="89">
        <f>G15+H15</f>
        <v>0</v>
      </c>
      <c r="J15" s="81">
        <f>'[1]NR 2022'!Y15</f>
        <v>3024</v>
      </c>
      <c r="K15" s="99">
        <f>'[1]NR 2022'!Z15</f>
        <v>0</v>
      </c>
      <c r="L15" s="98">
        <f>J15+K15</f>
        <v>3024</v>
      </c>
      <c r="M15" s="133">
        <v>3024</v>
      </c>
      <c r="N15" s="83"/>
      <c r="O15" s="87">
        <f>M15+N15</f>
        <v>3024</v>
      </c>
      <c r="P15" s="84">
        <v>3024</v>
      </c>
      <c r="Q15" s="83"/>
      <c r="R15" s="87">
        <f>P15+Q15</f>
        <v>3024</v>
      </c>
      <c r="S15" s="2"/>
    </row>
    <row r="16" spans="1:19" ht="15" x14ac:dyDescent="0.25">
      <c r="A16" s="8"/>
      <c r="B16" s="91" t="s">
        <v>76</v>
      </c>
      <c r="C16" s="132" t="s">
        <v>75</v>
      </c>
      <c r="D16" s="84">
        <f>'[1]NR 2022'!G16</f>
        <v>26538</v>
      </c>
      <c r="E16" s="96">
        <f>'[1]NR 2022'!H16</f>
        <v>0</v>
      </c>
      <c r="F16" s="87">
        <f>D16+E16</f>
        <v>26538</v>
      </c>
      <c r="G16" s="84">
        <f>'[1]NR 2022'!J16</f>
        <v>26000</v>
      </c>
      <c r="H16" s="96">
        <f>'[1]NR 2022'!K16</f>
        <v>0</v>
      </c>
      <c r="I16" s="89">
        <f>G16+H16</f>
        <v>26000</v>
      </c>
      <c r="J16" s="123">
        <v>28654</v>
      </c>
      <c r="K16" s="80">
        <f>'[1]NR 2022'!Z16</f>
        <v>0</v>
      </c>
      <c r="L16" s="79">
        <f>J16+K16</f>
        <v>28654</v>
      </c>
      <c r="M16" s="128">
        <f>26804+824</f>
        <v>27628</v>
      </c>
      <c r="N16" s="96"/>
      <c r="O16" s="87">
        <f>M16+N16</f>
        <v>27628</v>
      </c>
      <c r="P16" s="127">
        <f>26230+825+695</f>
        <v>27750</v>
      </c>
      <c r="Q16" s="96"/>
      <c r="R16" s="87">
        <f>P16+Q16</f>
        <v>27750</v>
      </c>
      <c r="S16" s="2"/>
    </row>
    <row r="17" spans="1:19" ht="15" x14ac:dyDescent="0.25">
      <c r="A17" s="8"/>
      <c r="B17" s="91" t="s">
        <v>74</v>
      </c>
      <c r="C17" s="131" t="s">
        <v>73</v>
      </c>
      <c r="D17" s="84">
        <f>'[1]NR 2022'!G17</f>
        <v>0</v>
      </c>
      <c r="E17" s="96">
        <f>'[1]NR 2022'!H17</f>
        <v>0</v>
      </c>
      <c r="F17" s="87">
        <f>D17+E17</f>
        <v>0</v>
      </c>
      <c r="G17" s="84">
        <f>'[1]NR 2022'!J17</f>
        <v>0</v>
      </c>
      <c r="H17" s="96">
        <f>'[1]NR 2022'!K17</f>
        <v>0</v>
      </c>
      <c r="I17" s="89">
        <f>G17+H17</f>
        <v>0</v>
      </c>
      <c r="J17" s="123">
        <f>'[1]NR 2022_upravený'!Y17</f>
        <v>0</v>
      </c>
      <c r="K17" s="80">
        <f>'[1]NR 2022'!Z17</f>
        <v>0</v>
      </c>
      <c r="L17" s="79">
        <f>J17+K17</f>
        <v>0</v>
      </c>
      <c r="M17" s="128"/>
      <c r="N17" s="130"/>
      <c r="O17" s="87">
        <f>M17+N17</f>
        <v>0</v>
      </c>
      <c r="P17" s="127"/>
      <c r="Q17" s="130"/>
      <c r="R17" s="87">
        <f>P17+Q17</f>
        <v>0</v>
      </c>
      <c r="S17" s="2"/>
    </row>
    <row r="18" spans="1:19" ht="15" x14ac:dyDescent="0.25">
      <c r="A18" s="8"/>
      <c r="B18" s="91" t="s">
        <v>72</v>
      </c>
      <c r="C18" s="129" t="s">
        <v>71</v>
      </c>
      <c r="D18" s="84">
        <f>'[1]NR 2022'!G18</f>
        <v>1257.0999999999999</v>
      </c>
      <c r="E18" s="83">
        <f>'[1]NR 2022'!H18</f>
        <v>0</v>
      </c>
      <c r="F18" s="87">
        <f>D18+E18</f>
        <v>1257.0999999999999</v>
      </c>
      <c r="G18" s="84">
        <f>'[1]NR 2022'!J18</f>
        <v>0</v>
      </c>
      <c r="H18" s="83">
        <f>'[1]NR 2022'!K18</f>
        <v>1235</v>
      </c>
      <c r="I18" s="89">
        <f>G18+H18</f>
        <v>1235</v>
      </c>
      <c r="J18" s="123">
        <f>'[1]NR 2022_upravený'!Y18</f>
        <v>1300</v>
      </c>
      <c r="K18" s="80">
        <f>'[1]NR 2022'!Z18</f>
        <v>0</v>
      </c>
      <c r="L18" s="79">
        <f>J18+K18</f>
        <v>1300</v>
      </c>
      <c r="M18" s="128">
        <v>1300</v>
      </c>
      <c r="N18" s="83"/>
      <c r="O18" s="87">
        <f>M18+N18</f>
        <v>1300</v>
      </c>
      <c r="P18" s="127">
        <v>1300</v>
      </c>
      <c r="Q18" s="83"/>
      <c r="R18" s="87">
        <f>P18+Q18</f>
        <v>1300</v>
      </c>
      <c r="S18" s="2"/>
    </row>
    <row r="19" spans="1:19" ht="15" x14ac:dyDescent="0.25">
      <c r="A19" s="8"/>
      <c r="B19" s="91" t="s">
        <v>70</v>
      </c>
      <c r="C19" s="93" t="s">
        <v>69</v>
      </c>
      <c r="D19" s="84">
        <f>'[1]NR 2022'!G19</f>
        <v>46</v>
      </c>
      <c r="E19" s="83">
        <f>'[1]NR 2022'!H19</f>
        <v>0</v>
      </c>
      <c r="F19" s="87">
        <f>D19+E19</f>
        <v>46</v>
      </c>
      <c r="G19" s="84">
        <f>'[1]NR 2022'!J19</f>
        <v>48</v>
      </c>
      <c r="H19" s="83">
        <f>'[1]NR 2022'!K19</f>
        <v>0</v>
      </c>
      <c r="I19" s="89">
        <f>G19+H19</f>
        <v>48</v>
      </c>
      <c r="J19" s="123">
        <f>'[1]NR 2022_upravený'!Y19</f>
        <v>46</v>
      </c>
      <c r="K19" s="80">
        <f>'[1]NR 2022'!Z19</f>
        <v>0</v>
      </c>
      <c r="L19" s="79">
        <f>J19+K19</f>
        <v>46</v>
      </c>
      <c r="M19" s="128">
        <v>46</v>
      </c>
      <c r="N19" s="83"/>
      <c r="O19" s="87">
        <f>M19+N19</f>
        <v>46</v>
      </c>
      <c r="P19" s="127">
        <v>46</v>
      </c>
      <c r="Q19" s="83"/>
      <c r="R19" s="87">
        <f>P19+Q19</f>
        <v>46</v>
      </c>
      <c r="S19" s="2"/>
    </row>
    <row r="20" spans="1:19" ht="15" x14ac:dyDescent="0.25">
      <c r="A20" s="8"/>
      <c r="B20" s="91" t="s">
        <v>68</v>
      </c>
      <c r="C20" s="90" t="s">
        <v>67</v>
      </c>
      <c r="D20" s="84">
        <f>'[1]NR 2022'!G20</f>
        <v>0</v>
      </c>
      <c r="E20" s="83">
        <f>'[1]NR 2022'!H20</f>
        <v>0</v>
      </c>
      <c r="F20" s="87">
        <f>D20+E20</f>
        <v>0</v>
      </c>
      <c r="G20" s="84">
        <f>'[1]NR 2022'!J20</f>
        <v>0</v>
      </c>
      <c r="H20" s="83">
        <f>'[1]NR 2022'!K20</f>
        <v>0</v>
      </c>
      <c r="I20" s="89">
        <f>G20+H20</f>
        <v>0</v>
      </c>
      <c r="J20" s="123">
        <f>'[1]NR 2022_upravený'!Y20</f>
        <v>0</v>
      </c>
      <c r="K20" s="80">
        <f>'[1]NR 2022'!Z20</f>
        <v>0</v>
      </c>
      <c r="L20" s="79">
        <f>J20+K20</f>
        <v>0</v>
      </c>
      <c r="M20" s="128">
        <v>0</v>
      </c>
      <c r="N20" s="83"/>
      <c r="O20" s="87">
        <f>M20+N20</f>
        <v>0</v>
      </c>
      <c r="P20" s="127">
        <v>0</v>
      </c>
      <c r="Q20" s="83"/>
      <c r="R20" s="87">
        <f>P20+Q20</f>
        <v>0</v>
      </c>
      <c r="S20" s="2"/>
    </row>
    <row r="21" spans="1:19" ht="15" x14ac:dyDescent="0.25">
      <c r="A21" s="8"/>
      <c r="B21" s="91" t="s">
        <v>66</v>
      </c>
      <c r="C21" s="90" t="s">
        <v>65</v>
      </c>
      <c r="D21" s="84">
        <f>'[1]NR 2022'!G21</f>
        <v>195.7</v>
      </c>
      <c r="E21" s="83">
        <f>'[1]NR 2022'!H21</f>
        <v>0</v>
      </c>
      <c r="F21" s="87">
        <f>D21+E21</f>
        <v>195.7</v>
      </c>
      <c r="G21" s="84">
        <f>'[1]NR 2022'!J21</f>
        <v>0</v>
      </c>
      <c r="H21" s="83">
        <f>'[1]NR 2022'!K21</f>
        <v>0</v>
      </c>
      <c r="I21" s="89">
        <f>G21+H21</f>
        <v>0</v>
      </c>
      <c r="J21" s="123">
        <f>'[1]NR 2022_upravený'!Y21</f>
        <v>175</v>
      </c>
      <c r="K21" s="80">
        <f>'[1]NR 2022'!Z21</f>
        <v>0</v>
      </c>
      <c r="L21" s="79">
        <f>J21+K21</f>
        <v>175</v>
      </c>
      <c r="M21" s="128">
        <v>175</v>
      </c>
      <c r="N21" s="126"/>
      <c r="O21" s="87">
        <f>M21+N21</f>
        <v>175</v>
      </c>
      <c r="P21" s="127">
        <v>175</v>
      </c>
      <c r="Q21" s="126"/>
      <c r="R21" s="87">
        <f>P21+Q21</f>
        <v>175</v>
      </c>
      <c r="S21" s="2"/>
    </row>
    <row r="22" spans="1:19" ht="15" x14ac:dyDescent="0.25">
      <c r="A22" s="8"/>
      <c r="B22" s="91" t="s">
        <v>64</v>
      </c>
      <c r="C22" s="90" t="s">
        <v>63</v>
      </c>
      <c r="D22" s="84">
        <f>'[1]NR 2022'!G22</f>
        <v>0</v>
      </c>
      <c r="E22" s="83">
        <f>'[1]NR 2022'!H22</f>
        <v>0</v>
      </c>
      <c r="F22" s="87">
        <f>D22+E22</f>
        <v>0</v>
      </c>
      <c r="G22" s="84">
        <f>'[1]NR 2022'!J22</f>
        <v>0</v>
      </c>
      <c r="H22" s="83">
        <f>'[1]NR 2022'!K22</f>
        <v>0</v>
      </c>
      <c r="I22" s="89">
        <f>G22+H22</f>
        <v>0</v>
      </c>
      <c r="J22" s="123">
        <f>'[1]NR 2022_upravený'!Y22</f>
        <v>670</v>
      </c>
      <c r="K22" s="80">
        <f>'[1]NR 2022'!Z22</f>
        <v>0</v>
      </c>
      <c r="L22" s="79">
        <f>J22+K22</f>
        <v>670</v>
      </c>
      <c r="M22" s="128">
        <v>670</v>
      </c>
      <c r="N22" s="126"/>
      <c r="O22" s="87">
        <f>M22+N22</f>
        <v>670</v>
      </c>
      <c r="P22" s="127">
        <v>670</v>
      </c>
      <c r="Q22" s="126"/>
      <c r="R22" s="87">
        <f>P22+Q22</f>
        <v>670</v>
      </c>
      <c r="S22" s="2"/>
    </row>
    <row r="23" spans="1:19" ht="15.75" thickBot="1" x14ac:dyDescent="0.3">
      <c r="A23" s="8"/>
      <c r="B23" s="125" t="s">
        <v>62</v>
      </c>
      <c r="C23" s="124" t="s">
        <v>61</v>
      </c>
      <c r="D23" s="84">
        <f>'[1]NR 2022'!G23</f>
        <v>0</v>
      </c>
      <c r="E23" s="83">
        <f>'[1]NR 2022'!H23</f>
        <v>0</v>
      </c>
      <c r="F23" s="77">
        <f>D23+E23</f>
        <v>0</v>
      </c>
      <c r="G23" s="84">
        <f>'[1]NR 2022'!J23</f>
        <v>0</v>
      </c>
      <c r="H23" s="83">
        <f>'[1]NR 2022'!K23</f>
        <v>0</v>
      </c>
      <c r="I23" s="82">
        <f>G23+H23</f>
        <v>0</v>
      </c>
      <c r="J23" s="123">
        <f>'[1]NR 2022_upravený'!Y23</f>
        <v>25</v>
      </c>
      <c r="K23" s="80">
        <f>'[1]NR 2022'!Z23</f>
        <v>0</v>
      </c>
      <c r="L23" s="79">
        <f>J23+K23</f>
        <v>25</v>
      </c>
      <c r="M23" s="122">
        <v>25</v>
      </c>
      <c r="N23" s="120"/>
      <c r="O23" s="77">
        <f>M23+N23</f>
        <v>25</v>
      </c>
      <c r="P23" s="121">
        <v>25</v>
      </c>
      <c r="Q23" s="120"/>
      <c r="R23" s="77">
        <f>P23+Q23</f>
        <v>25</v>
      </c>
      <c r="S23" s="2"/>
    </row>
    <row r="24" spans="1:19" ht="15.75" thickBot="1" x14ac:dyDescent="0.3">
      <c r="A24" s="8"/>
      <c r="B24" s="76" t="s">
        <v>60</v>
      </c>
      <c r="C24" s="119" t="s">
        <v>59</v>
      </c>
      <c r="D24" s="115">
        <f>SUM(D15:D21)</f>
        <v>30034.1</v>
      </c>
      <c r="E24" s="115">
        <f>SUM(E15:E21)</f>
        <v>0</v>
      </c>
      <c r="F24" s="115">
        <f>SUM(F15:F21)</f>
        <v>30034.1</v>
      </c>
      <c r="G24" s="115">
        <f>SUM(G15:G21)</f>
        <v>26048</v>
      </c>
      <c r="H24" s="115">
        <f>SUM(H15:H21)</f>
        <v>1235</v>
      </c>
      <c r="I24" s="118">
        <f>SUM(I15:I21)</f>
        <v>27283</v>
      </c>
      <c r="J24" s="117">
        <f>SUM(J15:J21)</f>
        <v>33199</v>
      </c>
      <c r="K24" s="117">
        <f>SUM(K15:K21)</f>
        <v>0</v>
      </c>
      <c r="L24" s="117">
        <f>SUM(L15:L21)</f>
        <v>33199</v>
      </c>
      <c r="M24" s="116">
        <f>SUM(M15:M21)</f>
        <v>32173</v>
      </c>
      <c r="N24" s="115">
        <f>SUM(N15:N21)</f>
        <v>0</v>
      </c>
      <c r="O24" s="115">
        <f>SUM(O15:O21)</f>
        <v>32173</v>
      </c>
      <c r="P24" s="115">
        <f>SUM(P15:P21)</f>
        <v>32295</v>
      </c>
      <c r="Q24" s="115">
        <f>SUM(Q15:Q21)</f>
        <v>0</v>
      </c>
      <c r="R24" s="115">
        <f>SUM(R15:R21)</f>
        <v>32295</v>
      </c>
      <c r="S24" s="2"/>
    </row>
    <row r="25" spans="1:19" ht="15.75" customHeight="1" thickBot="1" x14ac:dyDescent="0.3">
      <c r="A25" s="8"/>
      <c r="B25" s="114"/>
      <c r="C25" s="113" t="s">
        <v>58</v>
      </c>
      <c r="D25" s="110"/>
      <c r="E25" s="110"/>
      <c r="F25" s="110"/>
      <c r="G25" s="112"/>
      <c r="H25" s="112"/>
      <c r="I25" s="112"/>
      <c r="J25" s="111"/>
      <c r="K25" s="111"/>
      <c r="L25" s="111"/>
      <c r="M25" s="110"/>
      <c r="N25" s="110"/>
      <c r="O25" s="110"/>
      <c r="P25" s="110"/>
      <c r="Q25" s="110"/>
      <c r="R25" s="110"/>
      <c r="S25" s="2"/>
    </row>
    <row r="26" spans="1:19" ht="15" customHeight="1" thickBot="1" x14ac:dyDescent="0.3">
      <c r="A26" s="8"/>
      <c r="B26" s="109" t="s">
        <v>57</v>
      </c>
      <c r="C26" s="108" t="s">
        <v>56</v>
      </c>
      <c r="D26" s="106" t="s">
        <v>55</v>
      </c>
      <c r="E26" s="103" t="s">
        <v>54</v>
      </c>
      <c r="F26" s="102" t="s">
        <v>53</v>
      </c>
      <c r="G26" s="104" t="s">
        <v>55</v>
      </c>
      <c r="H26" s="103" t="s">
        <v>54</v>
      </c>
      <c r="I26" s="107" t="s">
        <v>53</v>
      </c>
      <c r="J26" s="106" t="s">
        <v>55</v>
      </c>
      <c r="K26" s="103" t="s">
        <v>54</v>
      </c>
      <c r="L26" s="102" t="s">
        <v>53</v>
      </c>
      <c r="M26" s="105" t="s">
        <v>55</v>
      </c>
      <c r="N26" s="103" t="s">
        <v>54</v>
      </c>
      <c r="O26" s="102" t="s">
        <v>53</v>
      </c>
      <c r="P26" s="104" t="s">
        <v>55</v>
      </c>
      <c r="Q26" s="103" t="s">
        <v>54</v>
      </c>
      <c r="R26" s="102" t="s">
        <v>53</v>
      </c>
      <c r="S26" s="2"/>
    </row>
    <row r="27" spans="1:19" ht="15.75" thickBot="1" x14ac:dyDescent="0.3">
      <c r="A27" s="8"/>
      <c r="B27" s="109"/>
      <c r="C27" s="108"/>
      <c r="D27" s="106"/>
      <c r="E27" s="103"/>
      <c r="F27" s="102"/>
      <c r="G27" s="104"/>
      <c r="H27" s="103"/>
      <c r="I27" s="107"/>
      <c r="J27" s="106"/>
      <c r="K27" s="103"/>
      <c r="L27" s="102"/>
      <c r="M27" s="105"/>
      <c r="N27" s="103"/>
      <c r="O27" s="102"/>
      <c r="P27" s="104"/>
      <c r="Q27" s="103"/>
      <c r="R27" s="102"/>
      <c r="S27" s="2"/>
    </row>
    <row r="28" spans="1:19" ht="15" x14ac:dyDescent="0.25">
      <c r="A28" s="8"/>
      <c r="B28" s="101" t="s">
        <v>52</v>
      </c>
      <c r="C28" s="100" t="s">
        <v>51</v>
      </c>
      <c r="D28" s="84">
        <f>'[1]NR 2022'!G28</f>
        <v>2665.8</v>
      </c>
      <c r="E28" s="83">
        <f>'[1]NR 2022'!H28</f>
        <v>0</v>
      </c>
      <c r="F28" s="87">
        <f>D28+E28</f>
        <v>2665.8</v>
      </c>
      <c r="G28" s="84">
        <f>'[1]NR 2022'!M28</f>
        <v>1500</v>
      </c>
      <c r="H28" s="83">
        <f>'[1]NR 2022'!N28</f>
        <v>0</v>
      </c>
      <c r="I28" s="89">
        <f>G28+H28</f>
        <v>1500</v>
      </c>
      <c r="J28" s="81">
        <f>'[1]NR 2022_upravený'!Y28</f>
        <v>2000</v>
      </c>
      <c r="K28" s="99">
        <f>'[1]NR 2022'!Z28</f>
        <v>0</v>
      </c>
      <c r="L28" s="98">
        <f>J28+K28</f>
        <v>2000</v>
      </c>
      <c r="M28" s="97">
        <v>1500</v>
      </c>
      <c r="N28" s="97"/>
      <c r="O28" s="87">
        <f>M28+N28</f>
        <v>1500</v>
      </c>
      <c r="P28" s="97">
        <v>1500</v>
      </c>
      <c r="Q28" s="97"/>
      <c r="R28" s="87">
        <f>P28+Q28</f>
        <v>1500</v>
      </c>
      <c r="S28" s="2"/>
    </row>
    <row r="29" spans="1:19" ht="15" x14ac:dyDescent="0.25">
      <c r="A29" s="8"/>
      <c r="B29" s="91" t="s">
        <v>50</v>
      </c>
      <c r="C29" s="90" t="s">
        <v>49</v>
      </c>
      <c r="D29" s="84">
        <f>'[1]NR 2022'!G29</f>
        <v>3024.6</v>
      </c>
      <c r="E29" s="96">
        <f>'[1]NR 2022'!H29</f>
        <v>0</v>
      </c>
      <c r="F29" s="87">
        <f>D29+E29</f>
        <v>3024.6</v>
      </c>
      <c r="G29" s="84">
        <f>'[1]NR 2022'!M29</f>
        <v>3097</v>
      </c>
      <c r="H29" s="96">
        <v>367</v>
      </c>
      <c r="I29" s="89">
        <f>G29+H29</f>
        <v>3464</v>
      </c>
      <c r="J29" s="81">
        <f>'[1]NR 2022_upravený'!Y29</f>
        <v>3157</v>
      </c>
      <c r="K29" s="95">
        <f>'[1]NR 2022'!Z29</f>
        <v>0</v>
      </c>
      <c r="L29" s="79">
        <f>J29+K29</f>
        <v>3157</v>
      </c>
      <c r="M29" s="88">
        <v>3252</v>
      </c>
      <c r="N29" s="94"/>
      <c r="O29" s="87">
        <f>M29+N29</f>
        <v>3252</v>
      </c>
      <c r="P29" s="88">
        <v>3252</v>
      </c>
      <c r="Q29" s="94"/>
      <c r="R29" s="87">
        <f>P29+Q29</f>
        <v>3252</v>
      </c>
      <c r="S29" s="2"/>
    </row>
    <row r="30" spans="1:19" ht="15" x14ac:dyDescent="0.25">
      <c r="A30" s="8"/>
      <c r="B30" s="91" t="s">
        <v>48</v>
      </c>
      <c r="C30" s="90" t="s">
        <v>47</v>
      </c>
      <c r="D30" s="84">
        <f>'[1]NR 2022'!G30</f>
        <v>1400.4</v>
      </c>
      <c r="E30" s="96">
        <f>'[1]NR 2022'!H30</f>
        <v>0</v>
      </c>
      <c r="F30" s="87">
        <f>D30+E30</f>
        <v>1400.4</v>
      </c>
      <c r="G30" s="84">
        <f>'[1]NR 2022'!M30</f>
        <v>1895</v>
      </c>
      <c r="H30" s="96">
        <v>5</v>
      </c>
      <c r="I30" s="89">
        <f>G30+H30</f>
        <v>1900</v>
      </c>
      <c r="J30" s="81">
        <v>2703</v>
      </c>
      <c r="K30" s="95">
        <f>'[1]NR 2022'!Z30</f>
        <v>0</v>
      </c>
      <c r="L30" s="79">
        <f>J30+K30</f>
        <v>2703</v>
      </c>
      <c r="M30" s="88">
        <v>1715</v>
      </c>
      <c r="N30" s="94"/>
      <c r="O30" s="87">
        <f>M30+N30</f>
        <v>1715</v>
      </c>
      <c r="P30" s="88">
        <v>1715</v>
      </c>
      <c r="Q30" s="94"/>
      <c r="R30" s="87">
        <f>P30+Q30</f>
        <v>1715</v>
      </c>
      <c r="S30" s="2"/>
    </row>
    <row r="31" spans="1:19" ht="15" x14ac:dyDescent="0.25">
      <c r="A31" s="8"/>
      <c r="B31" s="91" t="s">
        <v>46</v>
      </c>
      <c r="C31" s="90" t="s">
        <v>45</v>
      </c>
      <c r="D31" s="84">
        <f>'[1]NR 2022'!G31</f>
        <v>1974.2000000000003</v>
      </c>
      <c r="E31" s="83">
        <f>'[1]NR 2022'!H31</f>
        <v>0</v>
      </c>
      <c r="F31" s="87">
        <f>D31+E31</f>
        <v>1974.2000000000003</v>
      </c>
      <c r="G31" s="84">
        <f>'[1]NR 2022'!M31</f>
        <v>2562</v>
      </c>
      <c r="H31" s="83">
        <v>49</v>
      </c>
      <c r="I31" s="89">
        <f>G31+H31</f>
        <v>2611</v>
      </c>
      <c r="J31" s="81">
        <f>'[1]NR 2022_upravený'!Y31</f>
        <v>2541</v>
      </c>
      <c r="K31" s="80">
        <f>'[1]NR 2022'!Z31</f>
        <v>0</v>
      </c>
      <c r="L31" s="79">
        <f>J31+K31</f>
        <v>2541</v>
      </c>
      <c r="M31" s="88">
        <v>2561</v>
      </c>
      <c r="N31" s="88"/>
      <c r="O31" s="87">
        <f>M31+N31</f>
        <v>2561</v>
      </c>
      <c r="P31" s="88">
        <v>2561</v>
      </c>
      <c r="Q31" s="88"/>
      <c r="R31" s="87">
        <f>P31+Q31</f>
        <v>2561</v>
      </c>
      <c r="S31" s="2"/>
    </row>
    <row r="32" spans="1:19" ht="15" x14ac:dyDescent="0.25">
      <c r="A32" s="8"/>
      <c r="B32" s="91" t="s">
        <v>44</v>
      </c>
      <c r="C32" s="90" t="s">
        <v>43</v>
      </c>
      <c r="D32" s="84">
        <f>'[1]NR 2022'!G32</f>
        <v>13495.6</v>
      </c>
      <c r="E32" s="83">
        <f>'[1]NR 2022'!H32</f>
        <v>0</v>
      </c>
      <c r="F32" s="87">
        <f>D32+E32</f>
        <v>13495.6</v>
      </c>
      <c r="G32" s="84">
        <f>'[1]NR 2022'!M32</f>
        <v>14903</v>
      </c>
      <c r="H32" s="83">
        <v>598</v>
      </c>
      <c r="I32" s="89">
        <f>G32+H32</f>
        <v>15501</v>
      </c>
      <c r="J32" s="81">
        <f>'[1]NR 2022_upravený'!Y32</f>
        <v>15683</v>
      </c>
      <c r="K32" s="80">
        <f>'[1]NR 2022'!Z32</f>
        <v>0</v>
      </c>
      <c r="L32" s="79">
        <f>J32+K32</f>
        <v>15683</v>
      </c>
      <c r="M32" s="88">
        <v>15953</v>
      </c>
      <c r="N32" s="88"/>
      <c r="O32" s="87">
        <f>M32+N32</f>
        <v>15953</v>
      </c>
      <c r="P32" s="88">
        <v>16028</v>
      </c>
      <c r="Q32" s="88"/>
      <c r="R32" s="87">
        <f>P32+Q32</f>
        <v>16028</v>
      </c>
      <c r="S32" s="2"/>
    </row>
    <row r="33" spans="1:19" ht="15" x14ac:dyDescent="0.25">
      <c r="A33" s="8"/>
      <c r="B33" s="91" t="s">
        <v>42</v>
      </c>
      <c r="C33" s="93" t="s">
        <v>41</v>
      </c>
      <c r="D33" s="84">
        <f>'[1]NR 2022'!G33</f>
        <v>12825.5</v>
      </c>
      <c r="E33" s="83">
        <f>'[1]NR 2022'!H33</f>
        <v>0</v>
      </c>
      <c r="F33" s="87">
        <f>D33+E33</f>
        <v>12825.5</v>
      </c>
      <c r="G33" s="84">
        <f>'[1]NR 2022'!M33</f>
        <v>13698</v>
      </c>
      <c r="H33" s="83">
        <v>548</v>
      </c>
      <c r="I33" s="89">
        <f>G33+H33</f>
        <v>14246</v>
      </c>
      <c r="J33" s="81">
        <f>'[1]NR 2022_upravený'!Y33</f>
        <v>14478</v>
      </c>
      <c r="K33" s="80">
        <f>'[1]NR 2022'!Z33</f>
        <v>0</v>
      </c>
      <c r="L33" s="79">
        <f>J33+K33</f>
        <v>14478</v>
      </c>
      <c r="M33" s="88">
        <v>14703</v>
      </c>
      <c r="N33" s="88"/>
      <c r="O33" s="87">
        <f>M33+N33</f>
        <v>14703</v>
      </c>
      <c r="P33" s="88">
        <f>13998+200+580</f>
        <v>14778</v>
      </c>
      <c r="Q33" s="88"/>
      <c r="R33" s="87">
        <f>P33+Q33</f>
        <v>14778</v>
      </c>
      <c r="S33" s="2"/>
    </row>
    <row r="34" spans="1:19" ht="15" x14ac:dyDescent="0.25">
      <c r="A34" s="8"/>
      <c r="B34" s="91" t="s">
        <v>40</v>
      </c>
      <c r="C34" s="92" t="s">
        <v>39</v>
      </c>
      <c r="D34" s="84">
        <f>'[1]NR 2022'!G34</f>
        <v>670.1</v>
      </c>
      <c r="E34" s="83">
        <f>'[1]NR 2022'!H34</f>
        <v>0</v>
      </c>
      <c r="F34" s="87">
        <f>D34+E34</f>
        <v>670.1</v>
      </c>
      <c r="G34" s="84">
        <f>'[1]NR 2022'!M34</f>
        <v>1205</v>
      </c>
      <c r="H34" s="83">
        <v>50</v>
      </c>
      <c r="I34" s="89">
        <f>G34+H34</f>
        <v>1255</v>
      </c>
      <c r="J34" s="81">
        <f>'[1]NR 2022_upravený'!Y34</f>
        <v>1205</v>
      </c>
      <c r="K34" s="80">
        <f>'[1]NR 2022'!Z34</f>
        <v>0</v>
      </c>
      <c r="L34" s="79">
        <f>J34+K34</f>
        <v>1205</v>
      </c>
      <c r="M34" s="88">
        <v>1250</v>
      </c>
      <c r="N34" s="88"/>
      <c r="O34" s="87">
        <f>M34+N34</f>
        <v>1250</v>
      </c>
      <c r="P34" s="88">
        <v>1250</v>
      </c>
      <c r="Q34" s="88"/>
      <c r="R34" s="87">
        <f>P34+Q34</f>
        <v>1250</v>
      </c>
      <c r="S34" s="2"/>
    </row>
    <row r="35" spans="1:19" ht="15" x14ac:dyDescent="0.25">
      <c r="A35" s="8"/>
      <c r="B35" s="91" t="s">
        <v>38</v>
      </c>
      <c r="C35" s="90" t="s">
        <v>37</v>
      </c>
      <c r="D35" s="84">
        <f>'[1]NR 2022'!G35</f>
        <v>4357.7</v>
      </c>
      <c r="E35" s="83">
        <f>'[1]NR 2022'!H35</f>
        <v>0</v>
      </c>
      <c r="F35" s="87">
        <f>D35+E35</f>
        <v>4357.7</v>
      </c>
      <c r="G35" s="84">
        <f>'[1]NR 2022'!M35</f>
        <v>4671</v>
      </c>
      <c r="H35" s="83">
        <v>190</v>
      </c>
      <c r="I35" s="89">
        <f>G35+H35</f>
        <v>4861</v>
      </c>
      <c r="J35" s="81">
        <f>'[1]NR 2022_upravený'!Y35</f>
        <v>4933</v>
      </c>
      <c r="K35" s="80">
        <f>'[1]NR 2022'!Z35</f>
        <v>0</v>
      </c>
      <c r="L35" s="79">
        <f>J35+K35</f>
        <v>4933</v>
      </c>
      <c r="M35" s="88">
        <v>5011</v>
      </c>
      <c r="N35" s="88"/>
      <c r="O35" s="87">
        <f>M35+N35</f>
        <v>5011</v>
      </c>
      <c r="P35" s="88">
        <f>4805+231</f>
        <v>5036</v>
      </c>
      <c r="Q35" s="88"/>
      <c r="R35" s="87">
        <f>P35+Q35</f>
        <v>5036</v>
      </c>
      <c r="S35" s="2"/>
    </row>
    <row r="36" spans="1:19" ht="15" x14ac:dyDescent="0.25">
      <c r="A36" s="8"/>
      <c r="B36" s="91" t="s">
        <v>36</v>
      </c>
      <c r="C36" s="90" t="s">
        <v>35</v>
      </c>
      <c r="D36" s="84">
        <f>'[1]NR 2022'!G36</f>
        <v>27.4</v>
      </c>
      <c r="E36" s="83">
        <f>'[1]NR 2022'!H36</f>
        <v>0</v>
      </c>
      <c r="F36" s="87">
        <f>D36+E36</f>
        <v>27.4</v>
      </c>
      <c r="G36" s="84">
        <f>'[1]NR 2022'!M36</f>
        <v>20</v>
      </c>
      <c r="H36" s="83">
        <f>'[1]NR 2022'!N36</f>
        <v>0</v>
      </c>
      <c r="I36" s="89">
        <f>G36+H36</f>
        <v>20</v>
      </c>
      <c r="J36" s="81">
        <f>'[1]NR 2022_upravený'!Y36</f>
        <v>20</v>
      </c>
      <c r="K36" s="80">
        <f>'[1]NR 2022'!Z36</f>
        <v>0</v>
      </c>
      <c r="L36" s="79">
        <f>J36+K36</f>
        <v>20</v>
      </c>
      <c r="M36" s="88">
        <v>20</v>
      </c>
      <c r="N36" s="88"/>
      <c r="O36" s="87">
        <f>M36+N36</f>
        <v>20</v>
      </c>
      <c r="P36" s="88">
        <v>20</v>
      </c>
      <c r="Q36" s="88"/>
      <c r="R36" s="87">
        <f>P36+Q36</f>
        <v>20</v>
      </c>
      <c r="S36" s="2"/>
    </row>
    <row r="37" spans="1:19" ht="15" x14ac:dyDescent="0.25">
      <c r="A37" s="8"/>
      <c r="B37" s="91" t="s">
        <v>34</v>
      </c>
      <c r="C37" s="90" t="s">
        <v>33</v>
      </c>
      <c r="D37" s="84">
        <f>'[1]NR 2022'!G37</f>
        <v>525.70000000000005</v>
      </c>
      <c r="E37" s="83">
        <f>'[1]NR 2022'!H37</f>
        <v>0</v>
      </c>
      <c r="F37" s="87">
        <f>D37+E37</f>
        <v>525.70000000000005</v>
      </c>
      <c r="G37" s="84">
        <f>'[1]NR 2022'!M37</f>
        <v>515</v>
      </c>
      <c r="H37" s="83">
        <f>'[1]NR 2022'!N37</f>
        <v>0</v>
      </c>
      <c r="I37" s="89">
        <f>G37+H37</f>
        <v>515</v>
      </c>
      <c r="J37" s="81">
        <f>'[1]NR 2022_upravený'!Y37</f>
        <v>545</v>
      </c>
      <c r="K37" s="80">
        <f>'[1]NR 2022'!Z37</f>
        <v>0</v>
      </c>
      <c r="L37" s="79">
        <f>J37+K37</f>
        <v>545</v>
      </c>
      <c r="M37" s="88">
        <v>540</v>
      </c>
      <c r="N37" s="88"/>
      <c r="O37" s="87">
        <f>M37+N37</f>
        <v>540</v>
      </c>
      <c r="P37" s="88">
        <v>560</v>
      </c>
      <c r="Q37" s="88"/>
      <c r="R37" s="87">
        <f>P37+Q37</f>
        <v>560</v>
      </c>
      <c r="S37" s="2"/>
    </row>
    <row r="38" spans="1:19" ht="15.75" thickBot="1" x14ac:dyDescent="0.3">
      <c r="A38" s="8"/>
      <c r="B38" s="86" t="s">
        <v>32</v>
      </c>
      <c r="C38" s="85" t="s">
        <v>31</v>
      </c>
      <c r="D38" s="84">
        <f>'[1]NR 2022'!G38</f>
        <v>1063.2</v>
      </c>
      <c r="E38" s="83">
        <f>'[1]NR 2022'!H38</f>
        <v>0</v>
      </c>
      <c r="F38" s="77">
        <f>D38+E38</f>
        <v>1063.2</v>
      </c>
      <c r="G38" s="84">
        <f>'[1]NR 2022'!M38</f>
        <v>1589</v>
      </c>
      <c r="H38" s="83">
        <v>26</v>
      </c>
      <c r="I38" s="82">
        <f>G38+H38</f>
        <v>1615</v>
      </c>
      <c r="J38" s="81">
        <f>'[1]NR 2022_upravený'!Y38</f>
        <v>1617</v>
      </c>
      <c r="K38" s="80">
        <f>'[1]NR 2022'!Z38</f>
        <v>0</v>
      </c>
      <c r="L38" s="79">
        <f>J38+K38</f>
        <v>1617</v>
      </c>
      <c r="M38" s="78">
        <f>1608+13</f>
        <v>1621</v>
      </c>
      <c r="N38" s="78"/>
      <c r="O38" s="77">
        <f>M38+N38</f>
        <v>1621</v>
      </c>
      <c r="P38" s="78">
        <f>1609+14</f>
        <v>1623</v>
      </c>
      <c r="Q38" s="78"/>
      <c r="R38" s="77">
        <f>P38+Q38</f>
        <v>1623</v>
      </c>
      <c r="S38" s="2"/>
    </row>
    <row r="39" spans="1:19" ht="15.75" thickBot="1" x14ac:dyDescent="0.3">
      <c r="A39" s="8"/>
      <c r="B39" s="76" t="s">
        <v>30</v>
      </c>
      <c r="C39" s="75" t="s">
        <v>29</v>
      </c>
      <c r="D39" s="71">
        <f>SUM(D28:D32)+SUM(D35:D38)</f>
        <v>28534.6</v>
      </c>
      <c r="E39" s="71">
        <f>SUM(E28:E32)+SUM(E35:E38)</f>
        <v>0</v>
      </c>
      <c r="F39" s="70">
        <f>SUM(F35:F38)+SUM(F28:F32)</f>
        <v>28534.6</v>
      </c>
      <c r="G39" s="71">
        <f>SUM(G28:G32)+SUM(G35:G38)</f>
        <v>30752</v>
      </c>
      <c r="H39" s="71">
        <f>SUM(H28:H32)+SUM(H35:H38)</f>
        <v>1235</v>
      </c>
      <c r="I39" s="74">
        <f>SUM(I35:I38)+SUM(I28:I32)</f>
        <v>31987</v>
      </c>
      <c r="J39" s="72">
        <f>SUM(J28:J32)+SUM(J35:J38)</f>
        <v>33199</v>
      </c>
      <c r="K39" s="73">
        <f>SUM(K28:K32)+SUM(K35:K38)</f>
        <v>0</v>
      </c>
      <c r="L39" s="72">
        <f>SUM(L35:L38)+SUM(L28:L32)</f>
        <v>33199</v>
      </c>
      <c r="M39" s="71">
        <f>SUM(M28:M32)+SUM(M35:M38)</f>
        <v>32173</v>
      </c>
      <c r="N39" s="71">
        <f>SUM(N28:N32)+SUM(N35:N38)</f>
        <v>0</v>
      </c>
      <c r="O39" s="70">
        <f>SUM(O35:O38)+SUM(O28:O32)</f>
        <v>32173</v>
      </c>
      <c r="P39" s="71">
        <f>SUM(P28:P32)+SUM(P35:P38)</f>
        <v>32295</v>
      </c>
      <c r="Q39" s="71">
        <f>SUM(Q28:Q32)+SUM(Q35:Q38)</f>
        <v>0</v>
      </c>
      <c r="R39" s="70">
        <f>SUM(R35:R38)+SUM(R28:R32)</f>
        <v>32295</v>
      </c>
      <c r="S39" s="2"/>
    </row>
    <row r="40" spans="1:19" ht="19.5" thickBot="1" x14ac:dyDescent="0.35">
      <c r="A40" s="8"/>
      <c r="B40" s="69" t="s">
        <v>28</v>
      </c>
      <c r="C40" s="68" t="s">
        <v>27</v>
      </c>
      <c r="D40" s="65">
        <f>D24-D39</f>
        <v>1499.5</v>
      </c>
      <c r="E40" s="65">
        <f>E24-E39</f>
        <v>0</v>
      </c>
      <c r="F40" s="64">
        <f>F24-F39</f>
        <v>1499.5</v>
      </c>
      <c r="G40" s="65">
        <f>G24-G39</f>
        <v>-4704</v>
      </c>
      <c r="H40" s="65">
        <f>H24-H39</f>
        <v>0</v>
      </c>
      <c r="I40" s="67">
        <f>I24-I39</f>
        <v>-4704</v>
      </c>
      <c r="J40" s="65">
        <f>J24-J39</f>
        <v>0</v>
      </c>
      <c r="K40" s="65">
        <f>K24-K39</f>
        <v>0</v>
      </c>
      <c r="L40" s="64">
        <f>L24-L39</f>
        <v>0</v>
      </c>
      <c r="M40" s="66">
        <f>M24-M39</f>
        <v>0</v>
      </c>
      <c r="N40" s="65">
        <f>N24-N39</f>
        <v>0</v>
      </c>
      <c r="O40" s="64">
        <f>O24-O39</f>
        <v>0</v>
      </c>
      <c r="P40" s="65">
        <f>P24-P39</f>
        <v>0</v>
      </c>
      <c r="Q40" s="65">
        <f>Q24-Q39</f>
        <v>0</v>
      </c>
      <c r="R40" s="64">
        <f>R24-R39</f>
        <v>0</v>
      </c>
      <c r="S40" s="2"/>
    </row>
    <row r="41" spans="1:19" ht="15.75" thickBot="1" x14ac:dyDescent="0.3">
      <c r="A41" s="8"/>
      <c r="B41" s="63" t="s">
        <v>26</v>
      </c>
      <c r="C41" s="62" t="s">
        <v>25</v>
      </c>
      <c r="D41" s="57"/>
      <c r="E41" s="61"/>
      <c r="F41" s="55">
        <f>F40-D16</f>
        <v>-25038.5</v>
      </c>
      <c r="G41" s="57"/>
      <c r="H41" s="56"/>
      <c r="I41" s="60">
        <f>I40-G16</f>
        <v>-30704</v>
      </c>
      <c r="J41" s="59"/>
      <c r="K41" s="56"/>
      <c r="L41" s="55">
        <f>L40-J16</f>
        <v>-28654</v>
      </c>
      <c r="M41" s="58"/>
      <c r="N41" s="56"/>
      <c r="O41" s="55">
        <f>O40-M16</f>
        <v>-27628</v>
      </c>
      <c r="P41" s="57"/>
      <c r="Q41" s="56"/>
      <c r="R41" s="55">
        <f>R40-P16</f>
        <v>-27750</v>
      </c>
      <c r="S41" s="2"/>
    </row>
    <row r="42" spans="1:19" s="20" customFormat="1" ht="8.25" customHeight="1" thickBot="1" x14ac:dyDescent="0.3">
      <c r="A42" s="6"/>
      <c r="B42" s="54"/>
      <c r="C42" s="33"/>
      <c r="D42" s="6"/>
      <c r="E42" s="32"/>
      <c r="F42" s="32"/>
      <c r="G42" s="6"/>
      <c r="H42" s="32"/>
      <c r="I42" s="32"/>
      <c r="J42" s="32"/>
      <c r="K42" s="32"/>
      <c r="L42" s="43"/>
      <c r="M42" s="43"/>
      <c r="N42" s="43"/>
      <c r="O42" s="43"/>
      <c r="P42" s="43"/>
      <c r="Q42" s="43"/>
      <c r="R42" s="43"/>
      <c r="S42" s="43"/>
    </row>
    <row r="43" spans="1:19" s="20" customFormat="1" ht="15.75" customHeight="1" thickBot="1" x14ac:dyDescent="0.3">
      <c r="A43" s="6"/>
      <c r="B43" s="51"/>
      <c r="C43" s="47" t="s">
        <v>24</v>
      </c>
      <c r="D43" s="53" t="s">
        <v>23</v>
      </c>
      <c r="E43" s="32"/>
      <c r="F43" s="31"/>
      <c r="G43" s="53" t="s">
        <v>22</v>
      </c>
      <c r="H43" s="32"/>
      <c r="I43" s="32"/>
      <c r="J43" s="53" t="s">
        <v>21</v>
      </c>
      <c r="K43" s="32"/>
      <c r="L43" s="32"/>
      <c r="M43" s="53" t="s">
        <v>20</v>
      </c>
      <c r="N43" s="43"/>
      <c r="O43" s="43"/>
      <c r="P43" s="53" t="s">
        <v>20</v>
      </c>
      <c r="Q43" s="43"/>
      <c r="R43" s="43"/>
      <c r="S43" s="43"/>
    </row>
    <row r="44" spans="1:19" ht="15.75" thickBot="1" x14ac:dyDescent="0.3">
      <c r="A44" s="8"/>
      <c r="B44" s="51"/>
      <c r="C44" s="47"/>
      <c r="D44" s="52"/>
      <c r="E44" s="32"/>
      <c r="F44" s="31"/>
      <c r="G44" s="52"/>
      <c r="H44" s="46"/>
      <c r="I44" s="46"/>
      <c r="J44" s="52"/>
      <c r="K44" s="46"/>
      <c r="L44" s="46"/>
      <c r="M44" s="52"/>
      <c r="N44" s="2"/>
      <c r="O44" s="2"/>
      <c r="P44" s="52"/>
      <c r="Q44" s="2"/>
      <c r="R44" s="2"/>
      <c r="S44" s="2"/>
    </row>
    <row r="45" spans="1:19" s="20" customFormat="1" ht="8.25" customHeight="1" thickBot="1" x14ac:dyDescent="0.3">
      <c r="A45" s="6"/>
      <c r="B45" s="51"/>
      <c r="C45" s="33"/>
      <c r="D45" s="32"/>
      <c r="E45" s="32"/>
      <c r="F45" s="31"/>
      <c r="G45" s="32"/>
      <c r="H45" s="32"/>
      <c r="I45" s="31"/>
      <c r="J45" s="31"/>
      <c r="K45" s="31"/>
      <c r="L45" s="43"/>
      <c r="M45" s="43"/>
      <c r="N45" s="43"/>
      <c r="O45" s="43"/>
      <c r="P45" s="43"/>
      <c r="Q45" s="43"/>
      <c r="R45" s="43"/>
      <c r="S45" s="43"/>
    </row>
    <row r="46" spans="1:19" s="20" customFormat="1" ht="37.5" customHeight="1" thickBot="1" x14ac:dyDescent="0.3">
      <c r="A46" s="6"/>
      <c r="B46" s="51"/>
      <c r="C46" s="47" t="s">
        <v>19</v>
      </c>
      <c r="D46" s="49" t="s">
        <v>18</v>
      </c>
      <c r="E46" s="48" t="s">
        <v>17</v>
      </c>
      <c r="F46" s="31"/>
      <c r="G46" s="49" t="s">
        <v>18</v>
      </c>
      <c r="H46" s="48" t="s">
        <v>17</v>
      </c>
      <c r="I46" s="43"/>
      <c r="J46" s="49" t="s">
        <v>18</v>
      </c>
      <c r="K46" s="48" t="s">
        <v>17</v>
      </c>
      <c r="L46" s="50"/>
      <c r="M46" s="49" t="s">
        <v>18</v>
      </c>
      <c r="N46" s="48" t="s">
        <v>17</v>
      </c>
      <c r="O46" s="43"/>
      <c r="P46" s="49" t="s">
        <v>18</v>
      </c>
      <c r="Q46" s="48" t="s">
        <v>17</v>
      </c>
      <c r="R46" s="43"/>
      <c r="S46" s="43"/>
    </row>
    <row r="47" spans="1:19" ht="15.75" thickBot="1" x14ac:dyDescent="0.3">
      <c r="A47" s="8"/>
      <c r="B47" s="34"/>
      <c r="C47" s="47"/>
      <c r="D47" s="45">
        <v>0</v>
      </c>
      <c r="E47" s="44">
        <v>0</v>
      </c>
      <c r="F47" s="31"/>
      <c r="G47" s="45">
        <v>0</v>
      </c>
      <c r="H47" s="44">
        <v>0</v>
      </c>
      <c r="I47" s="2"/>
      <c r="J47" s="45">
        <v>0</v>
      </c>
      <c r="K47" s="44">
        <v>0</v>
      </c>
      <c r="L47" s="46"/>
      <c r="M47" s="45">
        <v>0</v>
      </c>
      <c r="N47" s="44">
        <v>0</v>
      </c>
      <c r="O47" s="2"/>
      <c r="P47" s="45">
        <v>0</v>
      </c>
      <c r="Q47" s="44">
        <v>0</v>
      </c>
      <c r="R47" s="2"/>
      <c r="S47" s="2"/>
    </row>
    <row r="48" spans="1:19" ht="15" x14ac:dyDescent="0.25">
      <c r="A48" s="8"/>
      <c r="B48" s="34"/>
      <c r="C48" s="33"/>
      <c r="D48" s="32"/>
      <c r="E48" s="32"/>
      <c r="F48" s="31"/>
      <c r="G48" s="32"/>
      <c r="H48" s="32"/>
      <c r="I48" s="31"/>
      <c r="J48" s="31"/>
      <c r="K48" s="31"/>
      <c r="L48" s="43"/>
      <c r="M48" s="2"/>
      <c r="N48" s="43"/>
      <c r="O48" s="43"/>
      <c r="P48" s="2"/>
      <c r="Q48" s="2"/>
      <c r="R48" s="2"/>
      <c r="S48" s="2"/>
    </row>
    <row r="49" spans="1:19" ht="15" x14ac:dyDescent="0.25">
      <c r="A49" s="8"/>
      <c r="B49" s="34"/>
      <c r="C49" s="39" t="s">
        <v>16</v>
      </c>
      <c r="D49" s="37" t="s">
        <v>9</v>
      </c>
      <c r="E49" s="32"/>
      <c r="F49" s="2"/>
      <c r="G49" s="37" t="s">
        <v>15</v>
      </c>
      <c r="H49" s="2"/>
      <c r="I49" s="2"/>
      <c r="J49" s="37" t="s">
        <v>7</v>
      </c>
      <c r="K49" s="2"/>
      <c r="L49" s="38"/>
      <c r="M49" s="37" t="s">
        <v>6</v>
      </c>
      <c r="N49" s="38"/>
      <c r="O49" s="38"/>
      <c r="P49" s="37" t="s">
        <v>5</v>
      </c>
      <c r="Q49" s="2"/>
      <c r="R49" s="2"/>
      <c r="S49" s="2"/>
    </row>
    <row r="50" spans="1:19" ht="15" x14ac:dyDescent="0.25">
      <c r="A50" s="8"/>
      <c r="B50" s="34"/>
      <c r="C50" s="36" t="s">
        <v>14</v>
      </c>
      <c r="D50" s="40">
        <v>416.2</v>
      </c>
      <c r="E50" s="32"/>
      <c r="F50" s="2"/>
      <c r="G50" s="40">
        <v>616.20000000000005</v>
      </c>
      <c r="H50" s="2"/>
      <c r="I50" s="2"/>
      <c r="J50" s="40">
        <v>1865.6</v>
      </c>
      <c r="K50" s="2"/>
      <c r="L50" s="41"/>
      <c r="M50" s="40">
        <v>1500</v>
      </c>
      <c r="N50" s="41"/>
      <c r="O50" s="41"/>
      <c r="P50" s="40">
        <v>1500</v>
      </c>
      <c r="Q50" s="2"/>
      <c r="R50" s="2"/>
      <c r="S50" s="2"/>
    </row>
    <row r="51" spans="1:19" ht="15" x14ac:dyDescent="0.25">
      <c r="A51" s="8"/>
      <c r="B51" s="34"/>
      <c r="C51" s="36" t="s">
        <v>13</v>
      </c>
      <c r="D51" s="40">
        <v>1997.9</v>
      </c>
      <c r="E51" s="32"/>
      <c r="F51" s="2"/>
      <c r="G51" s="40">
        <v>1351</v>
      </c>
      <c r="H51" s="2"/>
      <c r="I51" s="2"/>
      <c r="J51" s="40">
        <v>839.7</v>
      </c>
      <c r="K51" s="2"/>
      <c r="L51" s="41"/>
      <c r="M51" s="40">
        <v>700</v>
      </c>
      <c r="N51" s="41"/>
      <c r="O51" s="41"/>
      <c r="P51" s="40">
        <v>700</v>
      </c>
      <c r="Q51" s="2"/>
      <c r="R51" s="2"/>
      <c r="S51" s="2"/>
    </row>
    <row r="52" spans="1:19" ht="15" x14ac:dyDescent="0.25">
      <c r="A52" s="8"/>
      <c r="B52" s="34"/>
      <c r="C52" s="36" t="s">
        <v>12</v>
      </c>
      <c r="D52" s="40">
        <v>312.60000000000002</v>
      </c>
      <c r="E52" s="32"/>
      <c r="F52" s="2"/>
      <c r="G52" s="40">
        <v>112.6</v>
      </c>
      <c r="H52" s="2"/>
      <c r="I52" s="2"/>
      <c r="J52" s="40">
        <v>312.60000000000002</v>
      </c>
      <c r="K52" s="2"/>
      <c r="L52" s="41"/>
      <c r="M52" s="40">
        <v>400</v>
      </c>
      <c r="N52" s="41"/>
      <c r="O52" s="41"/>
      <c r="P52" s="40">
        <v>450</v>
      </c>
      <c r="Q52" s="2"/>
      <c r="R52" s="2"/>
      <c r="S52" s="2"/>
    </row>
    <row r="53" spans="1:19" ht="15" x14ac:dyDescent="0.25">
      <c r="A53" s="8"/>
      <c r="B53" s="34"/>
      <c r="C53" s="42" t="s">
        <v>11</v>
      </c>
      <c r="D53" s="40">
        <v>370.2</v>
      </c>
      <c r="E53" s="32"/>
      <c r="F53" s="2"/>
      <c r="G53" s="40">
        <v>100</v>
      </c>
      <c r="H53" s="2"/>
      <c r="I53" s="2"/>
      <c r="J53" s="40">
        <v>147.19999999999999</v>
      </c>
      <c r="K53" s="2"/>
      <c r="L53" s="41"/>
      <c r="M53" s="40">
        <v>150</v>
      </c>
      <c r="N53" s="41"/>
      <c r="O53" s="41"/>
      <c r="P53" s="40">
        <v>200</v>
      </c>
      <c r="Q53" s="2"/>
      <c r="R53" s="2"/>
      <c r="S53" s="2"/>
    </row>
    <row r="54" spans="1:19" ht="10.5" customHeight="1" x14ac:dyDescent="0.25">
      <c r="A54" s="8"/>
      <c r="B54" s="34"/>
      <c r="C54" s="33"/>
      <c r="D54" s="32"/>
      <c r="E54" s="3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" x14ac:dyDescent="0.25">
      <c r="A55" s="8"/>
      <c r="B55" s="34"/>
      <c r="C55" s="39" t="s">
        <v>10</v>
      </c>
      <c r="D55" s="37" t="s">
        <v>9</v>
      </c>
      <c r="E55" s="32"/>
      <c r="F55" s="31"/>
      <c r="G55" s="37" t="s">
        <v>8</v>
      </c>
      <c r="H55" s="32"/>
      <c r="I55" s="31"/>
      <c r="J55" s="37" t="s">
        <v>7</v>
      </c>
      <c r="K55" s="31"/>
      <c r="L55" s="2"/>
      <c r="M55" s="37" t="s">
        <v>6</v>
      </c>
      <c r="N55" s="38"/>
      <c r="O55" s="38"/>
      <c r="P55" s="37" t="s">
        <v>5</v>
      </c>
      <c r="Q55" s="2"/>
      <c r="R55" s="2"/>
      <c r="S55" s="2"/>
    </row>
    <row r="56" spans="1:19" ht="15" x14ac:dyDescent="0.25">
      <c r="A56" s="8"/>
      <c r="B56" s="34"/>
      <c r="C56" s="36"/>
      <c r="D56" s="35">
        <v>33.799999999999997</v>
      </c>
      <c r="E56" s="32"/>
      <c r="F56" s="31"/>
      <c r="G56" s="35">
        <v>34.799999999999997</v>
      </c>
      <c r="H56" s="32"/>
      <c r="I56" s="31"/>
      <c r="J56" s="35">
        <v>34.1</v>
      </c>
      <c r="K56" s="31"/>
      <c r="L56" s="2"/>
      <c r="M56" s="35">
        <v>34.1</v>
      </c>
      <c r="N56" s="2"/>
      <c r="O56" s="2"/>
      <c r="P56" s="35">
        <v>34.1</v>
      </c>
      <c r="Q56" s="2"/>
      <c r="R56" s="2"/>
      <c r="S56" s="2"/>
    </row>
    <row r="57" spans="1:19" ht="15" x14ac:dyDescent="0.25">
      <c r="A57" s="8"/>
      <c r="B57" s="34"/>
      <c r="C57" s="33"/>
      <c r="D57" s="32"/>
      <c r="E57" s="32"/>
      <c r="F57" s="31"/>
      <c r="G57" s="32"/>
      <c r="H57" s="32"/>
      <c r="I57" s="31"/>
      <c r="J57" s="31"/>
      <c r="K57" s="31"/>
      <c r="L57" s="2"/>
      <c r="M57" s="2"/>
      <c r="N57" s="2"/>
      <c r="O57" s="2"/>
      <c r="P57" s="2"/>
      <c r="Q57" s="2"/>
      <c r="R57" s="2"/>
      <c r="S57" s="2"/>
    </row>
    <row r="58" spans="1:19" ht="15" x14ac:dyDescent="0.25">
      <c r="A58" s="8"/>
      <c r="B58" s="30" t="s">
        <v>4</v>
      </c>
      <c r="C58" s="29"/>
      <c r="D58" s="28"/>
      <c r="E58" s="28"/>
      <c r="F58" s="28"/>
      <c r="G58" s="28"/>
      <c r="H58" s="28"/>
      <c r="I58" s="28"/>
      <c r="J58" s="28"/>
      <c r="K58" s="28"/>
      <c r="L58" s="27"/>
      <c r="M58" s="27"/>
      <c r="N58" s="27"/>
      <c r="O58" s="27"/>
      <c r="P58" s="27"/>
      <c r="Q58" s="27"/>
      <c r="R58" s="26"/>
      <c r="S58" s="2"/>
    </row>
    <row r="59" spans="1:19" ht="15" x14ac:dyDescent="0.25">
      <c r="A59" s="8"/>
      <c r="B59" s="25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19"/>
      <c r="S59" s="2"/>
    </row>
    <row r="60" spans="1:19" ht="15" x14ac:dyDescent="0.25">
      <c r="A60" s="8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0"/>
      <c r="M60" s="20"/>
      <c r="N60" s="20"/>
      <c r="O60" s="20"/>
      <c r="P60" s="20"/>
      <c r="Q60" s="20"/>
      <c r="R60" s="19"/>
      <c r="S60" s="2"/>
    </row>
    <row r="61" spans="1:19" ht="15" x14ac:dyDescent="0.25">
      <c r="A61" s="8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0"/>
      <c r="M61" s="20"/>
      <c r="N61" s="20"/>
      <c r="O61" s="20"/>
      <c r="P61" s="20"/>
      <c r="Q61" s="20"/>
      <c r="R61" s="19"/>
      <c r="S61" s="2"/>
    </row>
    <row r="62" spans="1:19" ht="15" x14ac:dyDescent="0.25">
      <c r="A62" s="8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0"/>
      <c r="M62" s="20"/>
      <c r="N62" s="20"/>
      <c r="O62" s="20"/>
      <c r="P62" s="20"/>
      <c r="Q62" s="20"/>
      <c r="R62" s="19"/>
      <c r="S62" s="2"/>
    </row>
    <row r="63" spans="1:19" ht="15" x14ac:dyDescent="0.25">
      <c r="A63" s="8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0"/>
      <c r="M63" s="20"/>
      <c r="N63" s="20"/>
      <c r="O63" s="20"/>
      <c r="P63" s="20"/>
      <c r="Q63" s="20"/>
      <c r="R63" s="19"/>
      <c r="S63" s="2"/>
    </row>
    <row r="64" spans="1:19" ht="15" x14ac:dyDescent="0.25">
      <c r="A64" s="8"/>
      <c r="B64" s="22"/>
      <c r="C64" s="20"/>
      <c r="D64" s="12"/>
      <c r="E64" s="12"/>
      <c r="F64" s="12"/>
      <c r="G64" s="12"/>
      <c r="H64" s="12"/>
      <c r="I64" s="12"/>
      <c r="J64" s="12"/>
      <c r="K64" s="12"/>
      <c r="L64" s="20"/>
      <c r="M64" s="20"/>
      <c r="N64" s="20"/>
      <c r="O64" s="20"/>
      <c r="P64" s="20"/>
      <c r="Q64" s="20"/>
      <c r="R64" s="19"/>
      <c r="S64" s="2"/>
    </row>
    <row r="65" spans="1:19" ht="15" x14ac:dyDescent="0.25">
      <c r="A65" s="8"/>
      <c r="B65" s="22"/>
      <c r="C65" s="23"/>
      <c r="D65" s="12"/>
      <c r="E65" s="12"/>
      <c r="F65" s="12"/>
      <c r="G65" s="12"/>
      <c r="H65" s="12"/>
      <c r="I65" s="12"/>
      <c r="J65" s="12"/>
      <c r="K65" s="12"/>
      <c r="L65" s="20"/>
      <c r="M65" s="20"/>
      <c r="N65" s="20"/>
      <c r="O65" s="20"/>
      <c r="P65" s="20"/>
      <c r="Q65" s="20"/>
      <c r="R65" s="19"/>
      <c r="S65" s="2"/>
    </row>
    <row r="66" spans="1:19" ht="15" x14ac:dyDescent="0.25">
      <c r="A66" s="8"/>
      <c r="B66" s="22"/>
      <c r="C66" s="21"/>
      <c r="D66" s="12"/>
      <c r="E66" s="12"/>
      <c r="F66" s="12"/>
      <c r="G66" s="12"/>
      <c r="H66" s="12"/>
      <c r="I66" s="12"/>
      <c r="J66" s="12"/>
      <c r="K66" s="12"/>
      <c r="L66" s="20"/>
      <c r="M66" s="20"/>
      <c r="N66" s="20"/>
      <c r="O66" s="20"/>
      <c r="P66" s="20"/>
      <c r="Q66" s="20"/>
      <c r="R66" s="19"/>
      <c r="S66" s="2"/>
    </row>
    <row r="67" spans="1:19" ht="15" x14ac:dyDescent="0.25">
      <c r="A67" s="8"/>
      <c r="B67" s="22"/>
      <c r="C67" s="21"/>
      <c r="D67" s="12"/>
      <c r="E67" s="12"/>
      <c r="F67" s="12"/>
      <c r="G67" s="12"/>
      <c r="H67" s="12"/>
      <c r="I67" s="12"/>
      <c r="J67" s="12"/>
      <c r="K67" s="12"/>
      <c r="L67" s="20"/>
      <c r="M67" s="20"/>
      <c r="N67" s="20"/>
      <c r="O67" s="20"/>
      <c r="P67" s="20"/>
      <c r="Q67" s="20"/>
      <c r="R67" s="19"/>
      <c r="S67" s="2"/>
    </row>
    <row r="68" spans="1:19" ht="15" x14ac:dyDescent="0.25">
      <c r="A68" s="8"/>
      <c r="B68" s="18"/>
      <c r="C68" s="17"/>
      <c r="D68" s="16"/>
      <c r="E68" s="16"/>
      <c r="F68" s="16"/>
      <c r="G68" s="16"/>
      <c r="H68" s="16"/>
      <c r="I68" s="16"/>
      <c r="J68" s="16"/>
      <c r="K68" s="16"/>
      <c r="L68" s="15"/>
      <c r="M68" s="15"/>
      <c r="N68" s="15"/>
      <c r="O68" s="15"/>
      <c r="P68" s="15"/>
      <c r="Q68" s="15"/>
      <c r="R68" s="14"/>
      <c r="S68" s="2"/>
    </row>
    <row r="69" spans="1:19" ht="15" x14ac:dyDescent="0.25">
      <c r="A69" s="6"/>
      <c r="B69" s="5"/>
      <c r="C69" s="4"/>
      <c r="D69" s="3"/>
      <c r="E69" s="3"/>
      <c r="F69" s="3"/>
      <c r="G69" s="3"/>
      <c r="H69" s="3"/>
      <c r="I69" s="3"/>
      <c r="J69" s="3"/>
      <c r="K69" s="3"/>
      <c r="L69" s="2"/>
      <c r="M69" s="2"/>
      <c r="N69" s="2"/>
      <c r="O69" s="2"/>
      <c r="P69" s="2"/>
      <c r="Q69" s="2"/>
      <c r="R69" s="2"/>
      <c r="S69" s="2"/>
    </row>
    <row r="70" spans="1:19" ht="15" x14ac:dyDescent="0.25">
      <c r="A70" s="8"/>
      <c r="B70" s="7"/>
      <c r="C70" s="7"/>
      <c r="D70" s="7"/>
      <c r="E70" s="7"/>
      <c r="F70" s="7"/>
      <c r="G70" s="7"/>
      <c r="H70" s="7"/>
      <c r="I70" s="7"/>
      <c r="J70" s="7"/>
      <c r="K70" s="7"/>
      <c r="L70" s="2"/>
      <c r="M70" s="2"/>
      <c r="N70" s="2"/>
      <c r="O70" s="2"/>
      <c r="P70" s="2"/>
      <c r="Q70" s="2"/>
      <c r="R70" s="2"/>
      <c r="S70" s="2"/>
    </row>
    <row r="71" spans="1:19" ht="15" x14ac:dyDescent="0.25">
      <c r="A71" s="8"/>
      <c r="B71" s="7" t="s">
        <v>3</v>
      </c>
      <c r="C71" s="13">
        <v>44501</v>
      </c>
      <c r="D71" s="12"/>
      <c r="E71" s="7"/>
      <c r="F71" s="7" t="s">
        <v>2</v>
      </c>
      <c r="G71" s="11" t="s">
        <v>1</v>
      </c>
      <c r="H71" s="7"/>
      <c r="I71" s="7"/>
      <c r="J71" s="7"/>
      <c r="K71" s="7"/>
      <c r="L71" s="2"/>
      <c r="M71" s="2"/>
      <c r="N71" s="2"/>
      <c r="O71" s="2"/>
      <c r="P71" s="2"/>
      <c r="Q71" s="2"/>
      <c r="R71" s="2"/>
      <c r="S71" s="2"/>
    </row>
    <row r="72" spans="1:19" ht="7.5" customHeight="1" x14ac:dyDescent="0.25">
      <c r="A72" s="8"/>
      <c r="B72" s="7"/>
      <c r="C72" s="7"/>
      <c r="D72" s="7"/>
      <c r="E72" s="7"/>
      <c r="F72" s="7"/>
      <c r="G72" s="7"/>
      <c r="H72" s="7"/>
      <c r="I72" s="7"/>
      <c r="J72" s="7"/>
      <c r="K72" s="7"/>
      <c r="L72" s="2"/>
      <c r="M72" s="2"/>
      <c r="N72" s="2"/>
      <c r="O72" s="2"/>
      <c r="P72" s="2"/>
      <c r="Q72" s="2"/>
      <c r="R72" s="2"/>
      <c r="S72" s="2"/>
    </row>
    <row r="73" spans="1:19" ht="15" x14ac:dyDescent="0.25">
      <c r="A73" s="8"/>
      <c r="B73" s="7"/>
      <c r="C73" s="7"/>
      <c r="D73" s="10"/>
      <c r="E73" s="7"/>
      <c r="F73" s="7" t="s">
        <v>0</v>
      </c>
      <c r="G73" s="9"/>
      <c r="H73" s="7"/>
      <c r="I73" s="7"/>
      <c r="J73" s="7"/>
      <c r="K73" s="7"/>
      <c r="L73" s="2"/>
      <c r="M73" s="2"/>
      <c r="N73" s="2"/>
      <c r="O73" s="2"/>
      <c r="P73" s="2"/>
      <c r="Q73" s="2"/>
      <c r="R73" s="2"/>
      <c r="S73" s="2"/>
    </row>
    <row r="74" spans="1:19" ht="15" x14ac:dyDescent="0.25">
      <c r="A74" s="8"/>
      <c r="B74" s="7"/>
      <c r="C74" s="7"/>
      <c r="D74" s="10"/>
      <c r="E74" s="7"/>
      <c r="F74" s="7"/>
      <c r="G74" s="9"/>
      <c r="H74" s="7"/>
      <c r="I74" s="7"/>
      <c r="J74" s="7"/>
      <c r="K74" s="7"/>
      <c r="L74" s="2"/>
      <c r="M74" s="2"/>
      <c r="N74" s="2"/>
      <c r="O74" s="2"/>
      <c r="P74" s="2"/>
      <c r="Q74" s="2"/>
      <c r="R74" s="2"/>
      <c r="S74" s="2"/>
    </row>
    <row r="75" spans="1:19" ht="15" x14ac:dyDescent="0.25">
      <c r="A75" s="8"/>
      <c r="B75" s="7"/>
      <c r="C75" s="7"/>
      <c r="D75" s="7"/>
      <c r="E75" s="7"/>
      <c r="F75" s="7"/>
      <c r="G75" s="7"/>
      <c r="H75" s="7"/>
      <c r="I75" s="7"/>
      <c r="J75" s="7"/>
      <c r="K75" s="7"/>
      <c r="L75" s="2"/>
      <c r="M75" s="2"/>
      <c r="N75" s="2"/>
      <c r="O75" s="2"/>
      <c r="P75" s="2"/>
      <c r="Q75" s="2"/>
      <c r="R75" s="2"/>
      <c r="S75" s="2"/>
    </row>
    <row r="76" spans="1:19" ht="15" x14ac:dyDescent="0.25">
      <c r="A76" s="6"/>
      <c r="B76" s="5"/>
      <c r="C76" s="4"/>
      <c r="D76" s="3"/>
      <c r="E76" s="3"/>
      <c r="F76" s="3"/>
      <c r="G76" s="3"/>
      <c r="H76" s="3"/>
      <c r="I76" s="3"/>
      <c r="J76" s="3"/>
      <c r="K76" s="3"/>
      <c r="L76" s="2"/>
      <c r="M76" s="2"/>
      <c r="N76" s="2"/>
      <c r="O76" s="2"/>
      <c r="P76" s="2"/>
      <c r="Q76" s="2"/>
      <c r="R76" s="2"/>
      <c r="S76" s="2"/>
    </row>
    <row r="93" ht="15" hidden="1" customHeight="1" x14ac:dyDescent="0.25"/>
    <row r="107" ht="15" hidden="1" customHeight="1" x14ac:dyDescent="0.25"/>
    <row r="108" ht="15" hidden="1" customHeight="1" x14ac:dyDescent="0.25"/>
    <row r="264" ht="15" x14ac:dyDescent="0.25"/>
  </sheetData>
  <mergeCells count="58">
    <mergeCell ref="D4:K4"/>
    <mergeCell ref="D8:K8"/>
    <mergeCell ref="D10:F10"/>
    <mergeCell ref="G10:I10"/>
    <mergeCell ref="J10:L10"/>
    <mergeCell ref="M10:O10"/>
    <mergeCell ref="P10:R10"/>
    <mergeCell ref="D12:F12"/>
    <mergeCell ref="G12:I12"/>
    <mergeCell ref="J12:L12"/>
    <mergeCell ref="M12:O12"/>
    <mergeCell ref="P12:R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L26:L27"/>
    <mergeCell ref="M26:M27"/>
    <mergeCell ref="B26:B27"/>
    <mergeCell ref="C26:C27"/>
    <mergeCell ref="D26:D27"/>
    <mergeCell ref="E26:E27"/>
    <mergeCell ref="F26:F27"/>
    <mergeCell ref="G26:G27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C46:C47"/>
    <mergeCell ref="D58:K58"/>
    <mergeCell ref="B60:K60"/>
    <mergeCell ref="B61:K61"/>
    <mergeCell ref="B62:K62"/>
    <mergeCell ref="B63:K63"/>
  </mergeCells>
  <pageMargins left="0.70833333333333304" right="0.70833333333333304" top="0.78749999999999998" bottom="0.78749999999999998" header="0.511811023622047" footer="0.511811023622047"/>
  <pageSetup paperSize="8" scale="58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S264"/>
  <sheetViews>
    <sheetView showGridLines="0" zoomScale="80" zoomScaleNormal="80" zoomScaleSheetLayoutView="80" workbookViewId="0">
      <selection activeCell="D46" sqref="D46"/>
    </sheetView>
  </sheetViews>
  <sheetFormatPr defaultColWidth="0" defaultRowHeight="15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6" width="14.28515625" style="354" customWidth="1"/>
    <col min="7" max="7" width="21.28515625" style="355" customWidth="1"/>
    <col min="8" max="9" width="14.28515625" style="354" customWidth="1"/>
    <col min="10" max="10" width="20.85546875" style="354" customWidth="1"/>
    <col min="11" max="12" width="14.28515625" style="354" customWidth="1"/>
    <col min="13" max="13" width="21.140625" style="354" customWidth="1"/>
    <col min="14" max="15" width="14.28515625" style="354" customWidth="1"/>
    <col min="16" max="16" width="21.42578125" style="354" customWidth="1"/>
    <col min="17" max="18" width="14.2851562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164" t="s">
        <v>93</v>
      </c>
      <c r="C2" s="160"/>
      <c r="D2" s="160"/>
      <c r="E2" s="160"/>
      <c r="F2" s="160"/>
      <c r="G2" s="161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tr">
        <f>'[11]NR 2022'!D4:U4</f>
        <v>Základní škola Chomutov, Hornická 4387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>
        <f>'[11]NR 2022'!D6</f>
        <v>46789723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tr">
        <f>'[11]NR 2022'!D8:U8</f>
        <v>Hornická 4387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174" t="s">
        <v>87</v>
      </c>
      <c r="K10" s="171"/>
      <c r="L10" s="172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190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f>'[11]NR 2022'!G15</f>
        <v>1097.9000000000001</v>
      </c>
      <c r="E15" s="206">
        <f>'[11]NR 2022'!H15</f>
        <v>0</v>
      </c>
      <c r="F15" s="207">
        <f t="shared" ref="F15:F23" si="0">D15+E15</f>
        <v>1097.9000000000001</v>
      </c>
      <c r="G15" s="205">
        <f>'[11]NR 2022'!M15</f>
        <v>2050</v>
      </c>
      <c r="H15" s="206">
        <f>'[11]NR 2022'!K15</f>
        <v>0</v>
      </c>
      <c r="I15" s="208">
        <f t="shared" ref="I15:I23" si="1">G15+H15</f>
        <v>2050</v>
      </c>
      <c r="J15" s="209">
        <f>'[11]NR 2022'!Y15</f>
        <v>2070</v>
      </c>
      <c r="K15" s="210">
        <f>'[11]NR 2022'!Z15</f>
        <v>0</v>
      </c>
      <c r="L15" s="211">
        <f>J15+K15</f>
        <v>2070</v>
      </c>
      <c r="M15" s="360">
        <v>2120</v>
      </c>
      <c r="N15" s="206"/>
      <c r="O15" s="207">
        <f t="shared" ref="O15:O23" si="2">M15+N15</f>
        <v>2120</v>
      </c>
      <c r="P15" s="205">
        <v>2173</v>
      </c>
      <c r="Q15" s="206"/>
      <c r="R15" s="207">
        <f t="shared" ref="R15:R23" si="3">P15+Q15</f>
        <v>2173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f>'[11]NR 2022'!G16</f>
        <v>5689.9</v>
      </c>
      <c r="E16" s="216">
        <f>'[11]NR 2022'!H16</f>
        <v>0</v>
      </c>
      <c r="F16" s="207">
        <f t="shared" si="0"/>
        <v>5689.9</v>
      </c>
      <c r="G16" s="205">
        <f>'[11]NR 2022'!J16</f>
        <v>5995</v>
      </c>
      <c r="H16" s="216">
        <f>'[11]NR 2022'!K16</f>
        <v>0</v>
      </c>
      <c r="I16" s="208">
        <f t="shared" si="1"/>
        <v>5995</v>
      </c>
      <c r="J16" s="217">
        <f>'[11]NR 2022'!Y16</f>
        <v>6190</v>
      </c>
      <c r="K16" s="218">
        <f>'[11]NR 2022'!Z16</f>
        <v>0</v>
      </c>
      <c r="L16" s="219">
        <f t="shared" ref="L16:L23" si="4">J16+K16</f>
        <v>6190</v>
      </c>
      <c r="M16" s="359">
        <v>6150</v>
      </c>
      <c r="N16" s="216"/>
      <c r="O16" s="207">
        <f t="shared" si="2"/>
        <v>6150</v>
      </c>
      <c r="P16" s="222">
        <v>6300</v>
      </c>
      <c r="Q16" s="216"/>
      <c r="R16" s="207">
        <f t="shared" si="3"/>
        <v>6300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f>'[11]NR 2022'!G17</f>
        <v>283.39999999999998</v>
      </c>
      <c r="E17" s="216">
        <f>'[11]NR 2022'!H17</f>
        <v>0</v>
      </c>
      <c r="F17" s="207">
        <f t="shared" si="0"/>
        <v>283.39999999999998</v>
      </c>
      <c r="G17" s="205">
        <f>'[11]NR 2022'!J17</f>
        <v>436.5</v>
      </c>
      <c r="H17" s="216">
        <f>'[11]NR 2022'!K17</f>
        <v>0</v>
      </c>
      <c r="I17" s="208">
        <f t="shared" si="1"/>
        <v>436.5</v>
      </c>
      <c r="J17" s="217">
        <f>'[11]NR 2022'!Y17</f>
        <v>276.2</v>
      </c>
      <c r="K17" s="218">
        <f>'[11]NR 2022'!Z17</f>
        <v>0</v>
      </c>
      <c r="L17" s="219">
        <f t="shared" si="4"/>
        <v>276.2</v>
      </c>
      <c r="M17" s="359"/>
      <c r="N17" s="225"/>
      <c r="O17" s="207">
        <f t="shared" si="2"/>
        <v>0</v>
      </c>
      <c r="P17" s="222"/>
      <c r="Q17" s="225"/>
      <c r="R17" s="207">
        <f t="shared" si="3"/>
        <v>0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f>'[11]NR 2022'!G18</f>
        <v>37790.199999999997</v>
      </c>
      <c r="E18" s="206">
        <f>'[11]NR 2022'!H18</f>
        <v>0</v>
      </c>
      <c r="F18" s="207">
        <f t="shared" si="0"/>
        <v>37790.199999999997</v>
      </c>
      <c r="G18" s="205">
        <f>'[11]NR 2022'!K18</f>
        <v>35727</v>
      </c>
      <c r="H18" s="206">
        <f>'[11]NR 2022'!N18</f>
        <v>0</v>
      </c>
      <c r="I18" s="208">
        <f t="shared" si="1"/>
        <v>35727</v>
      </c>
      <c r="J18" s="217">
        <f>'[11]NR 2022'!Y18</f>
        <v>41453.5</v>
      </c>
      <c r="K18" s="218">
        <f>'[11]NR 2022'!Z18</f>
        <v>0</v>
      </c>
      <c r="L18" s="219">
        <f t="shared" si="4"/>
        <v>41453.5</v>
      </c>
      <c r="M18" s="359">
        <v>42490</v>
      </c>
      <c r="N18" s="206">
        <v>0</v>
      </c>
      <c r="O18" s="207">
        <f t="shared" si="2"/>
        <v>42490</v>
      </c>
      <c r="P18" s="222">
        <v>43550</v>
      </c>
      <c r="Q18" s="206"/>
      <c r="R18" s="207">
        <f t="shared" si="3"/>
        <v>43550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f>'[11]NR 2022'!G19</f>
        <v>424.9</v>
      </c>
      <c r="E19" s="206">
        <f>'[11]NR 2022'!H19</f>
        <v>0</v>
      </c>
      <c r="F19" s="207">
        <f t="shared" si="0"/>
        <v>424.9</v>
      </c>
      <c r="G19" s="205">
        <f>'[11]NR 2022'!J19</f>
        <v>0</v>
      </c>
      <c r="H19" s="206">
        <f>'[11]NR 2022'!K19</f>
        <v>0</v>
      </c>
      <c r="I19" s="208">
        <f t="shared" si="1"/>
        <v>0</v>
      </c>
      <c r="J19" s="217">
        <f>'[11]NR 2022'!Y19</f>
        <v>977</v>
      </c>
      <c r="K19" s="218">
        <f>'[11]NR 2022'!Z19</f>
        <v>0</v>
      </c>
      <c r="L19" s="219">
        <f t="shared" si="4"/>
        <v>977</v>
      </c>
      <c r="M19" s="359">
        <v>977</v>
      </c>
      <c r="N19" s="228"/>
      <c r="O19" s="207">
        <f t="shared" si="2"/>
        <v>977</v>
      </c>
      <c r="P19" s="222">
        <v>977</v>
      </c>
      <c r="Q19" s="228"/>
      <c r="R19" s="207">
        <f t="shared" si="3"/>
        <v>977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f>'[11]NR 2022'!G20</f>
        <v>102.4</v>
      </c>
      <c r="E20" s="206">
        <f>'[11]NR 2022'!H20</f>
        <v>0</v>
      </c>
      <c r="F20" s="207">
        <f t="shared" si="0"/>
        <v>102.4</v>
      </c>
      <c r="G20" s="205">
        <f>'[11]NR 2022'!J20</f>
        <v>0</v>
      </c>
      <c r="H20" s="206">
        <f>'[11]NR 2022'!K20</f>
        <v>0</v>
      </c>
      <c r="I20" s="208">
        <f t="shared" si="1"/>
        <v>0</v>
      </c>
      <c r="J20" s="217">
        <f>'[11]NR 2022'!Y20</f>
        <v>300</v>
      </c>
      <c r="K20" s="218">
        <f>'[11]NR 2022'!Z20</f>
        <v>0</v>
      </c>
      <c r="L20" s="219">
        <f t="shared" si="4"/>
        <v>300</v>
      </c>
      <c r="M20" s="359">
        <v>200</v>
      </c>
      <c r="N20" s="228"/>
      <c r="O20" s="207">
        <f t="shared" si="2"/>
        <v>200</v>
      </c>
      <c r="P20" s="222">
        <v>150</v>
      </c>
      <c r="Q20" s="228"/>
      <c r="R20" s="207">
        <f t="shared" si="3"/>
        <v>150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f>'[11]NR 2022'!G21</f>
        <v>85.4</v>
      </c>
      <c r="E21" s="206">
        <f>'[11]NR 2022'!H21</f>
        <v>117.3</v>
      </c>
      <c r="F21" s="207">
        <f t="shared" si="0"/>
        <v>202.7</v>
      </c>
      <c r="G21" s="205">
        <f>'[11]NR 2022'!J21</f>
        <v>0</v>
      </c>
      <c r="H21" s="206">
        <f>'[11]NR 2022'!N21</f>
        <v>210</v>
      </c>
      <c r="I21" s="208">
        <f t="shared" si="1"/>
        <v>210</v>
      </c>
      <c r="J21" s="217">
        <f>'[11]NR 2022'!Y21</f>
        <v>0</v>
      </c>
      <c r="K21" s="218">
        <f>'[11]NR 2022'!Z21</f>
        <v>210</v>
      </c>
      <c r="L21" s="219">
        <f t="shared" si="4"/>
        <v>210</v>
      </c>
      <c r="M21" s="359"/>
      <c r="N21" s="206">
        <v>215</v>
      </c>
      <c r="O21" s="207">
        <f t="shared" si="2"/>
        <v>215</v>
      </c>
      <c r="P21" s="222"/>
      <c r="Q21" s="206">
        <v>215</v>
      </c>
      <c r="R21" s="207">
        <f t="shared" si="3"/>
        <v>215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'[11]NR 2022'!G22</f>
        <v>0</v>
      </c>
      <c r="E22" s="206">
        <f>'[11]NR 2022'!H22</f>
        <v>114.2</v>
      </c>
      <c r="F22" s="207">
        <f t="shared" si="0"/>
        <v>114.2</v>
      </c>
      <c r="G22" s="205">
        <f>'[11]NR 2022'!J22</f>
        <v>0</v>
      </c>
      <c r="H22" s="206">
        <f>'[11]NR 2022'!N22</f>
        <v>200</v>
      </c>
      <c r="I22" s="208">
        <f t="shared" si="1"/>
        <v>200</v>
      </c>
      <c r="J22" s="217">
        <f>'[11]NR 2022'!Y22</f>
        <v>0</v>
      </c>
      <c r="K22" s="218">
        <f>'[11]NR 2022'!Z22</f>
        <v>200</v>
      </c>
      <c r="L22" s="219">
        <f t="shared" si="4"/>
        <v>200</v>
      </c>
      <c r="M22" s="359"/>
      <c r="N22" s="206">
        <v>205</v>
      </c>
      <c r="O22" s="207">
        <f t="shared" si="2"/>
        <v>205</v>
      </c>
      <c r="P22" s="222"/>
      <c r="Q22" s="206">
        <v>205</v>
      </c>
      <c r="R22" s="207">
        <f t="shared" si="3"/>
        <v>205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'[11]NR 2022'!G23</f>
        <v>0</v>
      </c>
      <c r="E23" s="206">
        <f>'[11]NR 2022'!H23</f>
        <v>0</v>
      </c>
      <c r="F23" s="235">
        <f t="shared" si="0"/>
        <v>0</v>
      </c>
      <c r="G23" s="205">
        <f>'[11]NR 2022'!J23</f>
        <v>0</v>
      </c>
      <c r="H23" s="206">
        <f>'[11]NR 2022'!K23</f>
        <v>0</v>
      </c>
      <c r="I23" s="236">
        <f t="shared" si="1"/>
        <v>0</v>
      </c>
      <c r="J23" s="217">
        <f>'[11]NR 2022'!Y23</f>
        <v>0</v>
      </c>
      <c r="K23" s="218">
        <f>'[11]NR 2022'!Z23</f>
        <v>0</v>
      </c>
      <c r="L23" s="219">
        <f t="shared" si="4"/>
        <v>0</v>
      </c>
      <c r="M23" s="358"/>
      <c r="N23" s="240"/>
      <c r="O23" s="235">
        <f t="shared" si="2"/>
        <v>0</v>
      </c>
      <c r="P23" s="239"/>
      <c r="Q23" s="240"/>
      <c r="R23" s="235">
        <f t="shared" si="3"/>
        <v>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 t="shared" ref="D24:R24" si="5">SUM(D15:D21)</f>
        <v>45474.1</v>
      </c>
      <c r="E24" s="243">
        <f t="shared" si="5"/>
        <v>117.3</v>
      </c>
      <c r="F24" s="243">
        <f t="shared" si="5"/>
        <v>45591.399999999994</v>
      </c>
      <c r="G24" s="243">
        <f t="shared" si="5"/>
        <v>44208.5</v>
      </c>
      <c r="H24" s="243">
        <f t="shared" si="5"/>
        <v>210</v>
      </c>
      <c r="I24" s="244">
        <f t="shared" si="5"/>
        <v>44418.5</v>
      </c>
      <c r="J24" s="245">
        <f t="shared" si="5"/>
        <v>51266.7</v>
      </c>
      <c r="K24" s="245">
        <f t="shared" si="5"/>
        <v>210</v>
      </c>
      <c r="L24" s="245">
        <f t="shared" si="5"/>
        <v>51476.7</v>
      </c>
      <c r="M24" s="246">
        <f t="shared" si="5"/>
        <v>51937</v>
      </c>
      <c r="N24" s="243">
        <f t="shared" si="5"/>
        <v>215</v>
      </c>
      <c r="O24" s="243">
        <f t="shared" si="5"/>
        <v>52152</v>
      </c>
      <c r="P24" s="243">
        <f t="shared" si="5"/>
        <v>53150</v>
      </c>
      <c r="Q24" s="243">
        <f t="shared" si="5"/>
        <v>215</v>
      </c>
      <c r="R24" s="243">
        <f t="shared" si="5"/>
        <v>53365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f>'[11]NR 2022'!G28</f>
        <v>574.9</v>
      </c>
      <c r="E28" s="206">
        <f>'[11]NR 2022'!H28</f>
        <v>0</v>
      </c>
      <c r="F28" s="207">
        <f t="shared" ref="F28:F38" si="6">D28+E28</f>
        <v>574.9</v>
      </c>
      <c r="G28" s="205">
        <f>'[11]NR 2022'!M28</f>
        <v>540</v>
      </c>
      <c r="H28" s="206">
        <f>'[11]NR 2022'!N28</f>
        <v>0</v>
      </c>
      <c r="I28" s="208">
        <f t="shared" ref="I28:I38" si="7">G28+H28</f>
        <v>540</v>
      </c>
      <c r="J28" s="209">
        <f>'[11]NR 2022'!Y28</f>
        <v>450</v>
      </c>
      <c r="K28" s="210">
        <f>'[11]NR 2022'!Z28</f>
        <v>0</v>
      </c>
      <c r="L28" s="211">
        <f t="shared" ref="L28:L38" si="8">J28+K28</f>
        <v>450</v>
      </c>
      <c r="M28" s="266">
        <v>460</v>
      </c>
      <c r="N28" s="266"/>
      <c r="O28" s="207">
        <f t="shared" ref="O28:O38" si="9">M28+N28</f>
        <v>460</v>
      </c>
      <c r="P28" s="266">
        <v>470</v>
      </c>
      <c r="Q28" s="266"/>
      <c r="R28" s="207">
        <f t="shared" ref="R28:R38" si="10">P28+Q28</f>
        <v>470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f>'[11]NR 2022'!G29</f>
        <v>1995.6</v>
      </c>
      <c r="E29" s="216">
        <f>'[11]NR 2022'!H29</f>
        <v>36.200000000000003</v>
      </c>
      <c r="F29" s="207">
        <f t="shared" si="6"/>
        <v>2031.8</v>
      </c>
      <c r="G29" s="205">
        <f>'[11]NR 2022'!M29</f>
        <v>3030</v>
      </c>
      <c r="H29" s="216">
        <f>'[11]NR 2022'!N29</f>
        <v>0</v>
      </c>
      <c r="I29" s="208">
        <f t="shared" si="7"/>
        <v>3030</v>
      </c>
      <c r="J29" s="217">
        <f>'[11]NR 2022'!Y29</f>
        <v>3054</v>
      </c>
      <c r="K29" s="268">
        <f>'[11]NR 2022'!Z29</f>
        <v>0</v>
      </c>
      <c r="L29" s="219">
        <f t="shared" si="8"/>
        <v>3054</v>
      </c>
      <c r="M29" s="271">
        <v>3044</v>
      </c>
      <c r="N29" s="270"/>
      <c r="O29" s="207">
        <f t="shared" si="9"/>
        <v>3044</v>
      </c>
      <c r="P29" s="271">
        <v>3120</v>
      </c>
      <c r="Q29" s="270"/>
      <c r="R29" s="207">
        <f t="shared" si="10"/>
        <v>3120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f>'[11]NR 2022'!G30</f>
        <v>2268.4</v>
      </c>
      <c r="E30" s="216">
        <f>'[11]NR 2022'!H30</f>
        <v>0</v>
      </c>
      <c r="F30" s="207">
        <f t="shared" si="6"/>
        <v>2268.4</v>
      </c>
      <c r="G30" s="205">
        <f>'[11]NR 2022'!M30</f>
        <v>3235</v>
      </c>
      <c r="H30" s="216">
        <f>'[11]NR 2022'!N30</f>
        <v>60</v>
      </c>
      <c r="I30" s="208">
        <f t="shared" si="7"/>
        <v>3295</v>
      </c>
      <c r="J30" s="217">
        <f>'[11]NR 2022'!Y30</f>
        <v>3390</v>
      </c>
      <c r="K30" s="268">
        <f>'[11]NR 2022'!Z30</f>
        <v>60</v>
      </c>
      <c r="L30" s="219">
        <f t="shared" si="8"/>
        <v>3450</v>
      </c>
      <c r="M30" s="271">
        <v>3280</v>
      </c>
      <c r="N30" s="270">
        <v>65</v>
      </c>
      <c r="O30" s="207">
        <f t="shared" si="9"/>
        <v>3345</v>
      </c>
      <c r="P30" s="271">
        <v>3362</v>
      </c>
      <c r="Q30" s="270">
        <v>65</v>
      </c>
      <c r="R30" s="207">
        <f t="shared" si="10"/>
        <v>3427</v>
      </c>
      <c r="S30" s="162"/>
    </row>
    <row r="31" spans="1:19" x14ac:dyDescent="0.25">
      <c r="A31" s="160"/>
      <c r="B31" s="214" t="s">
        <v>46</v>
      </c>
      <c r="C31" s="230" t="s">
        <v>45</v>
      </c>
      <c r="D31" s="205">
        <f>'[11]NR 2022'!G31</f>
        <v>659.4</v>
      </c>
      <c r="E31" s="206">
        <f>'[11]NR 2022'!H31</f>
        <v>0</v>
      </c>
      <c r="F31" s="207">
        <f t="shared" si="6"/>
        <v>659.4</v>
      </c>
      <c r="G31" s="205">
        <f>'[11]NR 2022'!M31</f>
        <v>736</v>
      </c>
      <c r="H31" s="206">
        <f>'[11]NR 2022'!N31</f>
        <v>0</v>
      </c>
      <c r="I31" s="208">
        <f t="shared" si="7"/>
        <v>736</v>
      </c>
      <c r="J31" s="217">
        <f>'[11]NR 2022'!Y31</f>
        <v>911.7</v>
      </c>
      <c r="K31" s="218">
        <f>'[11]NR 2022'!Z31</f>
        <v>0</v>
      </c>
      <c r="L31" s="219">
        <f t="shared" si="8"/>
        <v>911.7</v>
      </c>
      <c r="M31" s="271">
        <v>920</v>
      </c>
      <c r="N31" s="271"/>
      <c r="O31" s="207">
        <f t="shared" si="9"/>
        <v>920</v>
      </c>
      <c r="P31" s="271">
        <v>943</v>
      </c>
      <c r="Q31" s="271"/>
      <c r="R31" s="207">
        <f t="shared" si="10"/>
        <v>943</v>
      </c>
      <c r="S31" s="162"/>
    </row>
    <row r="32" spans="1:19" x14ac:dyDescent="0.25">
      <c r="A32" s="160"/>
      <c r="B32" s="214" t="s">
        <v>44</v>
      </c>
      <c r="C32" s="230" t="s">
        <v>43</v>
      </c>
      <c r="D32" s="205">
        <f>'[11]NR 2022'!G32</f>
        <v>27089.5</v>
      </c>
      <c r="E32" s="206">
        <f>'[11]NR 2022'!H32</f>
        <v>0</v>
      </c>
      <c r="F32" s="207">
        <f t="shared" si="6"/>
        <v>27089.5</v>
      </c>
      <c r="G32" s="205">
        <f>'[11]NR 2022'!M32</f>
        <v>26075.5</v>
      </c>
      <c r="H32" s="206">
        <f>'[11]NR 2022'!N32</f>
        <v>0</v>
      </c>
      <c r="I32" s="208">
        <f t="shared" si="7"/>
        <v>26075.5</v>
      </c>
      <c r="J32" s="217">
        <f>'[11]NR 2022'!Y32</f>
        <v>29774</v>
      </c>
      <c r="K32" s="218">
        <f>'[11]NR 2022'!Z32</f>
        <v>0</v>
      </c>
      <c r="L32" s="219">
        <f t="shared" si="8"/>
        <v>29774</v>
      </c>
      <c r="M32" s="271">
        <v>30380</v>
      </c>
      <c r="N32" s="271"/>
      <c r="O32" s="207">
        <f t="shared" si="9"/>
        <v>30380</v>
      </c>
      <c r="P32" s="271">
        <v>31140</v>
      </c>
      <c r="Q32" s="271"/>
      <c r="R32" s="207">
        <f t="shared" si="10"/>
        <v>31140</v>
      </c>
      <c r="S32" s="162"/>
    </row>
    <row r="33" spans="1:19" x14ac:dyDescent="0.25">
      <c r="A33" s="160"/>
      <c r="B33" s="214" t="s">
        <v>42</v>
      </c>
      <c r="C33" s="227" t="s">
        <v>41</v>
      </c>
      <c r="D33" s="205">
        <f>'[11]NR 2022'!G33</f>
        <v>26477.5</v>
      </c>
      <c r="E33" s="206">
        <f>'[11]NR 2022'!H33</f>
        <v>0</v>
      </c>
      <c r="F33" s="207">
        <f t="shared" si="6"/>
        <v>26477.5</v>
      </c>
      <c r="G33" s="205">
        <f>'[11]NR 2022'!M33</f>
        <v>26035.5</v>
      </c>
      <c r="H33" s="206">
        <f>'[11]NR 2022'!N33</f>
        <v>0</v>
      </c>
      <c r="I33" s="208">
        <f t="shared" si="7"/>
        <v>26035.5</v>
      </c>
      <c r="J33" s="217">
        <f>'[11]NR 2022'!Y33</f>
        <v>29724</v>
      </c>
      <c r="K33" s="218">
        <f>'[11]NR 2022'!Z33</f>
        <v>0</v>
      </c>
      <c r="L33" s="219">
        <f t="shared" si="8"/>
        <v>29724</v>
      </c>
      <c r="M33" s="271">
        <v>30330</v>
      </c>
      <c r="N33" s="271"/>
      <c r="O33" s="207">
        <f t="shared" si="9"/>
        <v>30330</v>
      </c>
      <c r="P33" s="271">
        <v>31090</v>
      </c>
      <c r="Q33" s="271"/>
      <c r="R33" s="207">
        <f t="shared" si="10"/>
        <v>31090</v>
      </c>
      <c r="S33" s="162"/>
    </row>
    <row r="34" spans="1:19" x14ac:dyDescent="0.25">
      <c r="A34" s="160"/>
      <c r="B34" s="214" t="s">
        <v>40</v>
      </c>
      <c r="C34" s="272" t="s">
        <v>39</v>
      </c>
      <c r="D34" s="205">
        <f>'[11]NR 2022'!G34</f>
        <v>612</v>
      </c>
      <c r="E34" s="206">
        <f>'[11]NR 2022'!H34</f>
        <v>0</v>
      </c>
      <c r="F34" s="207">
        <f t="shared" si="6"/>
        <v>612</v>
      </c>
      <c r="G34" s="205">
        <f>'[11]NR 2022'!M34</f>
        <v>40</v>
      </c>
      <c r="H34" s="206">
        <f>'[11]NR 2022'!N34</f>
        <v>0</v>
      </c>
      <c r="I34" s="208">
        <f t="shared" si="7"/>
        <v>40</v>
      </c>
      <c r="J34" s="217">
        <f>'[11]NR 2022'!Y34</f>
        <v>50</v>
      </c>
      <c r="K34" s="218">
        <f>'[11]NR 2022'!Z34</f>
        <v>0</v>
      </c>
      <c r="L34" s="219">
        <f t="shared" si="8"/>
        <v>50</v>
      </c>
      <c r="M34" s="271">
        <v>50</v>
      </c>
      <c r="N34" s="271"/>
      <c r="O34" s="207">
        <f t="shared" si="9"/>
        <v>50</v>
      </c>
      <c r="P34" s="271">
        <v>50</v>
      </c>
      <c r="Q34" s="271"/>
      <c r="R34" s="207">
        <f t="shared" si="10"/>
        <v>50</v>
      </c>
      <c r="S34" s="162"/>
    </row>
    <row r="35" spans="1:19" x14ac:dyDescent="0.25">
      <c r="A35" s="160"/>
      <c r="B35" s="214" t="s">
        <v>38</v>
      </c>
      <c r="C35" s="230" t="s">
        <v>37</v>
      </c>
      <c r="D35" s="205">
        <f>'[11]NR 2022'!G35</f>
        <v>9049.5</v>
      </c>
      <c r="E35" s="206">
        <f>'[11]NR 2022'!H35</f>
        <v>0</v>
      </c>
      <c r="F35" s="207">
        <f t="shared" si="6"/>
        <v>9049.5</v>
      </c>
      <c r="G35" s="205">
        <f>'[11]NR 2022'!M35</f>
        <v>8814</v>
      </c>
      <c r="H35" s="206">
        <f>'[11]NR 2022'!N35</f>
        <v>0</v>
      </c>
      <c r="I35" s="208">
        <f t="shared" si="7"/>
        <v>8814</v>
      </c>
      <c r="J35" s="217">
        <f>'[11]NR 2022'!Y35</f>
        <v>10655.3</v>
      </c>
      <c r="K35" s="218">
        <f>'[11]NR 2022'!Z35</f>
        <v>0</v>
      </c>
      <c r="L35" s="219">
        <f t="shared" si="8"/>
        <v>10655.3</v>
      </c>
      <c r="M35" s="271">
        <v>10875</v>
      </c>
      <c r="N35" s="271"/>
      <c r="O35" s="207">
        <f t="shared" si="9"/>
        <v>10875</v>
      </c>
      <c r="P35" s="271">
        <v>10875</v>
      </c>
      <c r="Q35" s="271"/>
      <c r="R35" s="207">
        <f t="shared" si="10"/>
        <v>10875</v>
      </c>
      <c r="S35" s="162"/>
    </row>
    <row r="36" spans="1:19" x14ac:dyDescent="0.25">
      <c r="A36" s="160"/>
      <c r="B36" s="214" t="s">
        <v>36</v>
      </c>
      <c r="C36" s="230" t="s">
        <v>35</v>
      </c>
      <c r="D36" s="205">
        <f>'[11]NR 2022'!G36</f>
        <v>0</v>
      </c>
      <c r="E36" s="206">
        <f>'[11]NR 2022'!H36</f>
        <v>0</v>
      </c>
      <c r="F36" s="207">
        <f t="shared" si="6"/>
        <v>0</v>
      </c>
      <c r="G36" s="205">
        <f>'[11]NR 2022'!M36</f>
        <v>0</v>
      </c>
      <c r="H36" s="206">
        <f>'[11]NR 2022'!N36</f>
        <v>0</v>
      </c>
      <c r="I36" s="208">
        <f t="shared" si="7"/>
        <v>0</v>
      </c>
      <c r="J36" s="217">
        <f>'[11]NR 2022'!Y36</f>
        <v>0</v>
      </c>
      <c r="K36" s="218">
        <f>'[11]NR 2022'!Z36</f>
        <v>0</v>
      </c>
      <c r="L36" s="219">
        <f t="shared" si="8"/>
        <v>0</v>
      </c>
      <c r="M36" s="271">
        <v>0</v>
      </c>
      <c r="N36" s="271"/>
      <c r="O36" s="207">
        <f t="shared" si="9"/>
        <v>0</v>
      </c>
      <c r="P36" s="271">
        <v>0</v>
      </c>
      <c r="Q36" s="271"/>
      <c r="R36" s="207">
        <f t="shared" si="10"/>
        <v>0</v>
      </c>
      <c r="S36" s="162"/>
    </row>
    <row r="37" spans="1:19" x14ac:dyDescent="0.25">
      <c r="A37" s="160"/>
      <c r="B37" s="214" t="s">
        <v>34</v>
      </c>
      <c r="C37" s="230" t="s">
        <v>33</v>
      </c>
      <c r="D37" s="205">
        <f>'[11]NR 2022'!G37</f>
        <v>989.4</v>
      </c>
      <c r="E37" s="206">
        <f>'[11]NR 2022'!H37</f>
        <v>0</v>
      </c>
      <c r="F37" s="207">
        <f t="shared" si="6"/>
        <v>989.4</v>
      </c>
      <c r="G37" s="205">
        <f>'[11]NR 2022'!M37</f>
        <v>712</v>
      </c>
      <c r="H37" s="206">
        <f>'[11]NR 2022'!N37</f>
        <v>0</v>
      </c>
      <c r="I37" s="208">
        <f t="shared" si="7"/>
        <v>712</v>
      </c>
      <c r="J37" s="217">
        <f>'[11]NR 2022'!Y37</f>
        <v>1610</v>
      </c>
      <c r="K37" s="218">
        <f>'[11]NR 2022'!Z37</f>
        <v>0</v>
      </c>
      <c r="L37" s="219">
        <f t="shared" si="8"/>
        <v>1610</v>
      </c>
      <c r="M37" s="271">
        <v>1588</v>
      </c>
      <c r="N37" s="271"/>
      <c r="O37" s="207">
        <f t="shared" si="9"/>
        <v>1588</v>
      </c>
      <c r="P37" s="271">
        <v>1588</v>
      </c>
      <c r="Q37" s="271"/>
      <c r="R37" s="207">
        <f t="shared" si="10"/>
        <v>1588</v>
      </c>
      <c r="S37" s="162"/>
    </row>
    <row r="38" spans="1:19" ht="15.75" thickBot="1" x14ac:dyDescent="0.3">
      <c r="A38" s="160"/>
      <c r="B38" s="273" t="s">
        <v>32</v>
      </c>
      <c r="C38" s="274" t="s">
        <v>31</v>
      </c>
      <c r="D38" s="205">
        <f>'[11]NR 2022'!G38</f>
        <v>2438.8000000000002</v>
      </c>
      <c r="E38" s="206">
        <f>'[11]NR 2022'!H38</f>
        <v>0</v>
      </c>
      <c r="F38" s="235">
        <f t="shared" si="6"/>
        <v>2438.8000000000002</v>
      </c>
      <c r="G38" s="205">
        <f>'[11]NR 2022'!M38</f>
        <v>1216</v>
      </c>
      <c r="H38" s="206">
        <f>'[11]NR 2022'!N38</f>
        <v>0</v>
      </c>
      <c r="I38" s="236">
        <f t="shared" si="7"/>
        <v>1216</v>
      </c>
      <c r="J38" s="217">
        <f>'[11]NR 2022'!Y38</f>
        <v>1571.7</v>
      </c>
      <c r="K38" s="218">
        <f>'[11]NR 2022'!Z38</f>
        <v>0</v>
      </c>
      <c r="L38" s="219">
        <f t="shared" si="8"/>
        <v>1571.7</v>
      </c>
      <c r="M38" s="276">
        <v>1540</v>
      </c>
      <c r="N38" s="276"/>
      <c r="O38" s="235">
        <f t="shared" si="9"/>
        <v>1540</v>
      </c>
      <c r="P38" s="276">
        <v>1802</v>
      </c>
      <c r="Q38" s="276"/>
      <c r="R38" s="235">
        <f t="shared" si="10"/>
        <v>1802</v>
      </c>
      <c r="S38" s="162"/>
    </row>
    <row r="39" spans="1:19" ht="15.75" thickBot="1" x14ac:dyDescent="0.3">
      <c r="A39" s="160"/>
      <c r="B39" s="241" t="s">
        <v>30</v>
      </c>
      <c r="C39" s="277" t="s">
        <v>29</v>
      </c>
      <c r="D39" s="278">
        <f>SUM(D28:D32)+SUM(D35:D38)</f>
        <v>45065.5</v>
      </c>
      <c r="E39" s="278">
        <f>SUM(E28:E32)+SUM(E35:E38)</f>
        <v>36.200000000000003</v>
      </c>
      <c r="F39" s="279">
        <f>SUM(F35:F38)+SUM(F28:F32)</f>
        <v>45101.7</v>
      </c>
      <c r="G39" s="278">
        <f>SUM(G28:G32)+SUM(G35:G38)</f>
        <v>44358.5</v>
      </c>
      <c r="H39" s="278">
        <f>SUM(H28:H32)+SUM(H35:H38)</f>
        <v>60</v>
      </c>
      <c r="I39" s="280">
        <f>SUM(I35:I38)+SUM(I28:I32)</f>
        <v>44418.5</v>
      </c>
      <c r="J39" s="281">
        <f>SUM(J28:J32)+SUM(J35:J38)</f>
        <v>51416.7</v>
      </c>
      <c r="K39" s="282">
        <f>SUM(K28:K32)+SUM(K35:K38)</f>
        <v>60</v>
      </c>
      <c r="L39" s="281">
        <f>SUM(L35:L38)+SUM(L28:L32)</f>
        <v>51476.7</v>
      </c>
      <c r="M39" s="278">
        <f>SUM(M28:M32)+SUM(M35:M38)</f>
        <v>52087</v>
      </c>
      <c r="N39" s="278">
        <f>SUM(N28:N32)+SUM(N35:N38)</f>
        <v>65</v>
      </c>
      <c r="O39" s="279">
        <f>SUM(O35:O38)+SUM(O28:O32)</f>
        <v>52152</v>
      </c>
      <c r="P39" s="278">
        <f>SUM(P28:P32)+SUM(P35:P38)</f>
        <v>53300</v>
      </c>
      <c r="Q39" s="278">
        <f>SUM(Q28:Q32)+SUM(Q35:Q38)</f>
        <v>65</v>
      </c>
      <c r="R39" s="279">
        <f>SUM(R35:R38)+SUM(R28:R32)</f>
        <v>53365</v>
      </c>
      <c r="S39" s="162"/>
    </row>
    <row r="40" spans="1:19" ht="19.5" thickBot="1" x14ac:dyDescent="0.35">
      <c r="A40" s="160"/>
      <c r="B40" s="283" t="s">
        <v>28</v>
      </c>
      <c r="C40" s="284" t="s">
        <v>27</v>
      </c>
      <c r="D40" s="285">
        <f t="shared" ref="D40:R40" si="11">D24-D39</f>
        <v>408.59999999999854</v>
      </c>
      <c r="E40" s="285">
        <f t="shared" si="11"/>
        <v>81.099999999999994</v>
      </c>
      <c r="F40" s="286">
        <f t="shared" si="11"/>
        <v>489.69999999999709</v>
      </c>
      <c r="G40" s="285">
        <f t="shared" si="11"/>
        <v>-150</v>
      </c>
      <c r="H40" s="285">
        <f t="shared" si="11"/>
        <v>150</v>
      </c>
      <c r="I40" s="287">
        <f t="shared" si="11"/>
        <v>0</v>
      </c>
      <c r="J40" s="285">
        <f t="shared" si="11"/>
        <v>-150</v>
      </c>
      <c r="K40" s="285">
        <f t="shared" si="11"/>
        <v>150</v>
      </c>
      <c r="L40" s="286">
        <f t="shared" si="11"/>
        <v>0</v>
      </c>
      <c r="M40" s="288">
        <f t="shared" si="11"/>
        <v>-150</v>
      </c>
      <c r="N40" s="285">
        <f t="shared" si="11"/>
        <v>150</v>
      </c>
      <c r="O40" s="286">
        <f t="shared" si="11"/>
        <v>0</v>
      </c>
      <c r="P40" s="285">
        <f t="shared" si="11"/>
        <v>-150</v>
      </c>
      <c r="Q40" s="285">
        <f t="shared" si="11"/>
        <v>150</v>
      </c>
      <c r="R40" s="286">
        <f t="shared" si="11"/>
        <v>0</v>
      </c>
      <c r="S40" s="162"/>
    </row>
    <row r="41" spans="1:19" ht="15.75" thickBot="1" x14ac:dyDescent="0.3">
      <c r="A41" s="160"/>
      <c r="B41" s="289" t="s">
        <v>26</v>
      </c>
      <c r="C41" s="290" t="s">
        <v>25</v>
      </c>
      <c r="D41" s="291"/>
      <c r="E41" s="292"/>
      <c r="F41" s="293">
        <f>F40-D16</f>
        <v>-5200.2000000000025</v>
      </c>
      <c r="G41" s="291"/>
      <c r="H41" s="294"/>
      <c r="I41" s="295">
        <f>I40-G16</f>
        <v>-5995</v>
      </c>
      <c r="J41" s="296"/>
      <c r="K41" s="294"/>
      <c r="L41" s="293">
        <f>L40-J16</f>
        <v>-6190</v>
      </c>
      <c r="M41" s="297"/>
      <c r="N41" s="294"/>
      <c r="O41" s="293">
        <f>O40-M16</f>
        <v>-6150</v>
      </c>
      <c r="P41" s="291"/>
      <c r="Q41" s="294"/>
      <c r="R41" s="293">
        <f>R40-P16</f>
        <v>-6300</v>
      </c>
      <c r="S41" s="162"/>
    </row>
    <row r="42" spans="1:19" s="303" customFormat="1" ht="8.25" customHeight="1" thickBot="1" x14ac:dyDescent="0.3">
      <c r="A42" s="298"/>
      <c r="B42" s="299"/>
      <c r="C42" s="300"/>
      <c r="D42" s="298"/>
      <c r="E42" s="301"/>
      <c r="F42" s="301"/>
      <c r="G42" s="298"/>
      <c r="H42" s="301"/>
      <c r="I42" s="301"/>
      <c r="J42" s="301"/>
      <c r="K42" s="301"/>
      <c r="L42" s="302"/>
      <c r="M42" s="302"/>
      <c r="N42" s="302"/>
      <c r="O42" s="302"/>
      <c r="P42" s="302"/>
      <c r="Q42" s="302"/>
      <c r="R42" s="302"/>
      <c r="S42" s="302"/>
    </row>
    <row r="43" spans="1:19" s="303" customFormat="1" ht="15.75" customHeight="1" x14ac:dyDescent="0.25">
      <c r="A43" s="298"/>
      <c r="B43" s="304"/>
      <c r="C43" s="305" t="s">
        <v>24</v>
      </c>
      <c r="D43" s="306" t="s">
        <v>23</v>
      </c>
      <c r="E43" s="301"/>
      <c r="F43" s="307"/>
      <c r="G43" s="306" t="s">
        <v>22</v>
      </c>
      <c r="H43" s="301"/>
      <c r="I43" s="301"/>
      <c r="J43" s="306" t="s">
        <v>21</v>
      </c>
      <c r="K43" s="301"/>
      <c r="L43" s="301"/>
      <c r="M43" s="306" t="s">
        <v>20</v>
      </c>
      <c r="N43" s="302"/>
      <c r="O43" s="302"/>
      <c r="P43" s="306" t="s">
        <v>20</v>
      </c>
      <c r="Q43" s="302"/>
      <c r="R43" s="302"/>
      <c r="S43" s="302"/>
    </row>
    <row r="44" spans="1:19" ht="15.75" thickBot="1" x14ac:dyDescent="0.3">
      <c r="A44" s="160"/>
      <c r="B44" s="304"/>
      <c r="C44" s="308"/>
      <c r="D44" s="309">
        <v>393.9</v>
      </c>
      <c r="E44" s="301"/>
      <c r="F44" s="307"/>
      <c r="G44" s="309">
        <v>477.6</v>
      </c>
      <c r="H44" s="310"/>
      <c r="I44" s="310"/>
      <c r="J44" s="309">
        <v>476.7</v>
      </c>
      <c r="K44" s="310"/>
      <c r="L44" s="310"/>
      <c r="M44" s="309">
        <v>476.7</v>
      </c>
      <c r="N44" s="162"/>
      <c r="O44" s="162"/>
      <c r="P44" s="309">
        <v>476.7</v>
      </c>
      <c r="Q44" s="162"/>
      <c r="R44" s="162"/>
      <c r="S44" s="162"/>
    </row>
    <row r="45" spans="1:19" s="303" customFormat="1" ht="8.25" customHeight="1" thickBot="1" x14ac:dyDescent="0.3">
      <c r="A45" s="298"/>
      <c r="B45" s="304"/>
      <c r="C45" s="300"/>
      <c r="D45" s="301"/>
      <c r="E45" s="301"/>
      <c r="F45" s="307"/>
      <c r="G45" s="301"/>
      <c r="H45" s="301"/>
      <c r="I45" s="307"/>
      <c r="J45" s="307"/>
      <c r="K45" s="307"/>
      <c r="L45" s="302"/>
      <c r="M45" s="302"/>
      <c r="N45" s="302"/>
      <c r="O45" s="302"/>
      <c r="P45" s="302"/>
      <c r="Q45" s="302"/>
      <c r="R45" s="302"/>
      <c r="S45" s="302"/>
    </row>
    <row r="46" spans="1:19" s="303" customFormat="1" ht="37.5" customHeight="1" thickBot="1" x14ac:dyDescent="0.3">
      <c r="A46" s="298"/>
      <c r="B46" s="304"/>
      <c r="C46" s="305" t="s">
        <v>19</v>
      </c>
      <c r="D46" s="311" t="s">
        <v>18</v>
      </c>
      <c r="E46" s="312" t="s">
        <v>17</v>
      </c>
      <c r="F46" s="307"/>
      <c r="G46" s="311" t="s">
        <v>18</v>
      </c>
      <c r="H46" s="312" t="s">
        <v>17</v>
      </c>
      <c r="I46" s="302"/>
      <c r="J46" s="311" t="s">
        <v>18</v>
      </c>
      <c r="K46" s="312" t="s">
        <v>17</v>
      </c>
      <c r="L46" s="313"/>
      <c r="M46" s="311" t="s">
        <v>18</v>
      </c>
      <c r="N46" s="312" t="s">
        <v>17</v>
      </c>
      <c r="O46" s="302"/>
      <c r="P46" s="311" t="s">
        <v>18</v>
      </c>
      <c r="Q46" s="312" t="s">
        <v>17</v>
      </c>
      <c r="R46" s="302"/>
      <c r="S46" s="302"/>
    </row>
    <row r="47" spans="1:19" ht="15.75" thickBot="1" x14ac:dyDescent="0.3">
      <c r="A47" s="160"/>
      <c r="B47" s="314"/>
      <c r="C47" s="315"/>
      <c r="D47" s="316">
        <v>0</v>
      </c>
      <c r="E47" s="317">
        <v>0</v>
      </c>
      <c r="F47" s="307"/>
      <c r="G47" s="316">
        <v>0</v>
      </c>
      <c r="H47" s="317">
        <v>0</v>
      </c>
      <c r="I47" s="162"/>
      <c r="J47" s="316">
        <v>0</v>
      </c>
      <c r="K47" s="317">
        <v>0</v>
      </c>
      <c r="L47" s="310"/>
      <c r="M47" s="316">
        <v>0</v>
      </c>
      <c r="N47" s="317">
        <v>0</v>
      </c>
      <c r="O47" s="162"/>
      <c r="P47" s="316">
        <v>0</v>
      </c>
      <c r="Q47" s="317">
        <v>0</v>
      </c>
      <c r="R47" s="162"/>
      <c r="S47" s="162"/>
    </row>
    <row r="48" spans="1:19" x14ac:dyDescent="0.25">
      <c r="A48" s="160"/>
      <c r="B48" s="314"/>
      <c r="C48" s="300"/>
      <c r="D48" s="301"/>
      <c r="E48" s="301"/>
      <c r="F48" s="307"/>
      <c r="G48" s="301"/>
      <c r="H48" s="301"/>
      <c r="I48" s="307"/>
      <c r="J48" s="307"/>
      <c r="K48" s="307"/>
      <c r="L48" s="302"/>
      <c r="M48" s="162"/>
      <c r="N48" s="302"/>
      <c r="O48" s="302"/>
      <c r="P48" s="162"/>
      <c r="Q48" s="162"/>
      <c r="R48" s="162"/>
      <c r="S48" s="162"/>
    </row>
    <row r="49" spans="1:19" x14ac:dyDescent="0.25">
      <c r="A49" s="160"/>
      <c r="B49" s="314"/>
      <c r="C49" s="318" t="s">
        <v>16</v>
      </c>
      <c r="D49" s="319" t="s">
        <v>9</v>
      </c>
      <c r="E49" s="301"/>
      <c r="F49" s="162"/>
      <c r="G49" s="319" t="s">
        <v>15</v>
      </c>
      <c r="H49" s="162"/>
      <c r="I49" s="162"/>
      <c r="J49" s="319" t="s">
        <v>7</v>
      </c>
      <c r="K49" s="162"/>
      <c r="L49" s="320"/>
      <c r="M49" s="319" t="s">
        <v>6</v>
      </c>
      <c r="N49" s="320"/>
      <c r="O49" s="320"/>
      <c r="P49" s="319" t="s">
        <v>5</v>
      </c>
      <c r="Q49" s="162"/>
      <c r="R49" s="162"/>
      <c r="S49" s="162"/>
    </row>
    <row r="50" spans="1:19" x14ac:dyDescent="0.25">
      <c r="A50" s="160"/>
      <c r="B50" s="314"/>
      <c r="C50" s="321" t="s">
        <v>96</v>
      </c>
      <c r="D50" s="322"/>
      <c r="E50" s="301"/>
      <c r="F50" s="162"/>
      <c r="G50" s="322"/>
      <c r="H50" s="162"/>
      <c r="I50" s="162"/>
      <c r="J50" s="322"/>
      <c r="K50" s="162"/>
      <c r="L50" s="323"/>
      <c r="M50" s="322"/>
      <c r="N50" s="323"/>
      <c r="O50" s="323"/>
      <c r="P50" s="322"/>
      <c r="Q50" s="162"/>
      <c r="R50" s="162"/>
      <c r="S50" s="162"/>
    </row>
    <row r="51" spans="1:19" x14ac:dyDescent="0.25">
      <c r="A51" s="160"/>
      <c r="B51" s="314"/>
      <c r="C51" s="321" t="s">
        <v>14</v>
      </c>
      <c r="D51" s="322">
        <v>819</v>
      </c>
      <c r="E51" s="301"/>
      <c r="F51" s="162"/>
      <c r="G51" s="322">
        <v>210</v>
      </c>
      <c r="H51" s="162"/>
      <c r="I51" s="162"/>
      <c r="J51" s="322">
        <v>500</v>
      </c>
      <c r="K51" s="162"/>
      <c r="L51" s="323"/>
      <c r="M51" s="322">
        <v>300</v>
      </c>
      <c r="N51" s="323"/>
      <c r="O51" s="323"/>
      <c r="P51" s="322">
        <v>250</v>
      </c>
      <c r="Q51" s="162"/>
      <c r="R51" s="162"/>
      <c r="S51" s="162"/>
    </row>
    <row r="52" spans="1:19" x14ac:dyDescent="0.25">
      <c r="A52" s="160"/>
      <c r="B52" s="314"/>
      <c r="C52" s="321" t="s">
        <v>13</v>
      </c>
      <c r="D52" s="322">
        <v>453.2</v>
      </c>
      <c r="E52" s="301"/>
      <c r="F52" s="162"/>
      <c r="G52" s="322">
        <v>315</v>
      </c>
      <c r="H52" s="162"/>
      <c r="I52" s="162"/>
      <c r="J52" s="322">
        <v>358</v>
      </c>
      <c r="K52" s="162"/>
      <c r="L52" s="323"/>
      <c r="M52" s="322">
        <v>200</v>
      </c>
      <c r="N52" s="323"/>
      <c r="O52" s="323"/>
      <c r="P52" s="322">
        <v>200</v>
      </c>
      <c r="Q52" s="162"/>
      <c r="R52" s="162"/>
      <c r="S52" s="162"/>
    </row>
    <row r="53" spans="1:19" x14ac:dyDescent="0.25">
      <c r="A53" s="160"/>
      <c r="B53" s="314"/>
      <c r="C53" s="321" t="s">
        <v>12</v>
      </c>
      <c r="D53" s="322">
        <v>224.6</v>
      </c>
      <c r="E53" s="301"/>
      <c r="F53" s="162"/>
      <c r="G53" s="322">
        <v>180</v>
      </c>
      <c r="H53" s="162"/>
      <c r="I53" s="162"/>
      <c r="J53" s="322">
        <v>280</v>
      </c>
      <c r="K53" s="162"/>
      <c r="L53" s="323"/>
      <c r="M53" s="322">
        <v>250</v>
      </c>
      <c r="N53" s="323"/>
      <c r="O53" s="323"/>
      <c r="P53" s="322">
        <v>250</v>
      </c>
      <c r="Q53" s="162"/>
      <c r="R53" s="162"/>
      <c r="S53" s="162"/>
    </row>
    <row r="54" spans="1:19" x14ac:dyDescent="0.25">
      <c r="A54" s="160"/>
      <c r="B54" s="314"/>
      <c r="C54" s="324" t="s">
        <v>11</v>
      </c>
      <c r="D54" s="322">
        <v>277.8</v>
      </c>
      <c r="E54" s="301"/>
      <c r="F54" s="162"/>
      <c r="G54" s="322">
        <v>86</v>
      </c>
      <c r="H54" s="162"/>
      <c r="I54" s="162"/>
      <c r="J54" s="322">
        <v>80</v>
      </c>
      <c r="K54" s="162"/>
      <c r="L54" s="323"/>
      <c r="M54" s="322">
        <v>80</v>
      </c>
      <c r="N54" s="323"/>
      <c r="O54" s="323"/>
      <c r="P54" s="322">
        <v>80</v>
      </c>
      <c r="Q54" s="162"/>
      <c r="R54" s="162"/>
      <c r="S54" s="162"/>
    </row>
    <row r="55" spans="1:19" ht="10.5" customHeight="1" x14ac:dyDescent="0.25">
      <c r="A55" s="160"/>
      <c r="B55" s="314"/>
      <c r="C55" s="300"/>
      <c r="D55" s="301"/>
      <c r="E55" s="301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x14ac:dyDescent="0.25">
      <c r="A56" s="160"/>
      <c r="B56" s="314"/>
      <c r="C56" s="318" t="s">
        <v>10</v>
      </c>
      <c r="D56" s="319" t="s">
        <v>9</v>
      </c>
      <c r="E56" s="301"/>
      <c r="F56" s="307"/>
      <c r="G56" s="319" t="s">
        <v>8</v>
      </c>
      <c r="H56" s="301"/>
      <c r="I56" s="307"/>
      <c r="J56" s="319" t="s">
        <v>7</v>
      </c>
      <c r="K56" s="307"/>
      <c r="L56" s="162"/>
      <c r="M56" s="319" t="s">
        <v>6</v>
      </c>
      <c r="N56" s="320"/>
      <c r="O56" s="320"/>
      <c r="P56" s="319" t="s">
        <v>5</v>
      </c>
      <c r="Q56" s="162"/>
      <c r="R56" s="162"/>
      <c r="S56" s="162"/>
    </row>
    <row r="57" spans="1:19" x14ac:dyDescent="0.25">
      <c r="A57" s="160"/>
      <c r="B57" s="314"/>
      <c r="C57" s="321"/>
      <c r="D57" s="325">
        <v>60.8</v>
      </c>
      <c r="E57" s="301"/>
      <c r="F57" s="307"/>
      <c r="G57" s="325">
        <v>60</v>
      </c>
      <c r="H57" s="301"/>
      <c r="I57" s="307"/>
      <c r="J57" s="325">
        <v>60</v>
      </c>
      <c r="K57" s="307"/>
      <c r="L57" s="162"/>
      <c r="M57" s="325">
        <v>60</v>
      </c>
      <c r="N57" s="162"/>
      <c r="O57" s="162"/>
      <c r="P57" s="325">
        <v>60</v>
      </c>
      <c r="Q57" s="162"/>
      <c r="R57" s="162"/>
      <c r="S57" s="162"/>
    </row>
    <row r="58" spans="1:19" x14ac:dyDescent="0.25">
      <c r="A58" s="160"/>
      <c r="B58" s="314"/>
      <c r="C58" s="300"/>
      <c r="D58" s="301"/>
      <c r="E58" s="301"/>
      <c r="F58" s="307"/>
      <c r="G58" s="301"/>
      <c r="H58" s="301"/>
      <c r="I58" s="307"/>
      <c r="J58" s="307"/>
      <c r="K58" s="307"/>
      <c r="L58" s="162"/>
      <c r="M58" s="162"/>
      <c r="N58" s="162"/>
      <c r="O58" s="162"/>
      <c r="P58" s="162"/>
      <c r="Q58" s="162"/>
      <c r="R58" s="162"/>
      <c r="S58" s="162"/>
    </row>
    <row r="59" spans="1:19" x14ac:dyDescent="0.25">
      <c r="A59" s="160"/>
      <c r="B59" s="326" t="s">
        <v>4</v>
      </c>
      <c r="C59" s="327"/>
      <c r="D59" s="328"/>
      <c r="E59" s="328"/>
      <c r="F59" s="328"/>
      <c r="G59" s="328"/>
      <c r="H59" s="328"/>
      <c r="I59" s="328"/>
      <c r="J59" s="328"/>
      <c r="K59" s="328"/>
      <c r="L59" s="329"/>
      <c r="M59" s="329"/>
      <c r="N59" s="329"/>
      <c r="O59" s="329"/>
      <c r="P59" s="329"/>
      <c r="Q59" s="329"/>
      <c r="R59" s="330"/>
      <c r="S59" s="162"/>
    </row>
    <row r="60" spans="1:19" x14ac:dyDescent="0.25">
      <c r="A60" s="160"/>
      <c r="B60" s="331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32"/>
      <c r="S60" s="162"/>
    </row>
    <row r="61" spans="1:19" x14ac:dyDescent="0.25">
      <c r="A61" s="160"/>
      <c r="B61" s="333"/>
      <c r="C61" s="334"/>
      <c r="D61" s="334"/>
      <c r="E61" s="334"/>
      <c r="F61" s="334"/>
      <c r="G61" s="334"/>
      <c r="H61" s="334"/>
      <c r="I61" s="334"/>
      <c r="J61" s="334"/>
      <c r="K61" s="334"/>
      <c r="L61" s="303"/>
      <c r="M61" s="303"/>
      <c r="N61" s="303"/>
      <c r="O61" s="303"/>
      <c r="P61" s="303"/>
      <c r="Q61" s="303"/>
      <c r="R61" s="332"/>
      <c r="S61" s="162"/>
    </row>
    <row r="62" spans="1:19" x14ac:dyDescent="0.25">
      <c r="A62" s="160"/>
      <c r="B62" s="333"/>
      <c r="C62" s="334"/>
      <c r="D62" s="334"/>
      <c r="E62" s="334"/>
      <c r="F62" s="334"/>
      <c r="G62" s="334"/>
      <c r="H62" s="334"/>
      <c r="I62" s="334"/>
      <c r="J62" s="334"/>
      <c r="K62" s="334"/>
      <c r="L62" s="303"/>
      <c r="M62" s="303"/>
      <c r="N62" s="303"/>
      <c r="O62" s="303"/>
      <c r="P62" s="303"/>
      <c r="Q62" s="303"/>
      <c r="R62" s="332"/>
      <c r="S62" s="162"/>
    </row>
    <row r="63" spans="1:19" x14ac:dyDescent="0.25">
      <c r="A63" s="160"/>
      <c r="B63" s="333"/>
      <c r="C63" s="334"/>
      <c r="D63" s="334"/>
      <c r="E63" s="334"/>
      <c r="F63" s="334"/>
      <c r="G63" s="334"/>
      <c r="H63" s="334"/>
      <c r="I63" s="334"/>
      <c r="J63" s="334"/>
      <c r="K63" s="334"/>
      <c r="L63" s="303"/>
      <c r="M63" s="303"/>
      <c r="N63" s="303"/>
      <c r="O63" s="303"/>
      <c r="P63" s="303"/>
      <c r="Q63" s="303"/>
      <c r="R63" s="332"/>
      <c r="S63" s="162"/>
    </row>
    <row r="64" spans="1:19" x14ac:dyDescent="0.25">
      <c r="A64" s="160"/>
      <c r="B64" s="333"/>
      <c r="C64" s="334"/>
      <c r="D64" s="334"/>
      <c r="E64" s="334"/>
      <c r="F64" s="334"/>
      <c r="G64" s="334"/>
      <c r="H64" s="334"/>
      <c r="I64" s="334"/>
      <c r="J64" s="334"/>
      <c r="K64" s="334"/>
      <c r="L64" s="303"/>
      <c r="M64" s="303"/>
      <c r="N64" s="303"/>
      <c r="O64" s="303"/>
      <c r="P64" s="303"/>
      <c r="Q64" s="303"/>
      <c r="R64" s="332"/>
      <c r="S64" s="162"/>
    </row>
    <row r="65" spans="1:19" x14ac:dyDescent="0.25">
      <c r="A65" s="160"/>
      <c r="B65" s="335"/>
      <c r="C65" s="336"/>
      <c r="D65" s="337"/>
      <c r="E65" s="337"/>
      <c r="F65" s="337"/>
      <c r="G65" s="337"/>
      <c r="H65" s="337"/>
      <c r="I65" s="337"/>
      <c r="J65" s="337"/>
      <c r="K65" s="337"/>
      <c r="L65" s="303"/>
      <c r="M65" s="303"/>
      <c r="N65" s="303"/>
      <c r="O65" s="303"/>
      <c r="P65" s="303"/>
      <c r="Q65" s="303"/>
      <c r="R65" s="332"/>
      <c r="S65" s="162"/>
    </row>
    <row r="66" spans="1:19" x14ac:dyDescent="0.25">
      <c r="A66" s="160"/>
      <c r="B66" s="338"/>
      <c r="C66" s="339"/>
      <c r="D66" s="337"/>
      <c r="E66" s="337"/>
      <c r="F66" s="337"/>
      <c r="G66" s="337"/>
      <c r="H66" s="337"/>
      <c r="I66" s="337"/>
      <c r="J66" s="337"/>
      <c r="K66" s="337"/>
      <c r="L66" s="303"/>
      <c r="M66" s="303"/>
      <c r="N66" s="303"/>
      <c r="O66" s="303"/>
      <c r="P66" s="303"/>
      <c r="Q66" s="303"/>
      <c r="R66" s="332"/>
      <c r="S66" s="162"/>
    </row>
    <row r="67" spans="1:19" x14ac:dyDescent="0.25">
      <c r="A67" s="160"/>
      <c r="B67" s="335"/>
      <c r="C67" s="340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x14ac:dyDescent="0.25">
      <c r="A68" s="160"/>
      <c r="B68" s="335"/>
      <c r="C68" s="340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41"/>
      <c r="C69" s="342"/>
      <c r="D69" s="343"/>
      <c r="E69" s="343"/>
      <c r="F69" s="343"/>
      <c r="G69" s="343"/>
      <c r="H69" s="343"/>
      <c r="I69" s="343"/>
      <c r="J69" s="343"/>
      <c r="K69" s="343"/>
      <c r="L69" s="344"/>
      <c r="M69" s="344"/>
      <c r="N69" s="344"/>
      <c r="O69" s="344"/>
      <c r="P69" s="344"/>
      <c r="Q69" s="344"/>
      <c r="R69" s="345"/>
      <c r="S69" s="162"/>
    </row>
    <row r="70" spans="1:19" x14ac:dyDescent="0.25">
      <c r="A70" s="298"/>
      <c r="B70" s="346"/>
      <c r="C70" s="347"/>
      <c r="D70" s="348"/>
      <c r="E70" s="348"/>
      <c r="F70" s="348"/>
      <c r="G70" s="348"/>
      <c r="H70" s="348"/>
      <c r="I70" s="348"/>
      <c r="J70" s="348"/>
      <c r="K70" s="348"/>
      <c r="L70" s="162"/>
      <c r="M70" s="162"/>
      <c r="N70" s="162"/>
      <c r="O70" s="162"/>
      <c r="P70" s="162"/>
      <c r="Q70" s="162"/>
      <c r="R70" s="162"/>
      <c r="S70" s="162"/>
    </row>
    <row r="71" spans="1:19" x14ac:dyDescent="0.25">
      <c r="A71" s="160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162"/>
      <c r="M71" s="162"/>
      <c r="N71" s="162"/>
      <c r="O71" s="162"/>
      <c r="P71" s="162"/>
      <c r="Q71" s="162"/>
      <c r="R71" s="162"/>
      <c r="S71" s="162"/>
    </row>
    <row r="72" spans="1:19" x14ac:dyDescent="0.25">
      <c r="A72" s="160"/>
      <c r="B72" s="349" t="s">
        <v>3</v>
      </c>
      <c r="C72" s="350">
        <v>44438</v>
      </c>
      <c r="D72" s="337"/>
      <c r="E72" s="349"/>
      <c r="F72" s="349" t="s">
        <v>2</v>
      </c>
      <c r="G72" s="351" t="s">
        <v>122</v>
      </c>
      <c r="H72" s="349"/>
      <c r="I72" s="349"/>
      <c r="J72" s="349"/>
      <c r="K72" s="349"/>
      <c r="L72" s="162"/>
      <c r="M72" s="162"/>
      <c r="N72" s="162"/>
      <c r="O72" s="162"/>
      <c r="P72" s="162"/>
      <c r="Q72" s="162"/>
      <c r="R72" s="162"/>
      <c r="S72" s="162"/>
    </row>
    <row r="73" spans="1:19" ht="7.5" customHeight="1" x14ac:dyDescent="0.25">
      <c r="A73" s="160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62"/>
      <c r="M73" s="162"/>
      <c r="N73" s="162"/>
      <c r="O73" s="162"/>
      <c r="P73" s="162"/>
      <c r="Q73" s="162"/>
      <c r="R73" s="162"/>
      <c r="S73" s="162"/>
    </row>
    <row r="74" spans="1:19" x14ac:dyDescent="0.25">
      <c r="A74" s="160"/>
      <c r="B74" s="349"/>
      <c r="C74" s="349"/>
      <c r="D74" s="352"/>
      <c r="E74" s="349"/>
      <c r="F74" s="349" t="s">
        <v>0</v>
      </c>
      <c r="G74" s="353"/>
      <c r="H74" s="349"/>
      <c r="I74" s="349"/>
      <c r="J74" s="349"/>
      <c r="K74" s="349"/>
      <c r="L74" s="162"/>
      <c r="M74" s="162"/>
      <c r="N74" s="162"/>
      <c r="O74" s="162"/>
      <c r="P74" s="162"/>
      <c r="Q74" s="162"/>
      <c r="R74" s="162"/>
      <c r="S74" s="162"/>
    </row>
    <row r="75" spans="1:19" x14ac:dyDescent="0.25">
      <c r="A75" s="160"/>
      <c r="B75" s="349"/>
      <c r="C75" s="349"/>
      <c r="D75" s="352"/>
      <c r="E75" s="349"/>
      <c r="F75" s="349"/>
      <c r="G75" s="353"/>
      <c r="H75" s="349"/>
      <c r="I75" s="349"/>
      <c r="J75" s="349"/>
      <c r="K75" s="349"/>
      <c r="L75" s="162"/>
      <c r="M75" s="162"/>
      <c r="N75" s="162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298"/>
      <c r="B77" s="346"/>
      <c r="C77" s="347"/>
      <c r="D77" s="348"/>
      <c r="E77" s="348"/>
      <c r="F77" s="348"/>
      <c r="G77" s="348"/>
      <c r="H77" s="348"/>
      <c r="I77" s="348"/>
      <c r="J77" s="348"/>
      <c r="K77" s="348"/>
      <c r="L77" s="162"/>
      <c r="M77" s="162"/>
      <c r="N77" s="162"/>
      <c r="O77" s="162"/>
      <c r="P77" s="162"/>
      <c r="Q77" s="162"/>
      <c r="R77" s="162"/>
      <c r="S77" s="162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09"/>
  <sheetViews>
    <sheetView showGridLines="0" zoomScale="80" zoomScaleNormal="80" zoomScaleSheetLayoutView="80" workbookViewId="0">
      <selection activeCell="F46" sqref="F46"/>
    </sheetView>
  </sheetViews>
  <sheetFormatPr defaultColWidth="0" defaultRowHeight="15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6" width="14.28515625" style="354" customWidth="1"/>
    <col min="7" max="7" width="21.28515625" style="355" customWidth="1"/>
    <col min="8" max="9" width="14.28515625" style="354" customWidth="1"/>
    <col min="10" max="10" width="20.85546875" style="354" customWidth="1"/>
    <col min="11" max="12" width="14.28515625" style="354" customWidth="1"/>
    <col min="13" max="13" width="21.140625" style="354" customWidth="1"/>
    <col min="14" max="15" width="14.28515625" style="354" customWidth="1"/>
    <col min="16" max="16" width="21.42578125" style="354" customWidth="1"/>
    <col min="17" max="18" width="14.2851562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164" t="s">
        <v>93</v>
      </c>
      <c r="C2" s="160"/>
      <c r="D2" s="160"/>
      <c r="E2" s="160"/>
      <c r="F2" s="160"/>
      <c r="G2" s="161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tr">
        <f>'[15]NR 2022'!D4:U4</f>
        <v>Základní škola Chomutov, Školní 1480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>
        <f>'[15]NR 2022'!D6</f>
        <v>46789731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tr">
        <f>'[15]NR 2022'!D8:U8</f>
        <v>Školní 1480/61, Chomutov, 430 01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174" t="s">
        <v>87</v>
      </c>
      <c r="K10" s="171"/>
      <c r="L10" s="172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190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f>'[15]NR 2022'!G15</f>
        <v>1037.731</v>
      </c>
      <c r="E15" s="206">
        <f>'[15]NR 2022'!H15</f>
        <v>5.5E-2</v>
      </c>
      <c r="F15" s="207">
        <f t="shared" ref="F15:F23" si="0">D15+E15</f>
        <v>1037.7860000000001</v>
      </c>
      <c r="G15" s="205">
        <f>'[15]NR 2022'!M15</f>
        <v>2105</v>
      </c>
      <c r="H15" s="206">
        <f>'[15]NR 2022'!N15</f>
        <v>0</v>
      </c>
      <c r="I15" s="208">
        <f t="shared" ref="I15:I23" si="1">G15+H15</f>
        <v>2105</v>
      </c>
      <c r="J15" s="209">
        <f>'[15]NR 2022'!Y15</f>
        <v>1950</v>
      </c>
      <c r="K15" s="210">
        <f>'[15]NR 2022'!Z15</f>
        <v>0</v>
      </c>
      <c r="L15" s="211">
        <f>J15+K15</f>
        <v>1950</v>
      </c>
      <c r="M15" s="360">
        <v>1950</v>
      </c>
      <c r="N15" s="206"/>
      <c r="O15" s="207">
        <f t="shared" ref="O15:O23" si="2">M15+N15</f>
        <v>1950</v>
      </c>
      <c r="P15" s="360">
        <v>1950</v>
      </c>
      <c r="Q15" s="206"/>
      <c r="R15" s="207">
        <f t="shared" ref="R15:R23" si="3">P15+Q15</f>
        <v>1950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f>'[15]NR 2022'!G16</f>
        <v>5539.4</v>
      </c>
      <c r="E16" s="216">
        <f>'[15]NR 2022'!H16</f>
        <v>0</v>
      </c>
      <c r="F16" s="207">
        <f t="shared" si="0"/>
        <v>5539.4</v>
      </c>
      <c r="G16" s="205">
        <f>'[15]NR 2022'!M16</f>
        <v>5387</v>
      </c>
      <c r="H16" s="206">
        <f>'[15]NR 2022'!N16</f>
        <v>0</v>
      </c>
      <c r="I16" s="208">
        <f t="shared" si="1"/>
        <v>5387</v>
      </c>
      <c r="J16" s="217">
        <f>'[15]NR 2022'!Y16</f>
        <v>5660</v>
      </c>
      <c r="K16" s="218">
        <f>'[15]NR 2022'!Z16</f>
        <v>0</v>
      </c>
      <c r="L16" s="219">
        <f t="shared" ref="L16:L23" si="4">J16+K16</f>
        <v>5660</v>
      </c>
      <c r="M16" s="359">
        <v>5900</v>
      </c>
      <c r="N16" s="216"/>
      <c r="O16" s="207">
        <f t="shared" si="2"/>
        <v>5900</v>
      </c>
      <c r="P16" s="359">
        <v>5900</v>
      </c>
      <c r="Q16" s="216"/>
      <c r="R16" s="207">
        <f t="shared" si="3"/>
        <v>5900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f>'[15]NR 2022'!G17</f>
        <v>392.9</v>
      </c>
      <c r="E17" s="216">
        <f>'[15]NR 2022'!H17</f>
        <v>0</v>
      </c>
      <c r="F17" s="207">
        <f t="shared" si="0"/>
        <v>392.9</v>
      </c>
      <c r="G17" s="205">
        <f>'[15]NR 2022'!M17</f>
        <v>480.4</v>
      </c>
      <c r="H17" s="206">
        <f>'[15]NR 2022'!N17</f>
        <v>0</v>
      </c>
      <c r="I17" s="208">
        <f t="shared" si="1"/>
        <v>480.4</v>
      </c>
      <c r="J17" s="217">
        <f>'[15]NR 2022'!Y17</f>
        <v>337.9</v>
      </c>
      <c r="K17" s="218">
        <f>'[15]NR 2022'!Z17</f>
        <v>0</v>
      </c>
      <c r="L17" s="219">
        <f t="shared" si="4"/>
        <v>337.9</v>
      </c>
      <c r="M17" s="359">
        <v>0</v>
      </c>
      <c r="N17" s="225"/>
      <c r="O17" s="207">
        <f t="shared" si="2"/>
        <v>0</v>
      </c>
      <c r="P17" s="359">
        <v>0</v>
      </c>
      <c r="Q17" s="225"/>
      <c r="R17" s="207">
        <f t="shared" si="3"/>
        <v>0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f>'[15]NR 2022'!G18</f>
        <v>47026.95</v>
      </c>
      <c r="E18" s="206">
        <f>'[15]NR 2022'!H18</f>
        <v>0</v>
      </c>
      <c r="F18" s="207">
        <f t="shared" si="0"/>
        <v>47026.95</v>
      </c>
      <c r="G18" s="205">
        <f>'[15]NR 2022'!M18</f>
        <v>47689.462</v>
      </c>
      <c r="H18" s="206">
        <f>'[15]NR 2022'!N18</f>
        <v>0</v>
      </c>
      <c r="I18" s="208">
        <f t="shared" si="1"/>
        <v>47689.462</v>
      </c>
      <c r="J18" s="217">
        <f>'[15]NR 2022'!Y18</f>
        <v>48362</v>
      </c>
      <c r="K18" s="218">
        <f>'[15]NR 2022'!Z18</f>
        <v>0</v>
      </c>
      <c r="L18" s="219">
        <f t="shared" si="4"/>
        <v>48362</v>
      </c>
      <c r="M18" s="359">
        <v>46320</v>
      </c>
      <c r="N18" s="206"/>
      <c r="O18" s="207">
        <f t="shared" si="2"/>
        <v>46320</v>
      </c>
      <c r="P18" s="359">
        <v>46320</v>
      </c>
      <c r="Q18" s="206"/>
      <c r="R18" s="207">
        <f t="shared" si="3"/>
        <v>46320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f>'[15]NR 2022'!G19</f>
        <v>678.36199999999997</v>
      </c>
      <c r="E19" s="206">
        <f>'[15]NR 2022'!H19</f>
        <v>0</v>
      </c>
      <c r="F19" s="207">
        <f t="shared" si="0"/>
        <v>678.36199999999997</v>
      </c>
      <c r="G19" s="205">
        <f>'[15]NR 2022'!M19</f>
        <v>1446.982</v>
      </c>
      <c r="H19" s="206">
        <f>'[15]NR 2022'!N19</f>
        <v>0</v>
      </c>
      <c r="I19" s="208">
        <f t="shared" si="1"/>
        <v>1446.982</v>
      </c>
      <c r="J19" s="217">
        <f>'[15]NR 2022'!Y19</f>
        <v>1446.88</v>
      </c>
      <c r="K19" s="218">
        <f>'[15]NR 2022'!Z19</f>
        <v>0</v>
      </c>
      <c r="L19" s="219">
        <f t="shared" si="4"/>
        <v>1446.88</v>
      </c>
      <c r="M19" s="359">
        <v>1446.88</v>
      </c>
      <c r="N19" s="228"/>
      <c r="O19" s="207">
        <f t="shared" si="2"/>
        <v>1446.88</v>
      </c>
      <c r="P19" s="359">
        <v>1446.88</v>
      </c>
      <c r="Q19" s="228"/>
      <c r="R19" s="207">
        <f t="shared" si="3"/>
        <v>1446.88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f>'[15]NR 2022'!G20</f>
        <v>23.062999999999999</v>
      </c>
      <c r="E20" s="206">
        <f>'[15]NR 2022'!H20</f>
        <v>0</v>
      </c>
      <c r="F20" s="207">
        <f t="shared" si="0"/>
        <v>23.062999999999999</v>
      </c>
      <c r="G20" s="205">
        <f>'[15]NR 2022'!M20</f>
        <v>200</v>
      </c>
      <c r="H20" s="206">
        <f>'[15]NR 2022'!N20</f>
        <v>0</v>
      </c>
      <c r="I20" s="208">
        <f t="shared" si="1"/>
        <v>200</v>
      </c>
      <c r="J20" s="217">
        <f>'[15]NR 2022'!Y20</f>
        <v>130</v>
      </c>
      <c r="K20" s="218">
        <f>'[15]NR 2022'!Z20</f>
        <v>0</v>
      </c>
      <c r="L20" s="219">
        <f t="shared" si="4"/>
        <v>130</v>
      </c>
      <c r="M20" s="359">
        <v>30</v>
      </c>
      <c r="N20" s="228"/>
      <c r="O20" s="207">
        <f t="shared" si="2"/>
        <v>30</v>
      </c>
      <c r="P20" s="359">
        <v>30</v>
      </c>
      <c r="Q20" s="228"/>
      <c r="R20" s="207">
        <f t="shared" si="3"/>
        <v>30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f>'[15]NR 2022'!G21</f>
        <v>135.042</v>
      </c>
      <c r="E21" s="206">
        <f>'[15]NR 2022'!H21</f>
        <v>218.352</v>
      </c>
      <c r="F21" s="207">
        <f t="shared" si="0"/>
        <v>353.39400000000001</v>
      </c>
      <c r="G21" s="205">
        <f>'[15]NR 2022'!M21</f>
        <v>0</v>
      </c>
      <c r="H21" s="206">
        <f>'[15]NR 2022'!N21</f>
        <v>120</v>
      </c>
      <c r="I21" s="208">
        <f t="shared" si="1"/>
        <v>120</v>
      </c>
      <c r="J21" s="217">
        <f>'[15]NR 2022'!Y21</f>
        <v>0</v>
      </c>
      <c r="K21" s="218">
        <f>'[15]NR 2022'!Z21</f>
        <v>100</v>
      </c>
      <c r="L21" s="219">
        <f t="shared" si="4"/>
        <v>100</v>
      </c>
      <c r="M21" s="359"/>
      <c r="N21" s="232">
        <v>160</v>
      </c>
      <c r="O21" s="207">
        <f t="shared" si="2"/>
        <v>160</v>
      </c>
      <c r="P21" s="359"/>
      <c r="Q21" s="232">
        <v>160</v>
      </c>
      <c r="R21" s="207">
        <f t="shared" si="3"/>
        <v>160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'[15]NR 2022'!G22</f>
        <v>0</v>
      </c>
      <c r="E22" s="206">
        <f>'[15]NR 2022'!H22</f>
        <v>218.352</v>
      </c>
      <c r="F22" s="207">
        <f t="shared" si="0"/>
        <v>218.352</v>
      </c>
      <c r="G22" s="205">
        <f>'[15]NR 2022'!M22</f>
        <v>0</v>
      </c>
      <c r="H22" s="206">
        <f>'[15]NR 2022'!N22</f>
        <v>120</v>
      </c>
      <c r="I22" s="208">
        <f t="shared" si="1"/>
        <v>120</v>
      </c>
      <c r="J22" s="217">
        <f>'[15]NR 2022'!Y22</f>
        <v>0</v>
      </c>
      <c r="K22" s="218">
        <f>'[15]NR 2022'!Z22</f>
        <v>100</v>
      </c>
      <c r="L22" s="219">
        <f t="shared" si="4"/>
        <v>100</v>
      </c>
      <c r="M22" s="359"/>
      <c r="N22" s="232">
        <v>160</v>
      </c>
      <c r="O22" s="207">
        <f t="shared" si="2"/>
        <v>160</v>
      </c>
      <c r="P22" s="359"/>
      <c r="Q22" s="232">
        <v>160</v>
      </c>
      <c r="R22" s="207">
        <f t="shared" si="3"/>
        <v>160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'[15]NR 2022'!G23</f>
        <v>0</v>
      </c>
      <c r="E23" s="206">
        <f>'[15]NR 2022'!H23</f>
        <v>0</v>
      </c>
      <c r="F23" s="235">
        <f t="shared" si="0"/>
        <v>0</v>
      </c>
      <c r="G23" s="205">
        <f>'[15]NR 2022'!M23</f>
        <v>0</v>
      </c>
      <c r="H23" s="206">
        <f>'[15]NR 2022'!N23</f>
        <v>0</v>
      </c>
      <c r="I23" s="236">
        <f t="shared" si="1"/>
        <v>0</v>
      </c>
      <c r="J23" s="217">
        <f>'[15]NR 2022'!Y23</f>
        <v>0</v>
      </c>
      <c r="K23" s="218">
        <f>'[15]NR 2022'!Z23</f>
        <v>0</v>
      </c>
      <c r="L23" s="219">
        <f t="shared" si="4"/>
        <v>0</v>
      </c>
      <c r="M23" s="358"/>
      <c r="N23" s="240"/>
      <c r="O23" s="235">
        <f t="shared" si="2"/>
        <v>0</v>
      </c>
      <c r="P23" s="358"/>
      <c r="Q23" s="240"/>
      <c r="R23" s="235">
        <f t="shared" si="3"/>
        <v>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 t="shared" ref="D24:R24" si="5">SUM(D15:D21)</f>
        <v>54833.448000000004</v>
      </c>
      <c r="E24" s="243">
        <f t="shared" si="5"/>
        <v>218.40700000000001</v>
      </c>
      <c r="F24" s="243">
        <f t="shared" si="5"/>
        <v>55051.854999999996</v>
      </c>
      <c r="G24" s="243">
        <f t="shared" si="5"/>
        <v>57308.843999999997</v>
      </c>
      <c r="H24" s="243">
        <f t="shared" si="5"/>
        <v>120</v>
      </c>
      <c r="I24" s="244">
        <f t="shared" si="5"/>
        <v>57428.843999999997</v>
      </c>
      <c r="J24" s="245">
        <f t="shared" si="5"/>
        <v>57886.78</v>
      </c>
      <c r="K24" s="245">
        <f t="shared" si="5"/>
        <v>100</v>
      </c>
      <c r="L24" s="245">
        <f t="shared" si="5"/>
        <v>57986.78</v>
      </c>
      <c r="M24" s="246">
        <f t="shared" si="5"/>
        <v>55646.879999999997</v>
      </c>
      <c r="N24" s="243">
        <f t="shared" si="5"/>
        <v>160</v>
      </c>
      <c r="O24" s="243">
        <f t="shared" si="5"/>
        <v>55806.879999999997</v>
      </c>
      <c r="P24" s="243">
        <f t="shared" si="5"/>
        <v>55646.879999999997</v>
      </c>
      <c r="Q24" s="243">
        <f t="shared" si="5"/>
        <v>160</v>
      </c>
      <c r="R24" s="243">
        <f t="shared" si="5"/>
        <v>55806.879999999997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f>'[15]NR 2022'!G28</f>
        <v>362.55700000000002</v>
      </c>
      <c r="E28" s="206">
        <f>'[15]NR 2022'!H28</f>
        <v>0</v>
      </c>
      <c r="F28" s="207">
        <f t="shared" ref="F28:F38" si="6">D28+E28</f>
        <v>362.55700000000002</v>
      </c>
      <c r="G28" s="205">
        <f>'[15]NR 2022'!M28</f>
        <v>426.71600000000001</v>
      </c>
      <c r="H28" s="206">
        <f>'[15]NR 2022'!N28</f>
        <v>0</v>
      </c>
      <c r="I28" s="208">
        <f t="shared" ref="I28:I38" si="7">G28+H28</f>
        <v>426.71600000000001</v>
      </c>
      <c r="J28" s="209">
        <f>'[15]NR 2022'!Y28</f>
        <v>120</v>
      </c>
      <c r="K28" s="210">
        <f>'[15]NR 2022'!Z28</f>
        <v>0</v>
      </c>
      <c r="L28" s="211">
        <f t="shared" ref="L28:L38" si="8">J28+K28</f>
        <v>120</v>
      </c>
      <c r="M28" s="266">
        <v>200</v>
      </c>
      <c r="N28" s="266"/>
      <c r="O28" s="207">
        <f t="shared" ref="O28:O38" si="9">M28+N28</f>
        <v>200</v>
      </c>
      <c r="P28" s="266">
        <v>200</v>
      </c>
      <c r="Q28" s="266"/>
      <c r="R28" s="207">
        <f t="shared" ref="R28:R38" si="10">P28+Q28</f>
        <v>200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f>'[15]NR 2022'!G29</f>
        <v>1836.3420000000001</v>
      </c>
      <c r="E29" s="216">
        <f>'[15]NR 2022'!H29</f>
        <v>14.180999999999999</v>
      </c>
      <c r="F29" s="207">
        <f t="shared" si="6"/>
        <v>1850.5230000000001</v>
      </c>
      <c r="G29" s="205">
        <f>'[15]NR 2022'!M29</f>
        <v>2828</v>
      </c>
      <c r="H29" s="216">
        <f>'[15]NR 2022'!N29</f>
        <v>40</v>
      </c>
      <c r="I29" s="208">
        <f t="shared" si="7"/>
        <v>2868</v>
      </c>
      <c r="J29" s="217">
        <f>'[15]NR 2022'!Y29</f>
        <v>2944.4</v>
      </c>
      <c r="K29" s="268">
        <f>'[15]NR 2022'!Z29</f>
        <v>40</v>
      </c>
      <c r="L29" s="219">
        <f t="shared" si="8"/>
        <v>2984.4</v>
      </c>
      <c r="M29" s="271">
        <v>2840</v>
      </c>
      <c r="N29" s="270">
        <v>60</v>
      </c>
      <c r="O29" s="207">
        <f t="shared" si="9"/>
        <v>2900</v>
      </c>
      <c r="P29" s="271">
        <v>2840</v>
      </c>
      <c r="Q29" s="270">
        <v>60</v>
      </c>
      <c r="R29" s="207">
        <f t="shared" si="10"/>
        <v>2900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f>'[15]NR 2022'!G30</f>
        <v>3137.1909999999998</v>
      </c>
      <c r="E30" s="216">
        <f>'[15]NR 2022'!H30</f>
        <v>59.473999999999997</v>
      </c>
      <c r="F30" s="207">
        <f t="shared" si="6"/>
        <v>3196.665</v>
      </c>
      <c r="G30" s="205">
        <f>'[15]NR 2022'!M30</f>
        <v>3150</v>
      </c>
      <c r="H30" s="216">
        <f>'[15]NR 2022'!N30</f>
        <v>80</v>
      </c>
      <c r="I30" s="208">
        <f t="shared" si="7"/>
        <v>3230</v>
      </c>
      <c r="J30" s="217">
        <f>'[15]NR 2022'!Y30</f>
        <v>3610</v>
      </c>
      <c r="K30" s="268">
        <f>'[15]NR 2022'!Z30</f>
        <v>60</v>
      </c>
      <c r="L30" s="219">
        <f t="shared" si="8"/>
        <v>3670</v>
      </c>
      <c r="M30" s="271">
        <v>3740</v>
      </c>
      <c r="N30" s="270">
        <v>100</v>
      </c>
      <c r="O30" s="207">
        <f t="shared" si="9"/>
        <v>3840</v>
      </c>
      <c r="P30" s="271">
        <v>3740</v>
      </c>
      <c r="Q30" s="270">
        <v>100</v>
      </c>
      <c r="R30" s="207">
        <f t="shared" si="10"/>
        <v>3840</v>
      </c>
      <c r="S30" s="162"/>
    </row>
    <row r="31" spans="1:19" x14ac:dyDescent="0.25">
      <c r="A31" s="160"/>
      <c r="B31" s="214" t="s">
        <v>46</v>
      </c>
      <c r="C31" s="230" t="s">
        <v>45</v>
      </c>
      <c r="D31" s="205">
        <f>'[15]NR 2022'!G31</f>
        <v>932.22900000000004</v>
      </c>
      <c r="E31" s="206">
        <f>'[15]NR 2022'!H31</f>
        <v>10.064</v>
      </c>
      <c r="F31" s="207">
        <f t="shared" si="6"/>
        <v>942.29300000000001</v>
      </c>
      <c r="G31" s="205">
        <f>'[15]NR 2022'!M31</f>
        <v>928.9</v>
      </c>
      <c r="H31" s="206">
        <f>'[15]NR 2022'!N31</f>
        <v>0</v>
      </c>
      <c r="I31" s="208">
        <f t="shared" si="7"/>
        <v>928.9</v>
      </c>
      <c r="J31" s="217">
        <f>'[15]NR 2022'!Y31</f>
        <v>873.93100000000004</v>
      </c>
      <c r="K31" s="218">
        <f>'[15]NR 2022'!Z31</f>
        <v>0</v>
      </c>
      <c r="L31" s="219">
        <f t="shared" si="8"/>
        <v>873.93100000000004</v>
      </c>
      <c r="M31" s="271">
        <v>831.93100000000004</v>
      </c>
      <c r="N31" s="271"/>
      <c r="O31" s="207">
        <f t="shared" si="9"/>
        <v>831.93100000000004</v>
      </c>
      <c r="P31" s="271">
        <v>831.93100000000004</v>
      </c>
      <c r="Q31" s="271"/>
      <c r="R31" s="207">
        <f t="shared" si="10"/>
        <v>831.93100000000004</v>
      </c>
      <c r="S31" s="162"/>
    </row>
    <row r="32" spans="1:19" x14ac:dyDescent="0.25">
      <c r="A32" s="160"/>
      <c r="B32" s="214" t="s">
        <v>44</v>
      </c>
      <c r="C32" s="230" t="s">
        <v>43</v>
      </c>
      <c r="D32" s="205">
        <f>'[15]NR 2022'!G32</f>
        <v>33603.881999999998</v>
      </c>
      <c r="E32" s="206">
        <f>'[15]NR 2022'!H32</f>
        <v>0</v>
      </c>
      <c r="F32" s="207">
        <f t="shared" si="6"/>
        <v>33603.881999999998</v>
      </c>
      <c r="G32" s="205">
        <f>'[15]NR 2022'!M32</f>
        <v>34875.605000000003</v>
      </c>
      <c r="H32" s="206">
        <f>'[15]NR 2022'!N32</f>
        <v>0</v>
      </c>
      <c r="I32" s="208">
        <f t="shared" si="7"/>
        <v>34875.605000000003</v>
      </c>
      <c r="J32" s="217">
        <f>'[15]NR 2022'!Y32</f>
        <v>34728.652000000002</v>
      </c>
      <c r="K32" s="218">
        <f>'[15]NR 2022'!Z32</f>
        <v>0</v>
      </c>
      <c r="L32" s="219">
        <f t="shared" si="8"/>
        <v>34728.652000000002</v>
      </c>
      <c r="M32" s="271">
        <v>33076</v>
      </c>
      <c r="N32" s="271"/>
      <c r="O32" s="207">
        <f t="shared" si="9"/>
        <v>33076</v>
      </c>
      <c r="P32" s="271">
        <v>33076</v>
      </c>
      <c r="Q32" s="271"/>
      <c r="R32" s="207">
        <f t="shared" si="10"/>
        <v>33076</v>
      </c>
      <c r="S32" s="162"/>
    </row>
    <row r="33" spans="1:19" x14ac:dyDescent="0.25">
      <c r="A33" s="160"/>
      <c r="B33" s="214" t="s">
        <v>42</v>
      </c>
      <c r="C33" s="227" t="s">
        <v>41</v>
      </c>
      <c r="D33" s="205">
        <f>'[15]NR 2022'!G33</f>
        <v>33476.332000000002</v>
      </c>
      <c r="E33" s="206">
        <f>'[15]NR 2022'!H33</f>
        <v>0</v>
      </c>
      <c r="F33" s="207">
        <f t="shared" si="6"/>
        <v>33476.332000000002</v>
      </c>
      <c r="G33" s="205">
        <f>'[15]NR 2022'!M33</f>
        <v>34656.605000000003</v>
      </c>
      <c r="H33" s="206">
        <f>'[15]NR 2022'!N33</f>
        <v>0</v>
      </c>
      <c r="I33" s="208">
        <f t="shared" si="7"/>
        <v>34656.605000000003</v>
      </c>
      <c r="J33" s="217">
        <f>'[15]NR 2022'!Y33</f>
        <v>34144.851999999999</v>
      </c>
      <c r="K33" s="218">
        <f>'[15]NR 2022'!Z33</f>
        <v>0</v>
      </c>
      <c r="L33" s="219">
        <f t="shared" si="8"/>
        <v>34144.851999999999</v>
      </c>
      <c r="M33" s="271">
        <v>33056</v>
      </c>
      <c r="N33" s="271"/>
      <c r="O33" s="207">
        <f t="shared" si="9"/>
        <v>33056</v>
      </c>
      <c r="P33" s="271">
        <v>33056</v>
      </c>
      <c r="Q33" s="271"/>
      <c r="R33" s="207">
        <f t="shared" si="10"/>
        <v>33056</v>
      </c>
      <c r="S33" s="162"/>
    </row>
    <row r="34" spans="1:19" x14ac:dyDescent="0.25">
      <c r="A34" s="160"/>
      <c r="B34" s="214" t="s">
        <v>40</v>
      </c>
      <c r="C34" s="272" t="s">
        <v>39</v>
      </c>
      <c r="D34" s="205">
        <f>'[15]NR 2022'!G34</f>
        <v>127.55</v>
      </c>
      <c r="E34" s="206">
        <f>'[15]NR 2022'!H34</f>
        <v>0</v>
      </c>
      <c r="F34" s="207">
        <f t="shared" si="6"/>
        <v>127.55</v>
      </c>
      <c r="G34" s="205">
        <f>'[15]NR 2022'!M34</f>
        <v>219</v>
      </c>
      <c r="H34" s="206">
        <f>'[15]NR 2022'!N34</f>
        <v>0</v>
      </c>
      <c r="I34" s="208">
        <f t="shared" si="7"/>
        <v>219</v>
      </c>
      <c r="J34" s="217">
        <f>'[15]NR 2022'!Y34</f>
        <v>583.79999999999995</v>
      </c>
      <c r="K34" s="218">
        <f>'[15]NR 2022'!Z34</f>
        <v>0</v>
      </c>
      <c r="L34" s="219">
        <f t="shared" si="8"/>
        <v>583.79999999999995</v>
      </c>
      <c r="M34" s="271">
        <v>20</v>
      </c>
      <c r="N34" s="271"/>
      <c r="O34" s="207">
        <f t="shared" si="9"/>
        <v>20</v>
      </c>
      <c r="P34" s="271">
        <v>20</v>
      </c>
      <c r="Q34" s="271"/>
      <c r="R34" s="207">
        <f t="shared" si="10"/>
        <v>20</v>
      </c>
      <c r="S34" s="162"/>
    </row>
    <row r="35" spans="1:19" x14ac:dyDescent="0.25">
      <c r="A35" s="160"/>
      <c r="B35" s="214" t="s">
        <v>38</v>
      </c>
      <c r="C35" s="230" t="s">
        <v>37</v>
      </c>
      <c r="D35" s="205">
        <f>'[15]NR 2022'!G35</f>
        <v>11462.159000000001</v>
      </c>
      <c r="E35" s="206">
        <f>'[15]NR 2022'!H35</f>
        <v>0</v>
      </c>
      <c r="F35" s="207">
        <f t="shared" si="6"/>
        <v>11462.159000000001</v>
      </c>
      <c r="G35" s="205">
        <f>'[15]NR 2022'!M35</f>
        <v>11719.004000000001</v>
      </c>
      <c r="H35" s="206">
        <f>'[15]NR 2022'!N35</f>
        <v>0</v>
      </c>
      <c r="I35" s="208">
        <f t="shared" si="7"/>
        <v>11719.004000000001</v>
      </c>
      <c r="J35" s="217">
        <f>'[15]NR 2022'!Y35</f>
        <v>11711.129000000001</v>
      </c>
      <c r="K35" s="218">
        <f>'[15]NR 2022'!Z35</f>
        <v>0</v>
      </c>
      <c r="L35" s="219">
        <f t="shared" si="8"/>
        <v>11711.129000000001</v>
      </c>
      <c r="M35" s="271">
        <v>11314</v>
      </c>
      <c r="N35" s="271"/>
      <c r="O35" s="207">
        <f t="shared" si="9"/>
        <v>11314</v>
      </c>
      <c r="P35" s="271">
        <v>11314</v>
      </c>
      <c r="Q35" s="271"/>
      <c r="R35" s="207">
        <f t="shared" si="10"/>
        <v>11314</v>
      </c>
      <c r="S35" s="162"/>
    </row>
    <row r="36" spans="1:19" x14ac:dyDescent="0.25">
      <c r="A36" s="160"/>
      <c r="B36" s="214" t="s">
        <v>36</v>
      </c>
      <c r="C36" s="230" t="s">
        <v>35</v>
      </c>
      <c r="D36" s="205">
        <f>'[15]NR 2022'!G36</f>
        <v>0</v>
      </c>
      <c r="E36" s="206">
        <f>'[15]NR 2022'!H36</f>
        <v>0</v>
      </c>
      <c r="F36" s="207">
        <f t="shared" si="6"/>
        <v>0</v>
      </c>
      <c r="G36" s="205">
        <f>'[15]NR 2022'!M36</f>
        <v>0</v>
      </c>
      <c r="H36" s="206">
        <f>'[15]NR 2022'!N36</f>
        <v>0</v>
      </c>
      <c r="I36" s="208">
        <f t="shared" si="7"/>
        <v>0</v>
      </c>
      <c r="J36" s="217">
        <f>'[15]NR 2022'!Y36</f>
        <v>0</v>
      </c>
      <c r="K36" s="218">
        <f>'[15]NR 2022'!Z36</f>
        <v>0</v>
      </c>
      <c r="L36" s="219">
        <f t="shared" si="8"/>
        <v>0</v>
      </c>
      <c r="M36" s="271"/>
      <c r="N36" s="271"/>
      <c r="O36" s="207">
        <f t="shared" si="9"/>
        <v>0</v>
      </c>
      <c r="P36" s="271"/>
      <c r="Q36" s="271"/>
      <c r="R36" s="207">
        <f t="shared" si="10"/>
        <v>0</v>
      </c>
      <c r="S36" s="162"/>
    </row>
    <row r="37" spans="1:19" x14ac:dyDescent="0.25">
      <c r="A37" s="160"/>
      <c r="B37" s="214" t="s">
        <v>34</v>
      </c>
      <c r="C37" s="230" t="s">
        <v>33</v>
      </c>
      <c r="D37" s="205">
        <f>'[15]NR 2022'!G37</f>
        <v>1041.4380000000001</v>
      </c>
      <c r="E37" s="206">
        <f>'[15]NR 2022'!H37</f>
        <v>0</v>
      </c>
      <c r="F37" s="207">
        <f t="shared" si="6"/>
        <v>1041.4380000000001</v>
      </c>
      <c r="G37" s="205">
        <f>'[15]NR 2022'!M37</f>
        <v>1882.2660000000001</v>
      </c>
      <c r="H37" s="206">
        <f>'[15]NR 2022'!N37</f>
        <v>0</v>
      </c>
      <c r="I37" s="208">
        <f t="shared" si="7"/>
        <v>1882.2660000000001</v>
      </c>
      <c r="J37" s="217">
        <f>'[15]NR 2022'!Y37</f>
        <v>1914.9490000000001</v>
      </c>
      <c r="K37" s="218">
        <f>'[15]NR 2022'!Z37</f>
        <v>0</v>
      </c>
      <c r="L37" s="219">
        <f t="shared" si="8"/>
        <v>1914.9490000000001</v>
      </c>
      <c r="M37" s="271">
        <v>1914.9490000000001</v>
      </c>
      <c r="N37" s="271"/>
      <c r="O37" s="207">
        <f t="shared" si="9"/>
        <v>1914.9490000000001</v>
      </c>
      <c r="P37" s="271">
        <v>1914.9490000000001</v>
      </c>
      <c r="Q37" s="271"/>
      <c r="R37" s="207">
        <f t="shared" si="10"/>
        <v>1914.9490000000001</v>
      </c>
      <c r="S37" s="162"/>
    </row>
    <row r="38" spans="1:19" ht="15.75" thickBot="1" x14ac:dyDescent="0.3">
      <c r="A38" s="160"/>
      <c r="B38" s="273" t="s">
        <v>32</v>
      </c>
      <c r="C38" s="274" t="s">
        <v>31</v>
      </c>
      <c r="D38" s="205">
        <f>'[15]NR 2022'!G38</f>
        <v>2366.7780000000002</v>
      </c>
      <c r="E38" s="206">
        <f>'[15]NR 2022'!H38</f>
        <v>0</v>
      </c>
      <c r="F38" s="235">
        <f t="shared" si="6"/>
        <v>2366.7780000000002</v>
      </c>
      <c r="G38" s="205">
        <f>'[15]NR 2022'!M38</f>
        <v>1498.3529999999998</v>
      </c>
      <c r="H38" s="206">
        <f>'[15]NR 2022'!N38</f>
        <v>0</v>
      </c>
      <c r="I38" s="236">
        <f t="shared" si="7"/>
        <v>1498.3529999999998</v>
      </c>
      <c r="J38" s="217">
        <f>'[15]NR 2022'!Y38</f>
        <v>1983.7190000000001</v>
      </c>
      <c r="K38" s="218">
        <f>'[15]NR 2022'!Z38</f>
        <v>0</v>
      </c>
      <c r="L38" s="219">
        <f t="shared" si="8"/>
        <v>1983.7190000000001</v>
      </c>
      <c r="M38" s="276">
        <v>1730</v>
      </c>
      <c r="N38" s="276"/>
      <c r="O38" s="235">
        <f t="shared" si="9"/>
        <v>1730</v>
      </c>
      <c r="P38" s="276">
        <v>1730</v>
      </c>
      <c r="Q38" s="276"/>
      <c r="R38" s="235">
        <f t="shared" si="10"/>
        <v>1730</v>
      </c>
      <c r="S38" s="162"/>
    </row>
    <row r="39" spans="1:19" ht="15.75" thickBot="1" x14ac:dyDescent="0.3">
      <c r="A39" s="160"/>
      <c r="B39" s="241" t="s">
        <v>30</v>
      </c>
      <c r="C39" s="277" t="s">
        <v>29</v>
      </c>
      <c r="D39" s="278">
        <f>SUM(D28:D32)+SUM(D35:D38)</f>
        <v>54742.576000000001</v>
      </c>
      <c r="E39" s="278">
        <f>SUM(E28:E32)+SUM(E35:E38)</f>
        <v>83.718999999999994</v>
      </c>
      <c r="F39" s="279">
        <f>SUM(F35:F38)+SUM(F28:F32)</f>
        <v>54826.294999999998</v>
      </c>
      <c r="G39" s="278">
        <f>SUM(G28:G32)+SUM(G35:G38)</f>
        <v>57308.844000000005</v>
      </c>
      <c r="H39" s="278">
        <f>SUM(H28:H32)+SUM(H35:H38)</f>
        <v>120</v>
      </c>
      <c r="I39" s="280">
        <f>SUM(I35:I38)+SUM(I28:I32)</f>
        <v>57428.844000000005</v>
      </c>
      <c r="J39" s="281">
        <f>SUM(J28:J32)+SUM(J35:J38)</f>
        <v>57886.78</v>
      </c>
      <c r="K39" s="282">
        <f>SUM(K28:K32)+SUM(K35:K38)</f>
        <v>100</v>
      </c>
      <c r="L39" s="281">
        <f>SUM(L35:L38)+SUM(L28:L32)</f>
        <v>57986.78</v>
      </c>
      <c r="M39" s="278">
        <f>SUM(M28:M32)+SUM(M35:M38)</f>
        <v>55646.879999999997</v>
      </c>
      <c r="N39" s="278">
        <f>SUM(N28:N32)+SUM(N35:N38)</f>
        <v>160</v>
      </c>
      <c r="O39" s="279">
        <f>SUM(O35:O38)+SUM(O28:O32)</f>
        <v>55806.879999999997</v>
      </c>
      <c r="P39" s="278">
        <f>SUM(P28:P32)+SUM(P35:P38)</f>
        <v>55646.879999999997</v>
      </c>
      <c r="Q39" s="278">
        <f>SUM(Q28:Q32)+SUM(Q35:Q38)</f>
        <v>160</v>
      </c>
      <c r="R39" s="279">
        <f>SUM(R35:R38)+SUM(R28:R32)</f>
        <v>55806.879999999997</v>
      </c>
      <c r="S39" s="162"/>
    </row>
    <row r="40" spans="1:19" ht="19.5" thickBot="1" x14ac:dyDescent="0.35">
      <c r="A40" s="160"/>
      <c r="B40" s="283" t="s">
        <v>28</v>
      </c>
      <c r="C40" s="284" t="s">
        <v>27</v>
      </c>
      <c r="D40" s="285">
        <f t="shared" ref="D40:R40" si="11">D24-D39</f>
        <v>90.872000000003027</v>
      </c>
      <c r="E40" s="285">
        <f t="shared" si="11"/>
        <v>134.68800000000002</v>
      </c>
      <c r="F40" s="286">
        <f t="shared" si="11"/>
        <v>225.55999999999767</v>
      </c>
      <c r="G40" s="285">
        <f t="shared" si="11"/>
        <v>0</v>
      </c>
      <c r="H40" s="285">
        <f t="shared" si="11"/>
        <v>0</v>
      </c>
      <c r="I40" s="287">
        <f t="shared" si="11"/>
        <v>0</v>
      </c>
      <c r="J40" s="285">
        <f t="shared" si="11"/>
        <v>0</v>
      </c>
      <c r="K40" s="285">
        <f t="shared" si="11"/>
        <v>0</v>
      </c>
      <c r="L40" s="286">
        <f t="shared" si="11"/>
        <v>0</v>
      </c>
      <c r="M40" s="288">
        <f t="shared" si="11"/>
        <v>0</v>
      </c>
      <c r="N40" s="285">
        <f t="shared" si="11"/>
        <v>0</v>
      </c>
      <c r="O40" s="286">
        <f t="shared" si="11"/>
        <v>0</v>
      </c>
      <c r="P40" s="285">
        <f t="shared" si="11"/>
        <v>0</v>
      </c>
      <c r="Q40" s="285">
        <f t="shared" si="11"/>
        <v>0</v>
      </c>
      <c r="R40" s="286">
        <f t="shared" si="11"/>
        <v>0</v>
      </c>
      <c r="S40" s="162"/>
    </row>
    <row r="41" spans="1:19" ht="15.75" thickBot="1" x14ac:dyDescent="0.3">
      <c r="A41" s="160"/>
      <c r="B41" s="289" t="s">
        <v>26</v>
      </c>
      <c r="C41" s="290" t="s">
        <v>25</v>
      </c>
      <c r="D41" s="291"/>
      <c r="E41" s="292"/>
      <c r="F41" s="293">
        <f>F40-D16</f>
        <v>-5313.840000000002</v>
      </c>
      <c r="G41" s="291"/>
      <c r="H41" s="294"/>
      <c r="I41" s="295">
        <f>I40-G16</f>
        <v>-5387</v>
      </c>
      <c r="J41" s="296"/>
      <c r="K41" s="294"/>
      <c r="L41" s="293">
        <f>L40-J16</f>
        <v>-5660</v>
      </c>
      <c r="M41" s="297"/>
      <c r="N41" s="294"/>
      <c r="O41" s="293">
        <f>O40-M16</f>
        <v>-5900</v>
      </c>
      <c r="P41" s="291"/>
      <c r="Q41" s="294"/>
      <c r="R41" s="293">
        <f>R40-P16</f>
        <v>-5900</v>
      </c>
      <c r="S41" s="162"/>
    </row>
    <row r="42" spans="1:19" s="303" customFormat="1" ht="8.25" customHeight="1" thickBot="1" x14ac:dyDescent="0.3">
      <c r="A42" s="298"/>
      <c r="B42" s="299"/>
      <c r="C42" s="300"/>
      <c r="D42" s="298"/>
      <c r="E42" s="301"/>
      <c r="F42" s="301"/>
      <c r="G42" s="298"/>
      <c r="H42" s="301"/>
      <c r="I42" s="301"/>
      <c r="J42" s="301"/>
      <c r="K42" s="301"/>
      <c r="L42" s="302"/>
      <c r="M42" s="302"/>
      <c r="N42" s="302"/>
      <c r="O42" s="302"/>
      <c r="P42" s="302"/>
      <c r="Q42" s="302"/>
      <c r="R42" s="302"/>
      <c r="S42" s="302"/>
    </row>
    <row r="43" spans="1:19" s="303" customFormat="1" ht="15.75" customHeight="1" x14ac:dyDescent="0.25">
      <c r="A43" s="298"/>
      <c r="B43" s="304"/>
      <c r="C43" s="305" t="s">
        <v>24</v>
      </c>
      <c r="D43" s="306" t="s">
        <v>23</v>
      </c>
      <c r="E43" s="301"/>
      <c r="F43" s="307"/>
      <c r="G43" s="306" t="s">
        <v>22</v>
      </c>
      <c r="H43" s="301"/>
      <c r="I43" s="301"/>
      <c r="J43" s="306" t="s">
        <v>21</v>
      </c>
      <c r="K43" s="301"/>
      <c r="L43" s="301"/>
      <c r="M43" s="306" t="s">
        <v>20</v>
      </c>
      <c r="N43" s="302"/>
      <c r="O43" s="302"/>
      <c r="P43" s="306" t="s">
        <v>20</v>
      </c>
      <c r="Q43" s="302"/>
      <c r="R43" s="302"/>
      <c r="S43" s="302"/>
    </row>
    <row r="44" spans="1:19" ht="15.75" thickBot="1" x14ac:dyDescent="0.3">
      <c r="A44" s="160"/>
      <c r="B44" s="304"/>
      <c r="C44" s="308"/>
      <c r="D44" s="309">
        <v>195.4</v>
      </c>
      <c r="E44" s="301"/>
      <c r="F44" s="307"/>
      <c r="G44" s="309">
        <v>185.9</v>
      </c>
      <c r="H44" s="310"/>
      <c r="I44" s="310"/>
      <c r="J44" s="309">
        <v>220</v>
      </c>
      <c r="K44" s="310"/>
      <c r="L44" s="310"/>
      <c r="M44" s="309">
        <v>220</v>
      </c>
      <c r="N44" s="162"/>
      <c r="O44" s="162"/>
      <c r="P44" s="309">
        <v>220</v>
      </c>
      <c r="Q44" s="162"/>
      <c r="R44" s="162"/>
      <c r="S44" s="162"/>
    </row>
    <row r="45" spans="1:19" s="303" customFormat="1" ht="8.25" customHeight="1" thickBot="1" x14ac:dyDescent="0.3">
      <c r="A45" s="298"/>
      <c r="B45" s="304"/>
      <c r="C45" s="300"/>
      <c r="D45" s="301"/>
      <c r="E45" s="301"/>
      <c r="F45" s="307"/>
      <c r="G45" s="301"/>
      <c r="H45" s="301"/>
      <c r="I45" s="307"/>
      <c r="J45" s="307"/>
      <c r="K45" s="307"/>
      <c r="L45" s="302"/>
      <c r="M45" s="302"/>
      <c r="N45" s="302"/>
      <c r="O45" s="302"/>
      <c r="P45" s="302"/>
      <c r="Q45" s="302"/>
      <c r="R45" s="302"/>
      <c r="S45" s="302"/>
    </row>
    <row r="46" spans="1:19" s="303" customFormat="1" ht="37.5" customHeight="1" thickBot="1" x14ac:dyDescent="0.3">
      <c r="A46" s="298"/>
      <c r="B46" s="304"/>
      <c r="C46" s="305" t="s">
        <v>19</v>
      </c>
      <c r="D46" s="311" t="s">
        <v>18</v>
      </c>
      <c r="E46" s="312" t="s">
        <v>17</v>
      </c>
      <c r="F46" s="307"/>
      <c r="G46" s="311" t="s">
        <v>18</v>
      </c>
      <c r="H46" s="312" t="s">
        <v>17</v>
      </c>
      <c r="I46" s="302"/>
      <c r="J46" s="311" t="s">
        <v>18</v>
      </c>
      <c r="K46" s="312" t="s">
        <v>17</v>
      </c>
      <c r="L46" s="313"/>
      <c r="M46" s="311" t="s">
        <v>18</v>
      </c>
      <c r="N46" s="312" t="s">
        <v>17</v>
      </c>
      <c r="O46" s="302"/>
      <c r="P46" s="311" t="s">
        <v>18</v>
      </c>
      <c r="Q46" s="312" t="s">
        <v>17</v>
      </c>
      <c r="R46" s="302"/>
      <c r="S46" s="302"/>
    </row>
    <row r="47" spans="1:19" ht="15.75" thickBot="1" x14ac:dyDescent="0.3">
      <c r="A47" s="160"/>
      <c r="B47" s="314"/>
      <c r="C47" s="315"/>
      <c r="D47" s="316">
        <v>0</v>
      </c>
      <c r="E47" s="317">
        <v>0</v>
      </c>
      <c r="F47" s="307"/>
      <c r="G47" s="316">
        <v>0</v>
      </c>
      <c r="H47" s="317">
        <v>0</v>
      </c>
      <c r="I47" s="162"/>
      <c r="J47" s="316">
        <v>0</v>
      </c>
      <c r="K47" s="317">
        <v>0</v>
      </c>
      <c r="L47" s="310"/>
      <c r="M47" s="316">
        <v>0</v>
      </c>
      <c r="N47" s="317">
        <v>0</v>
      </c>
      <c r="O47" s="162"/>
      <c r="P47" s="316">
        <v>0</v>
      </c>
      <c r="Q47" s="317">
        <v>0</v>
      </c>
      <c r="R47" s="162"/>
      <c r="S47" s="162"/>
    </row>
    <row r="48" spans="1:19" x14ac:dyDescent="0.25">
      <c r="A48" s="160"/>
      <c r="B48" s="314"/>
      <c r="C48" s="300"/>
      <c r="D48" s="301"/>
      <c r="E48" s="301"/>
      <c r="F48" s="307"/>
      <c r="G48" s="301"/>
      <c r="H48" s="301"/>
      <c r="I48" s="307"/>
      <c r="J48" s="307"/>
      <c r="K48" s="307"/>
      <c r="L48" s="302"/>
      <c r="M48" s="162"/>
      <c r="N48" s="302"/>
      <c r="O48" s="302"/>
      <c r="P48" s="162"/>
      <c r="Q48" s="162"/>
      <c r="R48" s="162"/>
      <c r="S48" s="162"/>
    </row>
    <row r="49" spans="1:19" x14ac:dyDescent="0.25">
      <c r="A49" s="160"/>
      <c r="B49" s="314"/>
      <c r="C49" s="318" t="s">
        <v>16</v>
      </c>
      <c r="D49" s="319" t="s">
        <v>9</v>
      </c>
      <c r="E49" s="301"/>
      <c r="F49" s="162"/>
      <c r="G49" s="319" t="s">
        <v>15</v>
      </c>
      <c r="H49" s="162"/>
      <c r="I49" s="162"/>
      <c r="J49" s="319" t="s">
        <v>7</v>
      </c>
      <c r="K49" s="162"/>
      <c r="L49" s="320"/>
      <c r="M49" s="319" t="s">
        <v>6</v>
      </c>
      <c r="N49" s="320"/>
      <c r="O49" s="320"/>
      <c r="P49" s="319" t="s">
        <v>5</v>
      </c>
      <c r="Q49" s="162"/>
      <c r="R49" s="162"/>
      <c r="S49" s="162"/>
    </row>
    <row r="50" spans="1:19" x14ac:dyDescent="0.25">
      <c r="A50" s="160"/>
      <c r="B50" s="314"/>
      <c r="C50" s="321" t="s">
        <v>96</v>
      </c>
      <c r="D50" s="322"/>
      <c r="E50" s="301"/>
      <c r="F50" s="162"/>
      <c r="G50" s="322"/>
      <c r="H50" s="162"/>
      <c r="I50" s="162"/>
      <c r="J50" s="322"/>
      <c r="K50" s="162"/>
      <c r="L50" s="323"/>
      <c r="M50" s="322"/>
      <c r="N50" s="323"/>
      <c r="O50" s="323"/>
      <c r="P50" s="322"/>
      <c r="Q50" s="162"/>
      <c r="R50" s="162"/>
      <c r="S50" s="162"/>
    </row>
    <row r="51" spans="1:19" x14ac:dyDescent="0.25">
      <c r="A51" s="160"/>
      <c r="B51" s="314"/>
      <c r="C51" s="321" t="s">
        <v>14</v>
      </c>
      <c r="D51" s="322">
        <v>1503.5</v>
      </c>
      <c r="E51" s="301"/>
      <c r="F51" s="162"/>
      <c r="G51" s="322">
        <v>34.9</v>
      </c>
      <c r="H51" s="162"/>
      <c r="I51" s="162"/>
      <c r="J51" s="322">
        <v>86.4</v>
      </c>
      <c r="K51" s="162"/>
      <c r="L51" s="323"/>
      <c r="M51" s="322">
        <v>100</v>
      </c>
      <c r="N51" s="323"/>
      <c r="O51" s="323"/>
      <c r="P51" s="322">
        <v>100</v>
      </c>
      <c r="Q51" s="162"/>
      <c r="R51" s="162"/>
      <c r="S51" s="162"/>
    </row>
    <row r="52" spans="1:19" x14ac:dyDescent="0.25">
      <c r="A52" s="160"/>
      <c r="B52" s="314"/>
      <c r="C52" s="321" t="s">
        <v>13</v>
      </c>
      <c r="D52" s="322">
        <v>397.7</v>
      </c>
      <c r="E52" s="301"/>
      <c r="F52" s="162"/>
      <c r="G52" s="322">
        <v>389.2</v>
      </c>
      <c r="H52" s="162"/>
      <c r="I52" s="162"/>
      <c r="J52" s="322">
        <v>493.9</v>
      </c>
      <c r="K52" s="162"/>
      <c r="L52" s="323"/>
      <c r="M52" s="322">
        <v>300</v>
      </c>
      <c r="N52" s="323"/>
      <c r="O52" s="323"/>
      <c r="P52" s="322">
        <v>300</v>
      </c>
      <c r="Q52" s="162"/>
      <c r="R52" s="162"/>
      <c r="S52" s="162"/>
    </row>
    <row r="53" spans="1:19" x14ac:dyDescent="0.25">
      <c r="A53" s="160"/>
      <c r="B53" s="314"/>
      <c r="C53" s="321" t="s">
        <v>12</v>
      </c>
      <c r="D53" s="322">
        <v>31.3</v>
      </c>
      <c r="E53" s="301"/>
      <c r="F53" s="162"/>
      <c r="G53" s="322">
        <v>27.6</v>
      </c>
      <c r="H53" s="162"/>
      <c r="I53" s="162"/>
      <c r="J53" s="322">
        <v>69.400000000000006</v>
      </c>
      <c r="K53" s="162"/>
      <c r="L53" s="323"/>
      <c r="M53" s="322">
        <v>60</v>
      </c>
      <c r="N53" s="323"/>
      <c r="O53" s="323"/>
      <c r="P53" s="322">
        <v>60</v>
      </c>
      <c r="Q53" s="162"/>
      <c r="R53" s="162"/>
      <c r="S53" s="162"/>
    </row>
    <row r="54" spans="1:19" x14ac:dyDescent="0.25">
      <c r="A54" s="160"/>
      <c r="B54" s="314"/>
      <c r="C54" s="324" t="s">
        <v>11</v>
      </c>
      <c r="D54" s="322">
        <v>924.5</v>
      </c>
      <c r="E54" s="301"/>
      <c r="F54" s="162"/>
      <c r="G54" s="322">
        <v>544</v>
      </c>
      <c r="H54" s="162"/>
      <c r="I54" s="162"/>
      <c r="J54" s="322">
        <v>559</v>
      </c>
      <c r="K54" s="162"/>
      <c r="L54" s="323"/>
      <c r="M54" s="322">
        <v>200</v>
      </c>
      <c r="N54" s="323"/>
      <c r="O54" s="323"/>
      <c r="P54" s="322">
        <v>200</v>
      </c>
      <c r="Q54" s="162"/>
      <c r="R54" s="162"/>
      <c r="S54" s="162"/>
    </row>
    <row r="55" spans="1:19" ht="10.5" customHeight="1" x14ac:dyDescent="0.25">
      <c r="A55" s="160"/>
      <c r="B55" s="314"/>
      <c r="C55" s="300"/>
      <c r="D55" s="301"/>
      <c r="E55" s="301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x14ac:dyDescent="0.25">
      <c r="A56" s="160"/>
      <c r="B56" s="314"/>
      <c r="C56" s="318" t="s">
        <v>10</v>
      </c>
      <c r="D56" s="319" t="s">
        <v>9</v>
      </c>
      <c r="E56" s="301"/>
      <c r="F56" s="307"/>
      <c r="G56" s="319" t="s">
        <v>8</v>
      </c>
      <c r="H56" s="301"/>
      <c r="I56" s="307"/>
      <c r="J56" s="319" t="s">
        <v>7</v>
      </c>
      <c r="K56" s="307"/>
      <c r="L56" s="162"/>
      <c r="M56" s="319" t="s">
        <v>6</v>
      </c>
      <c r="N56" s="320"/>
      <c r="O56" s="320"/>
      <c r="P56" s="319" t="s">
        <v>5</v>
      </c>
      <c r="Q56" s="162"/>
      <c r="R56" s="162"/>
      <c r="S56" s="162"/>
    </row>
    <row r="57" spans="1:19" x14ac:dyDescent="0.25">
      <c r="A57" s="160"/>
      <c r="B57" s="314"/>
      <c r="C57" s="321"/>
      <c r="D57" s="325">
        <v>74.599999999999994</v>
      </c>
      <c r="E57" s="301"/>
      <c r="F57" s="307"/>
      <c r="G57" s="325">
        <v>77</v>
      </c>
      <c r="H57" s="301"/>
      <c r="I57" s="307"/>
      <c r="J57" s="325">
        <v>72</v>
      </c>
      <c r="K57" s="307"/>
      <c r="L57" s="162"/>
      <c r="M57" s="325">
        <v>75</v>
      </c>
      <c r="N57" s="162"/>
      <c r="O57" s="162"/>
      <c r="P57" s="325">
        <v>75</v>
      </c>
      <c r="Q57" s="162"/>
      <c r="R57" s="162"/>
      <c r="S57" s="162"/>
    </row>
    <row r="58" spans="1:19" x14ac:dyDescent="0.25">
      <c r="A58" s="160"/>
      <c r="B58" s="314"/>
      <c r="C58" s="300"/>
      <c r="D58" s="301"/>
      <c r="E58" s="301"/>
      <c r="F58" s="307"/>
      <c r="G58" s="301"/>
      <c r="H58" s="301"/>
      <c r="I58" s="307"/>
      <c r="J58" s="307"/>
      <c r="K58" s="307"/>
      <c r="L58" s="162"/>
      <c r="M58" s="162"/>
      <c r="N58" s="162"/>
      <c r="O58" s="162"/>
      <c r="P58" s="162"/>
      <c r="Q58" s="162"/>
      <c r="R58" s="162"/>
      <c r="S58" s="162"/>
    </row>
    <row r="59" spans="1:19" x14ac:dyDescent="0.25">
      <c r="A59" s="160"/>
      <c r="B59" s="326" t="s">
        <v>4</v>
      </c>
      <c r="C59" s="327"/>
      <c r="D59" s="328"/>
      <c r="E59" s="328"/>
      <c r="F59" s="328"/>
      <c r="G59" s="328"/>
      <c r="H59" s="328"/>
      <c r="I59" s="328"/>
      <c r="J59" s="328"/>
      <c r="K59" s="328"/>
      <c r="L59" s="329"/>
      <c r="M59" s="329"/>
      <c r="N59" s="329"/>
      <c r="O59" s="329"/>
      <c r="P59" s="329"/>
      <c r="Q59" s="329"/>
      <c r="R59" s="330"/>
      <c r="S59" s="162"/>
    </row>
    <row r="60" spans="1:19" x14ac:dyDescent="0.25">
      <c r="A60" s="160"/>
      <c r="B60" s="331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32"/>
      <c r="S60" s="162"/>
    </row>
    <row r="61" spans="1:19" x14ac:dyDescent="0.25">
      <c r="A61" s="160"/>
      <c r="B61" s="333"/>
      <c r="C61" s="334"/>
      <c r="D61" s="334"/>
      <c r="E61" s="334"/>
      <c r="F61" s="334"/>
      <c r="G61" s="334"/>
      <c r="H61" s="334"/>
      <c r="I61" s="334"/>
      <c r="J61" s="334"/>
      <c r="K61" s="334"/>
      <c r="L61" s="303"/>
      <c r="M61" s="303"/>
      <c r="N61" s="303"/>
      <c r="O61" s="303"/>
      <c r="P61" s="303"/>
      <c r="Q61" s="303"/>
      <c r="R61" s="332"/>
      <c r="S61" s="162"/>
    </row>
    <row r="62" spans="1:19" x14ac:dyDescent="0.25">
      <c r="A62" s="160"/>
      <c r="B62" s="333"/>
      <c r="C62" s="334"/>
      <c r="D62" s="334"/>
      <c r="E62" s="334"/>
      <c r="F62" s="334"/>
      <c r="G62" s="334"/>
      <c r="H62" s="334"/>
      <c r="I62" s="334"/>
      <c r="J62" s="334"/>
      <c r="K62" s="334"/>
      <c r="L62" s="303"/>
      <c r="M62" s="303"/>
      <c r="N62" s="303"/>
      <c r="O62" s="303"/>
      <c r="P62" s="303"/>
      <c r="Q62" s="303"/>
      <c r="R62" s="332"/>
      <c r="S62" s="162"/>
    </row>
    <row r="63" spans="1:19" x14ac:dyDescent="0.25">
      <c r="A63" s="160"/>
      <c r="B63" s="333"/>
      <c r="C63" s="334"/>
      <c r="D63" s="334"/>
      <c r="E63" s="334"/>
      <c r="F63" s="334"/>
      <c r="G63" s="334"/>
      <c r="H63" s="334"/>
      <c r="I63" s="334"/>
      <c r="J63" s="334"/>
      <c r="K63" s="334"/>
      <c r="L63" s="303"/>
      <c r="M63" s="303"/>
      <c r="N63" s="303"/>
      <c r="O63" s="303"/>
      <c r="P63" s="303"/>
      <c r="Q63" s="303"/>
      <c r="R63" s="332"/>
      <c r="S63" s="162"/>
    </row>
    <row r="64" spans="1:19" x14ac:dyDescent="0.25">
      <c r="A64" s="160"/>
      <c r="B64" s="333"/>
      <c r="C64" s="334"/>
      <c r="D64" s="334"/>
      <c r="E64" s="334"/>
      <c r="F64" s="334"/>
      <c r="G64" s="334"/>
      <c r="H64" s="334"/>
      <c r="I64" s="334"/>
      <c r="J64" s="334"/>
      <c r="K64" s="334"/>
      <c r="L64" s="303"/>
      <c r="M64" s="303"/>
      <c r="N64" s="303"/>
      <c r="O64" s="303"/>
      <c r="P64" s="303"/>
      <c r="Q64" s="303"/>
      <c r="R64" s="332"/>
      <c r="S64" s="162"/>
    </row>
    <row r="65" spans="1:19" x14ac:dyDescent="0.25">
      <c r="A65" s="160"/>
      <c r="B65" s="335"/>
      <c r="C65" s="336"/>
      <c r="D65" s="337"/>
      <c r="E65" s="337"/>
      <c r="F65" s="337"/>
      <c r="G65" s="337"/>
      <c r="H65" s="337"/>
      <c r="I65" s="337"/>
      <c r="J65" s="337"/>
      <c r="K65" s="337"/>
      <c r="L65" s="303"/>
      <c r="M65" s="303"/>
      <c r="N65" s="303"/>
      <c r="O65" s="303"/>
      <c r="P65" s="303"/>
      <c r="Q65" s="303"/>
      <c r="R65" s="332"/>
      <c r="S65" s="162"/>
    </row>
    <row r="66" spans="1:19" x14ac:dyDescent="0.25">
      <c r="A66" s="160"/>
      <c r="B66" s="338"/>
      <c r="C66" s="339"/>
      <c r="D66" s="337"/>
      <c r="E66" s="337"/>
      <c r="F66" s="337"/>
      <c r="G66" s="337"/>
      <c r="H66" s="337"/>
      <c r="I66" s="337"/>
      <c r="J66" s="337"/>
      <c r="K66" s="337"/>
      <c r="L66" s="303"/>
      <c r="M66" s="303"/>
      <c r="N66" s="303"/>
      <c r="O66" s="303"/>
      <c r="P66" s="303"/>
      <c r="Q66" s="303"/>
      <c r="R66" s="332"/>
      <c r="S66" s="162"/>
    </row>
    <row r="67" spans="1:19" x14ac:dyDescent="0.25">
      <c r="A67" s="160"/>
      <c r="B67" s="335"/>
      <c r="C67" s="340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x14ac:dyDescent="0.25">
      <c r="A68" s="160"/>
      <c r="B68" s="335"/>
      <c r="C68" s="340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41"/>
      <c r="C69" s="342"/>
      <c r="D69" s="343"/>
      <c r="E69" s="343"/>
      <c r="F69" s="343"/>
      <c r="G69" s="343"/>
      <c r="H69" s="343"/>
      <c r="I69" s="343"/>
      <c r="J69" s="343"/>
      <c r="K69" s="343"/>
      <c r="L69" s="344"/>
      <c r="M69" s="344"/>
      <c r="N69" s="344"/>
      <c r="O69" s="344"/>
      <c r="P69" s="344"/>
      <c r="Q69" s="344"/>
      <c r="R69" s="345"/>
      <c r="S69" s="162"/>
    </row>
    <row r="70" spans="1:19" x14ac:dyDescent="0.25">
      <c r="A70" s="298"/>
      <c r="B70" s="346"/>
      <c r="C70" s="347"/>
      <c r="D70" s="348"/>
      <c r="E70" s="348"/>
      <c r="F70" s="348"/>
      <c r="G70" s="348"/>
      <c r="H70" s="348"/>
      <c r="I70" s="348"/>
      <c r="J70" s="348"/>
      <c r="K70" s="348"/>
      <c r="L70" s="162"/>
      <c r="M70" s="162"/>
      <c r="N70" s="162"/>
      <c r="O70" s="162"/>
      <c r="P70" s="162"/>
      <c r="Q70" s="162"/>
      <c r="R70" s="162"/>
      <c r="S70" s="162"/>
    </row>
    <row r="71" spans="1:19" x14ac:dyDescent="0.25">
      <c r="A71" s="160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162"/>
      <c r="M71" s="162"/>
      <c r="N71" s="162"/>
      <c r="O71" s="162"/>
      <c r="P71" s="162"/>
      <c r="Q71" s="162"/>
      <c r="R71" s="162"/>
      <c r="S71" s="162"/>
    </row>
    <row r="72" spans="1:19" x14ac:dyDescent="0.25">
      <c r="A72" s="160"/>
      <c r="B72" s="349" t="s">
        <v>3</v>
      </c>
      <c r="C72" s="350" t="s">
        <v>130</v>
      </c>
      <c r="D72" s="337" t="s">
        <v>131</v>
      </c>
      <c r="E72" s="349"/>
      <c r="F72" s="349" t="s">
        <v>2</v>
      </c>
      <c r="G72" s="351" t="s">
        <v>132</v>
      </c>
      <c r="H72" s="349"/>
      <c r="I72" s="349"/>
      <c r="J72" s="349"/>
      <c r="K72" s="349"/>
      <c r="L72" s="162"/>
      <c r="M72" s="162"/>
      <c r="N72" s="162"/>
      <c r="O72" s="162"/>
      <c r="P72" s="162"/>
      <c r="Q72" s="162"/>
      <c r="R72" s="162"/>
      <c r="S72" s="162"/>
    </row>
    <row r="73" spans="1:19" ht="7.5" customHeight="1" x14ac:dyDescent="0.25">
      <c r="A73" s="160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62"/>
      <c r="M73" s="162"/>
      <c r="N73" s="162"/>
      <c r="O73" s="162"/>
      <c r="P73" s="162"/>
      <c r="Q73" s="162"/>
      <c r="R73" s="162"/>
      <c r="S73" s="162"/>
    </row>
    <row r="74" spans="1:19" x14ac:dyDescent="0.25">
      <c r="A74" s="160"/>
      <c r="B74" s="349"/>
      <c r="C74" s="349"/>
      <c r="D74" s="352"/>
      <c r="E74" s="349"/>
      <c r="F74" s="349" t="s">
        <v>0</v>
      </c>
      <c r="G74" s="353"/>
      <c r="H74" s="349"/>
      <c r="I74" s="349"/>
      <c r="J74" s="349"/>
      <c r="K74" s="349"/>
      <c r="L74" s="162"/>
      <c r="M74" s="162"/>
      <c r="N74" s="162"/>
      <c r="O74" s="162"/>
      <c r="P74" s="162"/>
      <c r="Q74" s="162"/>
      <c r="R74" s="162"/>
      <c r="S74" s="162"/>
    </row>
    <row r="75" spans="1:19" x14ac:dyDescent="0.25">
      <c r="A75" s="160"/>
      <c r="B75" s="349"/>
      <c r="C75" s="349"/>
      <c r="D75" s="352"/>
      <c r="E75" s="349"/>
      <c r="F75" s="349"/>
      <c r="G75" s="353"/>
      <c r="H75" s="349"/>
      <c r="I75" s="349"/>
      <c r="J75" s="349"/>
      <c r="K75" s="349"/>
      <c r="L75" s="162"/>
      <c r="M75" s="162"/>
      <c r="N75" s="162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298"/>
      <c r="B77" s="346"/>
      <c r="C77" s="347"/>
      <c r="D77" s="348"/>
      <c r="E77" s="348"/>
      <c r="F77" s="348"/>
      <c r="G77" s="348"/>
      <c r="H77" s="348"/>
      <c r="I77" s="348"/>
      <c r="J77" s="348"/>
      <c r="K77" s="348"/>
      <c r="L77" s="162"/>
      <c r="M77" s="162"/>
      <c r="N77" s="162"/>
      <c r="O77" s="162"/>
      <c r="P77" s="162"/>
      <c r="Q77" s="162"/>
      <c r="R77" s="162"/>
      <c r="S77" s="162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S264"/>
  <sheetViews>
    <sheetView showGridLines="0" zoomScale="80" zoomScaleNormal="80" zoomScaleSheetLayoutView="80" workbookViewId="0"/>
  </sheetViews>
  <sheetFormatPr defaultColWidth="0" defaultRowHeight="15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5" width="14.140625" style="354" customWidth="1"/>
    <col min="6" max="6" width="16.7109375" style="354" customWidth="1"/>
    <col min="7" max="7" width="21.28515625" style="355" customWidth="1"/>
    <col min="8" max="9" width="14.28515625" style="354" customWidth="1"/>
    <col min="10" max="10" width="20.85546875" style="354" customWidth="1"/>
    <col min="11" max="12" width="14.28515625" style="354" customWidth="1"/>
    <col min="13" max="13" width="21.140625" style="354" customWidth="1"/>
    <col min="14" max="15" width="14.28515625" style="354" customWidth="1"/>
    <col min="16" max="16" width="21.42578125" style="354" customWidth="1"/>
    <col min="17" max="18" width="14.2851562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164" t="s">
        <v>93</v>
      </c>
      <c r="C2" s="160"/>
      <c r="D2" s="160"/>
      <c r="E2" s="160"/>
      <c r="F2" s="160"/>
      <c r="G2" s="161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tr">
        <f>'[10]NR 2022'!D4:U4</f>
        <v>Základní škola Chomutov, Akademika Heyrovského 4539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>
        <f>'[10]NR 2022'!D6</f>
        <v>46789758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tr">
        <f>'[10]NR 2022'!D8:U8</f>
        <v>Chomutov, Akademika Heyrovského 4539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174" t="s">
        <v>87</v>
      </c>
      <c r="K10" s="171"/>
      <c r="L10" s="172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190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f>'[10]NR 2022'!G15</f>
        <v>1163</v>
      </c>
      <c r="E15" s="206">
        <f>'[10]NR 2022'!H15</f>
        <v>0</v>
      </c>
      <c r="F15" s="207">
        <f t="shared" ref="F15:F23" si="0">D15+E15</f>
        <v>1163</v>
      </c>
      <c r="G15" s="205">
        <v>2400</v>
      </c>
      <c r="H15" s="206">
        <f>'[10]NR 2022'!K15</f>
        <v>0</v>
      </c>
      <c r="I15" s="208">
        <f t="shared" ref="I15:I23" si="1">G15+H15</f>
        <v>2400</v>
      </c>
      <c r="J15" s="209">
        <f>'[10]NR 2022'!Y15</f>
        <v>2400</v>
      </c>
      <c r="K15" s="210">
        <f>'[10]NR 2022'!Z15</f>
        <v>0</v>
      </c>
      <c r="L15" s="211">
        <f>J15+K15</f>
        <v>2400</v>
      </c>
      <c r="M15" s="360">
        <v>2400</v>
      </c>
      <c r="N15" s="206"/>
      <c r="O15" s="207">
        <f t="shared" ref="O15:O23" si="2">M15+N15</f>
        <v>2400</v>
      </c>
      <c r="P15" s="205">
        <v>2400</v>
      </c>
      <c r="Q15" s="206"/>
      <c r="R15" s="207">
        <f t="shared" ref="R15:R23" si="3">P15+Q15</f>
        <v>2400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f>'[10]NR 2022'!G16</f>
        <v>3910</v>
      </c>
      <c r="E16" s="216">
        <f>'[10]NR 2022'!H16</f>
        <v>0</v>
      </c>
      <c r="F16" s="207">
        <f t="shared" si="0"/>
        <v>3910</v>
      </c>
      <c r="G16" s="205">
        <v>4040.3</v>
      </c>
      <c r="H16" s="216">
        <f>'[10]NR 2022'!K16</f>
        <v>0</v>
      </c>
      <c r="I16" s="208">
        <f t="shared" si="1"/>
        <v>4040.3</v>
      </c>
      <c r="J16" s="217">
        <v>4470</v>
      </c>
      <c r="K16" s="218">
        <f>'[10]NR 2022'!Z16</f>
        <v>0</v>
      </c>
      <c r="L16" s="219">
        <f t="shared" ref="L16:L23" si="4">J16+K16</f>
        <v>4470</v>
      </c>
      <c r="M16" s="359">
        <v>4750</v>
      </c>
      <c r="N16" s="216"/>
      <c r="O16" s="207">
        <f t="shared" si="2"/>
        <v>4750</v>
      </c>
      <c r="P16" s="222">
        <v>4850</v>
      </c>
      <c r="Q16" s="216"/>
      <c r="R16" s="207">
        <f t="shared" si="3"/>
        <v>4850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f>'[10]NR 2022'!G17</f>
        <v>314.8</v>
      </c>
      <c r="E17" s="216">
        <f>'[10]NR 2022'!H17</f>
        <v>0</v>
      </c>
      <c r="F17" s="207">
        <f t="shared" si="0"/>
        <v>314.8</v>
      </c>
      <c r="G17" s="205">
        <v>419.5</v>
      </c>
      <c r="H17" s="216">
        <f>'[10]NR 2022'!K17</f>
        <v>0</v>
      </c>
      <c r="I17" s="208">
        <f t="shared" si="1"/>
        <v>419.5</v>
      </c>
      <c r="J17" s="217">
        <f>'[10]NR 2022'!Y17</f>
        <v>306.8</v>
      </c>
      <c r="K17" s="218">
        <f>'[10]NR 2022'!Z17</f>
        <v>0</v>
      </c>
      <c r="L17" s="219">
        <f t="shared" si="4"/>
        <v>306.8</v>
      </c>
      <c r="M17" s="359">
        <v>420</v>
      </c>
      <c r="N17" s="225"/>
      <c r="O17" s="207">
        <f t="shared" si="2"/>
        <v>420</v>
      </c>
      <c r="P17" s="222">
        <v>420</v>
      </c>
      <c r="Q17" s="225"/>
      <c r="R17" s="207">
        <f t="shared" si="3"/>
        <v>420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f>'[10]NR 2022'!G18</f>
        <v>35673</v>
      </c>
      <c r="E18" s="206">
        <f>'[10]NR 2022'!H18</f>
        <v>0</v>
      </c>
      <c r="F18" s="207">
        <f t="shared" si="0"/>
        <v>35673</v>
      </c>
      <c r="G18" s="205">
        <v>38989.599999999999</v>
      </c>
      <c r="H18" s="206">
        <v>0</v>
      </c>
      <c r="I18" s="208">
        <f t="shared" si="1"/>
        <v>38989.599999999999</v>
      </c>
      <c r="J18" s="217">
        <f>'[10]NR 2022'!Y18</f>
        <v>43285.7</v>
      </c>
      <c r="K18" s="218">
        <f>'[10]NR 2022'!Z18</f>
        <v>0</v>
      </c>
      <c r="L18" s="219">
        <f t="shared" si="4"/>
        <v>43285.7</v>
      </c>
      <c r="M18" s="359">
        <v>46790</v>
      </c>
      <c r="N18" s="206"/>
      <c r="O18" s="207">
        <f t="shared" si="2"/>
        <v>46790</v>
      </c>
      <c r="P18" s="222">
        <v>47725</v>
      </c>
      <c r="Q18" s="206"/>
      <c r="R18" s="207">
        <f t="shared" si="3"/>
        <v>47725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f>'[10]NR 2022'!G19</f>
        <v>43.9</v>
      </c>
      <c r="E19" s="206">
        <f>'[10]NR 2022'!H19</f>
        <v>0</v>
      </c>
      <c r="F19" s="207">
        <f t="shared" si="0"/>
        <v>43.9</v>
      </c>
      <c r="G19" s="205">
        <v>900.4</v>
      </c>
      <c r="H19" s="206">
        <f>'[10]NR 2022'!K19</f>
        <v>0</v>
      </c>
      <c r="I19" s="208">
        <f t="shared" si="1"/>
        <v>900.4</v>
      </c>
      <c r="J19" s="217">
        <f>'[10]NR 2022'!Y19</f>
        <v>900.4</v>
      </c>
      <c r="K19" s="218">
        <f>'[10]NR 2022'!Z19</f>
        <v>0</v>
      </c>
      <c r="L19" s="219">
        <f t="shared" si="4"/>
        <v>900.4</v>
      </c>
      <c r="M19" s="359">
        <v>900.4</v>
      </c>
      <c r="N19" s="228"/>
      <c r="O19" s="207">
        <f t="shared" si="2"/>
        <v>900.4</v>
      </c>
      <c r="P19" s="222">
        <v>900.4</v>
      </c>
      <c r="Q19" s="228"/>
      <c r="R19" s="207">
        <f t="shared" si="3"/>
        <v>900.4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f>'[10]NR 2022'!G20</f>
        <v>0</v>
      </c>
      <c r="E20" s="206" t="str">
        <f>'[10]NR 2022'!H20</f>
        <v xml:space="preserve"> </v>
      </c>
      <c r="F20" s="207">
        <v>0</v>
      </c>
      <c r="G20" s="205">
        <v>600</v>
      </c>
      <c r="H20" s="206">
        <f>'[10]NR 2022'!K20</f>
        <v>0</v>
      </c>
      <c r="I20" s="208">
        <f t="shared" si="1"/>
        <v>600</v>
      </c>
      <c r="J20" s="217">
        <f>'[10]NR 2022'!Y20</f>
        <v>0</v>
      </c>
      <c r="K20" s="218">
        <f>'[10]NR 2022'!Z20</f>
        <v>0</v>
      </c>
      <c r="L20" s="219">
        <f t="shared" si="4"/>
        <v>0</v>
      </c>
      <c r="M20" s="359"/>
      <c r="N20" s="228"/>
      <c r="O20" s="207">
        <f t="shared" si="2"/>
        <v>0</v>
      </c>
      <c r="P20" s="222"/>
      <c r="Q20" s="228"/>
      <c r="R20" s="207">
        <f t="shared" si="3"/>
        <v>0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f>'[10]NR 2022'!G21</f>
        <v>0</v>
      </c>
      <c r="E21" s="206">
        <f>'[10]NR 2022'!H21</f>
        <v>238</v>
      </c>
      <c r="F21" s="207">
        <f t="shared" si="0"/>
        <v>238</v>
      </c>
      <c r="G21" s="205">
        <f>'[10]NR 2022'!J21</f>
        <v>0</v>
      </c>
      <c r="H21" s="206">
        <v>280</v>
      </c>
      <c r="I21" s="208">
        <f t="shared" si="1"/>
        <v>280</v>
      </c>
      <c r="J21" s="217">
        <f>'[10]NR 2022'!Y21</f>
        <v>0</v>
      </c>
      <c r="K21" s="218">
        <f>'[10]NR 2022'!Z21</f>
        <v>280</v>
      </c>
      <c r="L21" s="219">
        <f t="shared" si="4"/>
        <v>280</v>
      </c>
      <c r="M21" s="359"/>
      <c r="N21" s="232">
        <v>280</v>
      </c>
      <c r="O21" s="207">
        <f t="shared" si="2"/>
        <v>280</v>
      </c>
      <c r="P21" s="222"/>
      <c r="Q21" s="232">
        <v>280</v>
      </c>
      <c r="R21" s="207">
        <f t="shared" si="3"/>
        <v>280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'[10]NR 2022'!G22</f>
        <v>0</v>
      </c>
      <c r="E22" s="206">
        <f>'[10]NR 2022'!H22</f>
        <v>0</v>
      </c>
      <c r="F22" s="207">
        <f t="shared" si="0"/>
        <v>0</v>
      </c>
      <c r="G22" s="205">
        <f>'[10]NR 2022'!J22</f>
        <v>0</v>
      </c>
      <c r="H22" s="206">
        <v>280</v>
      </c>
      <c r="I22" s="208">
        <f t="shared" si="1"/>
        <v>280</v>
      </c>
      <c r="J22" s="217">
        <f>'[10]NR 2022'!Y22</f>
        <v>0</v>
      </c>
      <c r="K22" s="218">
        <f>'[10]NR 2022'!Z22</f>
        <v>280</v>
      </c>
      <c r="L22" s="219">
        <f t="shared" si="4"/>
        <v>280</v>
      </c>
      <c r="M22" s="359"/>
      <c r="N22" s="232">
        <v>280</v>
      </c>
      <c r="O22" s="207">
        <f t="shared" si="2"/>
        <v>280</v>
      </c>
      <c r="P22" s="222"/>
      <c r="Q22" s="232">
        <v>280</v>
      </c>
      <c r="R22" s="207">
        <f t="shared" si="3"/>
        <v>280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'[10]NR 2022'!G23</f>
        <v>0</v>
      </c>
      <c r="E23" s="206">
        <f>'[10]NR 2022'!H23</f>
        <v>0</v>
      </c>
      <c r="F23" s="235">
        <f t="shared" si="0"/>
        <v>0</v>
      </c>
      <c r="G23" s="205">
        <f>'[10]NR 2022'!J23</f>
        <v>5279.3</v>
      </c>
      <c r="H23" s="206">
        <f>'[10]NR 2022'!K23</f>
        <v>0</v>
      </c>
      <c r="I23" s="236">
        <f t="shared" si="1"/>
        <v>5279.3</v>
      </c>
      <c r="J23" s="217">
        <f>'[10]NR 2022'!Y23</f>
        <v>0</v>
      </c>
      <c r="K23" s="218">
        <f>'[10]NR 2022'!Z23</f>
        <v>0</v>
      </c>
      <c r="L23" s="219">
        <f t="shared" si="4"/>
        <v>0</v>
      </c>
      <c r="M23" s="358"/>
      <c r="N23" s="240"/>
      <c r="O23" s="235">
        <f t="shared" si="2"/>
        <v>0</v>
      </c>
      <c r="P23" s="239"/>
      <c r="Q23" s="240"/>
      <c r="R23" s="235">
        <f t="shared" si="3"/>
        <v>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 t="shared" ref="D24:R24" si="5">SUM(D15:D21)</f>
        <v>41104.700000000004</v>
      </c>
      <c r="E24" s="243">
        <f t="shared" si="5"/>
        <v>238</v>
      </c>
      <c r="F24" s="243">
        <f t="shared" si="5"/>
        <v>41342.700000000004</v>
      </c>
      <c r="G24" s="243">
        <f t="shared" si="5"/>
        <v>47349.8</v>
      </c>
      <c r="H24" s="243">
        <f t="shared" si="5"/>
        <v>280</v>
      </c>
      <c r="I24" s="244">
        <f t="shared" si="5"/>
        <v>47629.8</v>
      </c>
      <c r="J24" s="245">
        <f t="shared" si="5"/>
        <v>51362.9</v>
      </c>
      <c r="K24" s="245">
        <f t="shared" si="5"/>
        <v>280</v>
      </c>
      <c r="L24" s="245">
        <f t="shared" si="5"/>
        <v>51642.9</v>
      </c>
      <c r="M24" s="246">
        <f t="shared" si="5"/>
        <v>55260.4</v>
      </c>
      <c r="N24" s="243">
        <f t="shared" si="5"/>
        <v>280</v>
      </c>
      <c r="O24" s="243">
        <f t="shared" si="5"/>
        <v>55540.4</v>
      </c>
      <c r="P24" s="243">
        <f t="shared" si="5"/>
        <v>56295.4</v>
      </c>
      <c r="Q24" s="243">
        <f t="shared" si="5"/>
        <v>280</v>
      </c>
      <c r="R24" s="243">
        <f t="shared" si="5"/>
        <v>56575.4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f>'[10]NR 2022'!G28</f>
        <v>359</v>
      </c>
      <c r="E28" s="206">
        <f>'[10]NR 2022'!H28</f>
        <v>0</v>
      </c>
      <c r="F28" s="207">
        <f t="shared" ref="F28:F38" si="6">D28+E28</f>
        <v>359</v>
      </c>
      <c r="G28" s="205">
        <v>950</v>
      </c>
      <c r="H28" s="206">
        <f>'[10]NR 2022'!N28</f>
        <v>0</v>
      </c>
      <c r="I28" s="208">
        <f t="shared" ref="I28:I38" si="7">G28+H28</f>
        <v>950</v>
      </c>
      <c r="J28" s="209">
        <f>'[10]NR 2022'!Y28</f>
        <v>380</v>
      </c>
      <c r="K28" s="210">
        <f>'[10]NR 2022'!Z28</f>
        <v>0</v>
      </c>
      <c r="L28" s="211">
        <f t="shared" ref="L28:L38" si="8">J28+K28</f>
        <v>380</v>
      </c>
      <c r="M28" s="266">
        <v>500</v>
      </c>
      <c r="N28" s="266"/>
      <c r="O28" s="207">
        <f t="shared" ref="O28:O38" si="9">M28+N28</f>
        <v>500</v>
      </c>
      <c r="P28" s="266">
        <v>564</v>
      </c>
      <c r="Q28" s="266"/>
      <c r="R28" s="207">
        <f t="shared" ref="R28:R38" si="10">P28+Q28</f>
        <v>564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f>'[10]NR 2022'!G29</f>
        <v>1638</v>
      </c>
      <c r="E29" s="216">
        <f>'[10]NR 2022'!H29</f>
        <v>7.5</v>
      </c>
      <c r="F29" s="207">
        <f t="shared" si="6"/>
        <v>1645.5</v>
      </c>
      <c r="G29" s="205">
        <v>2510.1</v>
      </c>
      <c r="H29" s="216">
        <v>22</v>
      </c>
      <c r="I29" s="208">
        <f t="shared" si="7"/>
        <v>2532.1</v>
      </c>
      <c r="J29" s="217">
        <f>'[10]NR 2022'!Y29</f>
        <v>2850</v>
      </c>
      <c r="K29" s="268">
        <f>'[10]NR 2022'!Z29</f>
        <v>22</v>
      </c>
      <c r="L29" s="219">
        <f t="shared" si="8"/>
        <v>2872</v>
      </c>
      <c r="M29" s="271">
        <v>3000</v>
      </c>
      <c r="N29" s="270">
        <v>22</v>
      </c>
      <c r="O29" s="207">
        <f t="shared" si="9"/>
        <v>3022</v>
      </c>
      <c r="P29" s="271">
        <v>3000</v>
      </c>
      <c r="Q29" s="270">
        <v>22</v>
      </c>
      <c r="R29" s="207">
        <f t="shared" si="10"/>
        <v>3022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f>'[10]NR 2022'!G30</f>
        <v>1629</v>
      </c>
      <c r="E30" s="216">
        <f>'[10]NR 2022'!H30</f>
        <v>47.9</v>
      </c>
      <c r="F30" s="207">
        <f t="shared" si="6"/>
        <v>1676.9</v>
      </c>
      <c r="G30" s="205">
        <v>1980</v>
      </c>
      <c r="H30" s="216">
        <v>258</v>
      </c>
      <c r="I30" s="208">
        <f t="shared" si="7"/>
        <v>2238</v>
      </c>
      <c r="J30" s="217">
        <v>2300</v>
      </c>
      <c r="K30" s="268">
        <f>'[10]NR 2022'!Z30</f>
        <v>258</v>
      </c>
      <c r="L30" s="219">
        <f t="shared" si="8"/>
        <v>2558</v>
      </c>
      <c r="M30" s="271">
        <v>2540</v>
      </c>
      <c r="N30" s="270">
        <v>258</v>
      </c>
      <c r="O30" s="207">
        <f t="shared" si="9"/>
        <v>2798</v>
      </c>
      <c r="P30" s="271">
        <v>2640</v>
      </c>
      <c r="Q30" s="270">
        <v>258</v>
      </c>
      <c r="R30" s="207">
        <f t="shared" si="10"/>
        <v>2898</v>
      </c>
      <c r="S30" s="162"/>
    </row>
    <row r="31" spans="1:19" x14ac:dyDescent="0.25">
      <c r="A31" s="160"/>
      <c r="B31" s="214" t="s">
        <v>46</v>
      </c>
      <c r="C31" s="230" t="s">
        <v>45</v>
      </c>
      <c r="D31" s="205">
        <f>'[10]NR 2022'!G31</f>
        <v>806</v>
      </c>
      <c r="E31" s="206">
        <f>'[10]NR 2022'!H31</f>
        <v>0</v>
      </c>
      <c r="F31" s="207">
        <f t="shared" si="6"/>
        <v>806</v>
      </c>
      <c r="G31" s="205">
        <v>820</v>
      </c>
      <c r="H31" s="206">
        <f>'[10]NR 2022'!N31</f>
        <v>0</v>
      </c>
      <c r="I31" s="208">
        <f t="shared" si="7"/>
        <v>820</v>
      </c>
      <c r="J31" s="217">
        <f>'[10]NR 2022'!Y31</f>
        <v>956.8</v>
      </c>
      <c r="K31" s="218">
        <f>'[10]NR 2022'!Z31</f>
        <v>0</v>
      </c>
      <c r="L31" s="219">
        <f t="shared" si="8"/>
        <v>956.8</v>
      </c>
      <c r="M31" s="271">
        <v>830</v>
      </c>
      <c r="N31" s="271"/>
      <c r="O31" s="207">
        <f t="shared" si="9"/>
        <v>830</v>
      </c>
      <c r="P31" s="271">
        <v>830</v>
      </c>
      <c r="Q31" s="271"/>
      <c r="R31" s="207">
        <f t="shared" si="10"/>
        <v>830</v>
      </c>
      <c r="S31" s="162"/>
    </row>
    <row r="32" spans="1:19" x14ac:dyDescent="0.25">
      <c r="A32" s="160"/>
      <c r="B32" s="214" t="s">
        <v>44</v>
      </c>
      <c r="C32" s="230" t="s">
        <v>43</v>
      </c>
      <c r="D32" s="205">
        <f>'[10]NR 2022'!G32</f>
        <v>26085</v>
      </c>
      <c r="E32" s="206">
        <f>'[10]NR 2022'!H32</f>
        <v>0</v>
      </c>
      <c r="F32" s="207">
        <f t="shared" si="6"/>
        <v>26085</v>
      </c>
      <c r="G32" s="205">
        <v>29367.3</v>
      </c>
      <c r="H32" s="206">
        <f>'[10]NR 2022'!N32</f>
        <v>0</v>
      </c>
      <c r="I32" s="208">
        <f t="shared" si="7"/>
        <v>29367.3</v>
      </c>
      <c r="J32" s="217">
        <f>'[10]NR 2022'!Y32</f>
        <v>32480.7</v>
      </c>
      <c r="K32" s="218">
        <f>'[10]NR 2022'!Z32</f>
        <v>0</v>
      </c>
      <c r="L32" s="219">
        <f t="shared" si="8"/>
        <v>32480.7</v>
      </c>
      <c r="M32" s="271">
        <v>34905</v>
      </c>
      <c r="N32" s="271"/>
      <c r="O32" s="207">
        <f t="shared" si="9"/>
        <v>34905</v>
      </c>
      <c r="P32" s="271">
        <v>35555</v>
      </c>
      <c r="Q32" s="271"/>
      <c r="R32" s="207">
        <f t="shared" si="10"/>
        <v>35555</v>
      </c>
      <c r="S32" s="162"/>
    </row>
    <row r="33" spans="1:19" x14ac:dyDescent="0.25">
      <c r="A33" s="160"/>
      <c r="B33" s="214" t="s">
        <v>42</v>
      </c>
      <c r="C33" s="227" t="s">
        <v>41</v>
      </c>
      <c r="D33" s="205">
        <f>'[10]NR 2022'!G33</f>
        <v>26060</v>
      </c>
      <c r="E33" s="206">
        <f>'[10]NR 2022'!H33</f>
        <v>0</v>
      </c>
      <c r="F33" s="207">
        <f t="shared" si="6"/>
        <v>26060</v>
      </c>
      <c r="G33" s="205">
        <v>28957.9</v>
      </c>
      <c r="H33" s="206">
        <f>'[10]NR 2022'!N33</f>
        <v>0</v>
      </c>
      <c r="I33" s="208">
        <f t="shared" si="7"/>
        <v>28957.9</v>
      </c>
      <c r="J33" s="217">
        <f>'[10]NR 2022'!Y33</f>
        <v>32330.7</v>
      </c>
      <c r="K33" s="218">
        <f>'[10]NR 2022'!Z33</f>
        <v>0</v>
      </c>
      <c r="L33" s="219">
        <f t="shared" si="8"/>
        <v>32330.7</v>
      </c>
      <c r="M33" s="271">
        <v>34755</v>
      </c>
      <c r="N33" s="271"/>
      <c r="O33" s="207">
        <f t="shared" si="9"/>
        <v>34755</v>
      </c>
      <c r="P33" s="271">
        <v>35405</v>
      </c>
      <c r="Q33" s="271"/>
      <c r="R33" s="207">
        <f t="shared" si="10"/>
        <v>35405</v>
      </c>
      <c r="S33" s="162"/>
    </row>
    <row r="34" spans="1:19" x14ac:dyDescent="0.25">
      <c r="A34" s="160"/>
      <c r="B34" s="214" t="s">
        <v>40</v>
      </c>
      <c r="C34" s="272" t="s">
        <v>39</v>
      </c>
      <c r="D34" s="205">
        <f>'[10]NR 2022'!G34</f>
        <v>25</v>
      </c>
      <c r="E34" s="206">
        <f>'[10]NR 2022'!H34</f>
        <v>0</v>
      </c>
      <c r="F34" s="207">
        <f t="shared" si="6"/>
        <v>25</v>
      </c>
      <c r="G34" s="205">
        <v>150</v>
      </c>
      <c r="H34" s="206">
        <f>'[10]NR 2022'!N34</f>
        <v>0</v>
      </c>
      <c r="I34" s="208">
        <f t="shared" si="7"/>
        <v>150</v>
      </c>
      <c r="J34" s="217">
        <f>'[10]NR 2022'!Y34</f>
        <v>150</v>
      </c>
      <c r="K34" s="218">
        <f>'[10]NR 2022'!Z34</f>
        <v>0</v>
      </c>
      <c r="L34" s="219">
        <f t="shared" si="8"/>
        <v>150</v>
      </c>
      <c r="M34" s="271">
        <v>150</v>
      </c>
      <c r="N34" s="271"/>
      <c r="O34" s="207">
        <f t="shared" si="9"/>
        <v>150</v>
      </c>
      <c r="P34" s="271">
        <v>150</v>
      </c>
      <c r="Q34" s="271"/>
      <c r="R34" s="207">
        <f t="shared" si="10"/>
        <v>150</v>
      </c>
      <c r="S34" s="162"/>
    </row>
    <row r="35" spans="1:19" x14ac:dyDescent="0.25">
      <c r="A35" s="160"/>
      <c r="B35" s="214" t="s">
        <v>38</v>
      </c>
      <c r="C35" s="230" t="s">
        <v>37</v>
      </c>
      <c r="D35" s="205">
        <f>'[10]NR 2022'!G35</f>
        <v>8737</v>
      </c>
      <c r="E35" s="206">
        <f>'[10]NR 2022'!H35</f>
        <v>0</v>
      </c>
      <c r="F35" s="207">
        <f t="shared" si="6"/>
        <v>8737</v>
      </c>
      <c r="G35" s="205">
        <v>9881.7000000000007</v>
      </c>
      <c r="H35" s="206">
        <f>'[10]NR 2022'!N35</f>
        <v>0</v>
      </c>
      <c r="I35" s="208">
        <f t="shared" si="7"/>
        <v>9881.7000000000007</v>
      </c>
      <c r="J35" s="217">
        <f>'[10]NR 2022'!Y35</f>
        <v>10805</v>
      </c>
      <c r="K35" s="218">
        <f>'[10]NR 2022'!Z35</f>
        <v>0</v>
      </c>
      <c r="L35" s="219">
        <f t="shared" si="8"/>
        <v>10805</v>
      </c>
      <c r="M35" s="271">
        <v>11885</v>
      </c>
      <c r="N35" s="271"/>
      <c r="O35" s="207">
        <f t="shared" si="9"/>
        <v>11885</v>
      </c>
      <c r="P35" s="271">
        <v>12170</v>
      </c>
      <c r="Q35" s="271"/>
      <c r="R35" s="207">
        <f t="shared" si="10"/>
        <v>12170</v>
      </c>
      <c r="S35" s="162"/>
    </row>
    <row r="36" spans="1:19" x14ac:dyDescent="0.25">
      <c r="A36" s="160"/>
      <c r="B36" s="214" t="s">
        <v>36</v>
      </c>
      <c r="C36" s="230" t="s">
        <v>35</v>
      </c>
      <c r="D36" s="205">
        <f>'[10]NR 2022'!G36</f>
        <v>0</v>
      </c>
      <c r="E36" s="206">
        <f>'[10]NR 2022'!H36</f>
        <v>0</v>
      </c>
      <c r="F36" s="207">
        <f t="shared" si="6"/>
        <v>0</v>
      </c>
      <c r="G36" s="205">
        <v>0</v>
      </c>
      <c r="H36" s="206">
        <f>'[10]NR 2022'!N36</f>
        <v>0</v>
      </c>
      <c r="I36" s="208">
        <f t="shared" si="7"/>
        <v>0</v>
      </c>
      <c r="J36" s="217">
        <f>'[10]NR 2022'!Y36</f>
        <v>0</v>
      </c>
      <c r="K36" s="218">
        <f>'[10]NR 2022'!Z36</f>
        <v>0</v>
      </c>
      <c r="L36" s="219">
        <f t="shared" si="8"/>
        <v>0</v>
      </c>
      <c r="M36" s="271"/>
      <c r="N36" s="271"/>
      <c r="O36" s="207">
        <f t="shared" si="9"/>
        <v>0</v>
      </c>
      <c r="P36" s="271">
        <v>0</v>
      </c>
      <c r="Q36" s="271"/>
      <c r="R36" s="207">
        <f t="shared" si="10"/>
        <v>0</v>
      </c>
      <c r="S36" s="162"/>
    </row>
    <row r="37" spans="1:19" x14ac:dyDescent="0.25">
      <c r="A37" s="160"/>
      <c r="B37" s="214" t="s">
        <v>34</v>
      </c>
      <c r="C37" s="230" t="s">
        <v>33</v>
      </c>
      <c r="D37" s="205">
        <f>'[10]NR 2022'!G37</f>
        <v>771</v>
      </c>
      <c r="E37" s="206">
        <f>'[10]NR 2022'!H37</f>
        <v>0</v>
      </c>
      <c r="F37" s="207">
        <f t="shared" si="6"/>
        <v>771</v>
      </c>
      <c r="G37" s="205">
        <v>1412.8</v>
      </c>
      <c r="H37" s="206">
        <f>'[10]NR 2022'!N37</f>
        <v>0</v>
      </c>
      <c r="I37" s="208">
        <f t="shared" si="7"/>
        <v>1412.8</v>
      </c>
      <c r="J37" s="217">
        <v>1396.6</v>
      </c>
      <c r="K37" s="218">
        <f>'[10]NR 2022'!Z37</f>
        <v>0</v>
      </c>
      <c r="L37" s="219">
        <f t="shared" si="8"/>
        <v>1396.6</v>
      </c>
      <c r="M37" s="271">
        <v>1389.8</v>
      </c>
      <c r="N37" s="271"/>
      <c r="O37" s="207">
        <f t="shared" si="9"/>
        <v>1389.8</v>
      </c>
      <c r="P37" s="271">
        <v>1297.5</v>
      </c>
      <c r="Q37" s="271"/>
      <c r="R37" s="207">
        <f t="shared" si="10"/>
        <v>1297.5</v>
      </c>
      <c r="S37" s="162"/>
    </row>
    <row r="38" spans="1:19" ht="15.75" thickBot="1" x14ac:dyDescent="0.3">
      <c r="A38" s="160"/>
      <c r="B38" s="273" t="s">
        <v>32</v>
      </c>
      <c r="C38" s="274" t="s">
        <v>31</v>
      </c>
      <c r="D38" s="205">
        <f>'[10]NR 2022'!G38</f>
        <v>1662.9</v>
      </c>
      <c r="E38" s="206">
        <f>'[10]NR 2022'!H38</f>
        <v>0</v>
      </c>
      <c r="F38" s="235">
        <f t="shared" si="6"/>
        <v>1662.9</v>
      </c>
      <c r="G38" s="205">
        <v>427.9</v>
      </c>
      <c r="H38" s="206">
        <f>'[10]NR 2022'!N38</f>
        <v>0</v>
      </c>
      <c r="I38" s="236">
        <f t="shared" si="7"/>
        <v>427.9</v>
      </c>
      <c r="J38" s="217">
        <v>193.8</v>
      </c>
      <c r="K38" s="218">
        <f>'[10]NR 2022'!Z38</f>
        <v>0</v>
      </c>
      <c r="L38" s="219">
        <f t="shared" si="8"/>
        <v>193.8</v>
      </c>
      <c r="M38" s="276">
        <v>210.6</v>
      </c>
      <c r="N38" s="276"/>
      <c r="O38" s="235">
        <f t="shared" si="9"/>
        <v>210.6</v>
      </c>
      <c r="P38" s="276">
        <v>238.9</v>
      </c>
      <c r="Q38" s="276"/>
      <c r="R38" s="235">
        <f t="shared" si="10"/>
        <v>238.9</v>
      </c>
      <c r="S38" s="162"/>
    </row>
    <row r="39" spans="1:19" ht="15.75" thickBot="1" x14ac:dyDescent="0.3">
      <c r="A39" s="160"/>
      <c r="B39" s="241" t="s">
        <v>30</v>
      </c>
      <c r="C39" s="277" t="s">
        <v>29</v>
      </c>
      <c r="D39" s="278">
        <f>SUM(D28:D32)+SUM(D35:D38)</f>
        <v>41687.9</v>
      </c>
      <c r="E39" s="278">
        <f>SUM(E28:E32)+SUM(E35:E38)</f>
        <v>55.4</v>
      </c>
      <c r="F39" s="279">
        <f>SUM(F35:F38)+SUM(F28:F32)</f>
        <v>41743.300000000003</v>
      </c>
      <c r="G39" s="278">
        <f>SUM(G28:G32)+SUM(G35:G38)</f>
        <v>47349.8</v>
      </c>
      <c r="H39" s="278">
        <f>SUM(H28:H32)+SUM(H35:H38)</f>
        <v>280</v>
      </c>
      <c r="I39" s="280">
        <f>SUM(I35:I38)+SUM(I28:I32)</f>
        <v>47629.8</v>
      </c>
      <c r="J39" s="281">
        <f>SUM(J28:J32)+SUM(J35:J38)</f>
        <v>51362.9</v>
      </c>
      <c r="K39" s="282">
        <f>SUM(K28:K32)+SUM(K35:K38)</f>
        <v>280</v>
      </c>
      <c r="L39" s="281">
        <f>SUM(L35:L38)+SUM(L28:L32)</f>
        <v>51642.9</v>
      </c>
      <c r="M39" s="278">
        <f>SUM(M28:M32)+SUM(M35:M38)</f>
        <v>55260.4</v>
      </c>
      <c r="N39" s="278">
        <f>SUM(N28:N32)+SUM(N35:N38)</f>
        <v>280</v>
      </c>
      <c r="O39" s="279">
        <f>SUM(O35:O38)+SUM(O28:O32)</f>
        <v>55540.4</v>
      </c>
      <c r="P39" s="278">
        <f>SUM(P28:P32)+SUM(P35:P38)</f>
        <v>56295.4</v>
      </c>
      <c r="Q39" s="278">
        <f>SUM(Q28:Q32)+SUM(Q35:Q38)</f>
        <v>280</v>
      </c>
      <c r="R39" s="279">
        <f>SUM(R35:R38)+SUM(R28:R32)</f>
        <v>56575.4</v>
      </c>
      <c r="S39" s="162"/>
    </row>
    <row r="40" spans="1:19" ht="19.5" thickBot="1" x14ac:dyDescent="0.35">
      <c r="A40" s="160"/>
      <c r="B40" s="283" t="s">
        <v>28</v>
      </c>
      <c r="C40" s="284" t="s">
        <v>27</v>
      </c>
      <c r="D40" s="285">
        <f t="shared" ref="D40:R40" si="11">D24-D39</f>
        <v>-583.19999999999709</v>
      </c>
      <c r="E40" s="285">
        <f t="shared" si="11"/>
        <v>182.6</v>
      </c>
      <c r="F40" s="286">
        <v>245.4</v>
      </c>
      <c r="G40" s="285">
        <f t="shared" si="11"/>
        <v>0</v>
      </c>
      <c r="H40" s="285">
        <f t="shared" si="11"/>
        <v>0</v>
      </c>
      <c r="I40" s="287">
        <f t="shared" si="11"/>
        <v>0</v>
      </c>
      <c r="J40" s="285">
        <f t="shared" si="11"/>
        <v>0</v>
      </c>
      <c r="K40" s="285">
        <f t="shared" si="11"/>
        <v>0</v>
      </c>
      <c r="L40" s="286">
        <f t="shared" si="11"/>
        <v>0</v>
      </c>
      <c r="M40" s="288">
        <f t="shared" si="11"/>
        <v>0</v>
      </c>
      <c r="N40" s="285">
        <f t="shared" si="11"/>
        <v>0</v>
      </c>
      <c r="O40" s="286">
        <f t="shared" si="11"/>
        <v>0</v>
      </c>
      <c r="P40" s="285">
        <f t="shared" si="11"/>
        <v>0</v>
      </c>
      <c r="Q40" s="285">
        <f t="shared" si="11"/>
        <v>0</v>
      </c>
      <c r="R40" s="286">
        <f t="shared" si="11"/>
        <v>0</v>
      </c>
      <c r="S40" s="162"/>
    </row>
    <row r="41" spans="1:19" ht="15.75" thickBot="1" x14ac:dyDescent="0.3">
      <c r="A41" s="160"/>
      <c r="B41" s="289" t="s">
        <v>26</v>
      </c>
      <c r="C41" s="290" t="s">
        <v>25</v>
      </c>
      <c r="D41" s="291"/>
      <c r="E41" s="292"/>
      <c r="F41" s="293">
        <f>F40-D16</f>
        <v>-3664.6</v>
      </c>
      <c r="G41" s="291"/>
      <c r="H41" s="294"/>
      <c r="I41" s="295">
        <f>I40-G16</f>
        <v>-4040.3</v>
      </c>
      <c r="J41" s="296"/>
      <c r="K41" s="294"/>
      <c r="L41" s="293">
        <f>L40-J16</f>
        <v>-4470</v>
      </c>
      <c r="M41" s="297"/>
      <c r="N41" s="294"/>
      <c r="O41" s="293">
        <f>O40-M16</f>
        <v>-4750</v>
      </c>
      <c r="P41" s="291"/>
      <c r="Q41" s="294"/>
      <c r="R41" s="293">
        <f>R40-P16</f>
        <v>-4850</v>
      </c>
      <c r="S41" s="162"/>
    </row>
    <row r="42" spans="1:19" s="303" customFormat="1" ht="8.25" customHeight="1" thickBot="1" x14ac:dyDescent="0.3">
      <c r="A42" s="298"/>
      <c r="B42" s="299"/>
      <c r="C42" s="300"/>
      <c r="D42" s="298"/>
      <c r="E42" s="301"/>
      <c r="F42" s="301"/>
      <c r="G42" s="298"/>
      <c r="H42" s="301"/>
      <c r="I42" s="301"/>
      <c r="J42" s="301"/>
      <c r="K42" s="301"/>
      <c r="L42" s="302"/>
      <c r="M42" s="302"/>
      <c r="N42" s="302"/>
      <c r="O42" s="302"/>
      <c r="P42" s="302"/>
      <c r="Q42" s="302"/>
      <c r="R42" s="302"/>
      <c r="S42" s="302"/>
    </row>
    <row r="43" spans="1:19" s="303" customFormat="1" ht="15.75" customHeight="1" x14ac:dyDescent="0.25">
      <c r="A43" s="298"/>
      <c r="B43" s="304"/>
      <c r="C43" s="305" t="s">
        <v>24</v>
      </c>
      <c r="D43" s="306" t="s">
        <v>23</v>
      </c>
      <c r="E43" s="301"/>
      <c r="F43" s="307"/>
      <c r="G43" s="306" t="s">
        <v>22</v>
      </c>
      <c r="H43" s="301"/>
      <c r="I43" s="301"/>
      <c r="J43" s="306" t="s">
        <v>21</v>
      </c>
      <c r="K43" s="301"/>
      <c r="L43" s="301"/>
      <c r="M43" s="306" t="s">
        <v>20</v>
      </c>
      <c r="N43" s="302"/>
      <c r="O43" s="302"/>
      <c r="P43" s="306" t="s">
        <v>20</v>
      </c>
      <c r="Q43" s="302"/>
      <c r="R43" s="302"/>
      <c r="S43" s="302"/>
    </row>
    <row r="44" spans="1:19" ht="15.75" thickBot="1" x14ac:dyDescent="0.3">
      <c r="A44" s="160"/>
      <c r="B44" s="304"/>
      <c r="C44" s="308"/>
      <c r="D44" s="309">
        <v>304.10000000000002</v>
      </c>
      <c r="E44" s="301"/>
      <c r="F44" s="307"/>
      <c r="G44" s="309">
        <v>321.89999999999998</v>
      </c>
      <c r="H44" s="310"/>
      <c r="I44" s="310"/>
      <c r="J44" s="309">
        <v>321.89999999999998</v>
      </c>
      <c r="K44" s="310"/>
      <c r="L44" s="310"/>
      <c r="M44" s="309">
        <v>321.89999999999998</v>
      </c>
      <c r="N44" s="162"/>
      <c r="O44" s="162"/>
      <c r="P44" s="309">
        <v>321.89999999999998</v>
      </c>
      <c r="Q44" s="162"/>
      <c r="R44" s="162"/>
      <c r="S44" s="162"/>
    </row>
    <row r="45" spans="1:19" s="303" customFormat="1" ht="8.25" customHeight="1" thickBot="1" x14ac:dyDescent="0.3">
      <c r="A45" s="298"/>
      <c r="B45" s="304"/>
      <c r="C45" s="300"/>
      <c r="D45" s="301"/>
      <c r="E45" s="301"/>
      <c r="F45" s="307"/>
      <c r="G45" s="301"/>
      <c r="H45" s="301"/>
      <c r="I45" s="307"/>
      <c r="J45" s="307"/>
      <c r="K45" s="307"/>
      <c r="L45" s="302"/>
      <c r="M45" s="302"/>
      <c r="N45" s="302"/>
      <c r="O45" s="302"/>
      <c r="P45" s="302"/>
      <c r="Q45" s="302"/>
      <c r="R45" s="302"/>
      <c r="S45" s="302"/>
    </row>
    <row r="46" spans="1:19" s="303" customFormat="1" ht="37.5" customHeight="1" thickBot="1" x14ac:dyDescent="0.3">
      <c r="A46" s="298"/>
      <c r="B46" s="304"/>
      <c r="C46" s="305" t="s">
        <v>19</v>
      </c>
      <c r="D46" s="311" t="s">
        <v>18</v>
      </c>
      <c r="E46" s="312" t="s">
        <v>17</v>
      </c>
      <c r="F46" s="307"/>
      <c r="G46" s="311" t="s">
        <v>18</v>
      </c>
      <c r="H46" s="312" t="s">
        <v>17</v>
      </c>
      <c r="I46" s="302"/>
      <c r="J46" s="311" t="s">
        <v>18</v>
      </c>
      <c r="K46" s="312" t="s">
        <v>17</v>
      </c>
      <c r="L46" s="313"/>
      <c r="M46" s="311" t="s">
        <v>18</v>
      </c>
      <c r="N46" s="312" t="s">
        <v>17</v>
      </c>
      <c r="O46" s="302"/>
      <c r="P46" s="311" t="s">
        <v>18</v>
      </c>
      <c r="Q46" s="312" t="s">
        <v>17</v>
      </c>
      <c r="R46" s="302"/>
      <c r="S46" s="302"/>
    </row>
    <row r="47" spans="1:19" ht="15.75" thickBot="1" x14ac:dyDescent="0.3">
      <c r="A47" s="160"/>
      <c r="B47" s="314"/>
      <c r="C47" s="315"/>
      <c r="D47" s="316">
        <v>0</v>
      </c>
      <c r="E47" s="317">
        <v>0</v>
      </c>
      <c r="F47" s="307"/>
      <c r="G47" s="316">
        <v>0</v>
      </c>
      <c r="H47" s="317">
        <v>0</v>
      </c>
      <c r="I47" s="162"/>
      <c r="J47" s="316">
        <v>0</v>
      </c>
      <c r="K47" s="317">
        <v>0</v>
      </c>
      <c r="L47" s="310"/>
      <c r="M47" s="316">
        <v>0</v>
      </c>
      <c r="N47" s="317">
        <v>0</v>
      </c>
      <c r="O47" s="162"/>
      <c r="P47" s="316">
        <v>0</v>
      </c>
      <c r="Q47" s="317">
        <v>0</v>
      </c>
      <c r="R47" s="162"/>
      <c r="S47" s="162"/>
    </row>
    <row r="48" spans="1:19" x14ac:dyDescent="0.25">
      <c r="A48" s="160"/>
      <c r="B48" s="314"/>
      <c r="C48" s="300"/>
      <c r="D48" s="301"/>
      <c r="E48" s="301"/>
      <c r="F48" s="307"/>
      <c r="G48" s="301"/>
      <c r="H48" s="301"/>
      <c r="I48" s="307"/>
      <c r="J48" s="307"/>
      <c r="K48" s="307"/>
      <c r="L48" s="302"/>
      <c r="M48" s="162"/>
      <c r="N48" s="302"/>
      <c r="O48" s="302"/>
      <c r="P48" s="162"/>
      <c r="Q48" s="162"/>
      <c r="R48" s="162"/>
      <c r="S48" s="162"/>
    </row>
    <row r="49" spans="1:19" x14ac:dyDescent="0.25">
      <c r="A49" s="160"/>
      <c r="B49" s="314"/>
      <c r="C49" s="318" t="s">
        <v>16</v>
      </c>
      <c r="D49" s="319" t="s">
        <v>9</v>
      </c>
      <c r="E49" s="301"/>
      <c r="F49" s="162"/>
      <c r="G49" s="319" t="s">
        <v>15</v>
      </c>
      <c r="H49" s="162"/>
      <c r="I49" s="162"/>
      <c r="J49" s="319" t="s">
        <v>7</v>
      </c>
      <c r="K49" s="162"/>
      <c r="L49" s="320"/>
      <c r="M49" s="319" t="s">
        <v>6</v>
      </c>
      <c r="N49" s="320"/>
      <c r="O49" s="320"/>
      <c r="P49" s="319" t="s">
        <v>5</v>
      </c>
      <c r="Q49" s="162"/>
      <c r="R49" s="162"/>
      <c r="S49" s="162"/>
    </row>
    <row r="50" spans="1:19" x14ac:dyDescent="0.25">
      <c r="A50" s="160"/>
      <c r="B50" s="314"/>
      <c r="C50" s="321" t="s">
        <v>96</v>
      </c>
      <c r="D50" s="376">
        <v>3748.1</v>
      </c>
      <c r="E50" s="301"/>
      <c r="F50" s="162"/>
      <c r="G50" s="322">
        <v>2415.6999999999998</v>
      </c>
      <c r="H50" s="162"/>
      <c r="I50" s="162"/>
      <c r="J50" s="322">
        <v>2818.6</v>
      </c>
      <c r="K50" s="162"/>
      <c r="L50" s="323"/>
      <c r="M50" s="322">
        <v>3035.6</v>
      </c>
      <c r="N50" s="323"/>
      <c r="O50" s="323"/>
      <c r="P50" s="322"/>
      <c r="Q50" s="162"/>
      <c r="R50" s="162"/>
      <c r="S50" s="162"/>
    </row>
    <row r="51" spans="1:19" x14ac:dyDescent="0.25">
      <c r="A51" s="160"/>
      <c r="B51" s="314"/>
      <c r="C51" s="321" t="s">
        <v>14</v>
      </c>
      <c r="D51" s="376">
        <v>1141.3</v>
      </c>
      <c r="E51" s="301"/>
      <c r="F51" s="162"/>
      <c r="G51" s="322">
        <v>447.2</v>
      </c>
      <c r="H51" s="162"/>
      <c r="I51" s="162"/>
      <c r="J51" s="322">
        <v>607.20000000000005</v>
      </c>
      <c r="K51" s="162"/>
      <c r="L51" s="323"/>
      <c r="M51" s="322">
        <v>610.20000000000005</v>
      </c>
      <c r="N51" s="323"/>
      <c r="O51" s="323"/>
      <c r="P51" s="322">
        <v>612.20000000000005</v>
      </c>
      <c r="Q51" s="162"/>
      <c r="R51" s="162"/>
      <c r="S51" s="162"/>
    </row>
    <row r="52" spans="1:19" x14ac:dyDescent="0.25">
      <c r="A52" s="160"/>
      <c r="B52" s="314"/>
      <c r="C52" s="321" t="s">
        <v>13</v>
      </c>
      <c r="D52" s="376">
        <v>1421</v>
      </c>
      <c r="E52" s="301"/>
      <c r="F52" s="162"/>
      <c r="G52" s="322">
        <v>1613.6</v>
      </c>
      <c r="H52" s="162"/>
      <c r="I52" s="162"/>
      <c r="J52" s="322">
        <v>1706.8</v>
      </c>
      <c r="K52" s="162"/>
      <c r="L52" s="323"/>
      <c r="M52" s="322">
        <v>1897.8</v>
      </c>
      <c r="N52" s="323"/>
      <c r="O52" s="323"/>
      <c r="P52" s="322">
        <v>2088.8000000000002</v>
      </c>
      <c r="Q52" s="162"/>
      <c r="R52" s="162"/>
      <c r="S52" s="162"/>
    </row>
    <row r="53" spans="1:19" x14ac:dyDescent="0.25">
      <c r="A53" s="160"/>
      <c r="B53" s="314"/>
      <c r="C53" s="321" t="s">
        <v>12</v>
      </c>
      <c r="D53" s="376">
        <v>253.5</v>
      </c>
      <c r="E53" s="301"/>
      <c r="F53" s="162"/>
      <c r="G53" s="322">
        <v>242.6</v>
      </c>
      <c r="H53" s="162"/>
      <c r="I53" s="162"/>
      <c r="J53" s="322">
        <v>287.60000000000002</v>
      </c>
      <c r="K53" s="162"/>
      <c r="L53" s="323"/>
      <c r="M53" s="322">
        <v>227.6</v>
      </c>
      <c r="N53" s="323"/>
      <c r="O53" s="323"/>
      <c r="P53" s="322">
        <v>250.6</v>
      </c>
      <c r="Q53" s="162"/>
      <c r="R53" s="162"/>
      <c r="S53" s="162"/>
    </row>
    <row r="54" spans="1:19" x14ac:dyDescent="0.25">
      <c r="A54" s="160"/>
      <c r="B54" s="314"/>
      <c r="C54" s="324" t="s">
        <v>11</v>
      </c>
      <c r="D54" s="376">
        <v>932.3</v>
      </c>
      <c r="E54" s="301"/>
      <c r="F54" s="162"/>
      <c r="G54" s="322">
        <v>112.3</v>
      </c>
      <c r="H54" s="162"/>
      <c r="I54" s="162"/>
      <c r="J54" s="322">
        <v>217</v>
      </c>
      <c r="K54" s="162"/>
      <c r="L54" s="323"/>
      <c r="M54" s="322">
        <v>300</v>
      </c>
      <c r="N54" s="323"/>
      <c r="O54" s="323"/>
      <c r="P54" s="322">
        <v>280</v>
      </c>
      <c r="Q54" s="162"/>
      <c r="R54" s="162"/>
      <c r="S54" s="162"/>
    </row>
    <row r="55" spans="1:19" ht="10.5" customHeight="1" x14ac:dyDescent="0.25">
      <c r="A55" s="160"/>
      <c r="B55" s="314"/>
      <c r="C55" s="300"/>
      <c r="D55" s="301"/>
      <c r="E55" s="301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x14ac:dyDescent="0.25">
      <c r="A56" s="160"/>
      <c r="B56" s="314"/>
      <c r="C56" s="318" t="s">
        <v>10</v>
      </c>
      <c r="D56" s="319" t="s">
        <v>9</v>
      </c>
      <c r="E56" s="301"/>
      <c r="F56" s="307"/>
      <c r="G56" s="319" t="s">
        <v>8</v>
      </c>
      <c r="H56" s="301"/>
      <c r="I56" s="307"/>
      <c r="J56" s="319" t="s">
        <v>7</v>
      </c>
      <c r="K56" s="307"/>
      <c r="L56" s="162"/>
      <c r="M56" s="319" t="s">
        <v>6</v>
      </c>
      <c r="N56" s="320"/>
      <c r="O56" s="320"/>
      <c r="P56" s="319" t="s">
        <v>5</v>
      </c>
      <c r="Q56" s="162"/>
      <c r="R56" s="162"/>
      <c r="S56" s="162"/>
    </row>
    <row r="57" spans="1:19" x14ac:dyDescent="0.25">
      <c r="A57" s="160"/>
      <c r="B57" s="314"/>
      <c r="C57" s="321"/>
      <c r="D57" s="325">
        <v>55.1</v>
      </c>
      <c r="E57" s="301"/>
      <c r="F57" s="307"/>
      <c r="G57" s="325">
        <v>56.1</v>
      </c>
      <c r="H57" s="301"/>
      <c r="I57" s="307"/>
      <c r="J57" s="325">
        <v>57.1</v>
      </c>
      <c r="K57" s="307"/>
      <c r="L57" s="162"/>
      <c r="M57" s="325">
        <v>58.1</v>
      </c>
      <c r="N57" s="162"/>
      <c r="O57" s="162"/>
      <c r="P57" s="325">
        <v>59.1</v>
      </c>
      <c r="Q57" s="162"/>
      <c r="R57" s="162"/>
      <c r="S57" s="162"/>
    </row>
    <row r="58" spans="1:19" x14ac:dyDescent="0.25">
      <c r="A58" s="160"/>
      <c r="B58" s="314"/>
      <c r="C58" s="300"/>
      <c r="D58" s="301"/>
      <c r="E58" s="301"/>
      <c r="F58" s="307"/>
      <c r="G58" s="301"/>
      <c r="H58" s="301"/>
      <c r="I58" s="307"/>
      <c r="J58" s="307"/>
      <c r="K58" s="307"/>
      <c r="L58" s="162"/>
      <c r="M58" s="162"/>
      <c r="N58" s="162"/>
      <c r="O58" s="162"/>
      <c r="P58" s="162"/>
      <c r="Q58" s="162"/>
      <c r="R58" s="162"/>
      <c r="S58" s="162"/>
    </row>
    <row r="59" spans="1:19" x14ac:dyDescent="0.25">
      <c r="A59" s="160"/>
      <c r="B59" s="326" t="s">
        <v>4</v>
      </c>
      <c r="C59" s="327"/>
      <c r="D59" s="328"/>
      <c r="E59" s="328"/>
      <c r="F59" s="328"/>
      <c r="G59" s="328"/>
      <c r="H59" s="328"/>
      <c r="I59" s="328"/>
      <c r="J59" s="328"/>
      <c r="K59" s="328"/>
      <c r="L59" s="329"/>
      <c r="M59" s="329"/>
      <c r="N59" s="329"/>
      <c r="O59" s="329"/>
      <c r="P59" s="329"/>
      <c r="Q59" s="329"/>
      <c r="R59" s="330"/>
      <c r="S59" s="162"/>
    </row>
    <row r="60" spans="1:19" x14ac:dyDescent="0.25">
      <c r="A60" s="160"/>
      <c r="B60" s="331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32"/>
      <c r="S60" s="162"/>
    </row>
    <row r="61" spans="1:19" x14ac:dyDescent="0.25">
      <c r="A61" s="160"/>
      <c r="B61" s="333" t="s">
        <v>119</v>
      </c>
      <c r="C61" s="334"/>
      <c r="D61" s="334"/>
      <c r="E61" s="334"/>
      <c r="F61" s="334"/>
      <c r="G61" s="334"/>
      <c r="H61" s="334"/>
      <c r="I61" s="334"/>
      <c r="J61" s="334"/>
      <c r="K61" s="334"/>
      <c r="L61" s="303" t="s">
        <v>103</v>
      </c>
      <c r="M61" s="303" t="s">
        <v>103</v>
      </c>
      <c r="N61" s="303"/>
      <c r="O61" s="303"/>
      <c r="P61" s="303"/>
      <c r="Q61" s="303"/>
      <c r="R61" s="332"/>
      <c r="S61" s="162"/>
    </row>
    <row r="62" spans="1:19" x14ac:dyDescent="0.25">
      <c r="A62" s="160"/>
      <c r="B62" s="333" t="s">
        <v>120</v>
      </c>
      <c r="C62" s="334"/>
      <c r="D62" s="334"/>
      <c r="E62" s="334"/>
      <c r="F62" s="334"/>
      <c r="G62" s="334"/>
      <c r="H62" s="334"/>
      <c r="I62" s="334"/>
      <c r="J62" s="334"/>
      <c r="K62" s="334"/>
      <c r="L62" s="303"/>
      <c r="M62" s="303"/>
      <c r="N62" s="303"/>
      <c r="O62" s="303"/>
      <c r="P62" s="303"/>
      <c r="Q62" s="303"/>
      <c r="R62" s="332"/>
      <c r="S62" s="162"/>
    </row>
    <row r="63" spans="1:19" x14ac:dyDescent="0.25">
      <c r="A63" s="160"/>
      <c r="B63" s="333"/>
      <c r="C63" s="334"/>
      <c r="D63" s="334"/>
      <c r="E63" s="334"/>
      <c r="F63" s="334"/>
      <c r="G63" s="334"/>
      <c r="H63" s="334"/>
      <c r="I63" s="334"/>
      <c r="J63" s="334"/>
      <c r="K63" s="334"/>
      <c r="L63" s="303"/>
      <c r="M63" s="303"/>
      <c r="N63" s="303"/>
      <c r="O63" s="303"/>
      <c r="P63" s="303"/>
      <c r="Q63" s="303"/>
      <c r="R63" s="332"/>
      <c r="S63" s="162"/>
    </row>
    <row r="64" spans="1:19" x14ac:dyDescent="0.25">
      <c r="A64" s="160"/>
      <c r="B64" s="333"/>
      <c r="C64" s="334"/>
      <c r="D64" s="334"/>
      <c r="E64" s="334"/>
      <c r="F64" s="334"/>
      <c r="G64" s="334"/>
      <c r="H64" s="334"/>
      <c r="I64" s="334"/>
      <c r="J64" s="334"/>
      <c r="K64" s="334"/>
      <c r="L64" s="303"/>
      <c r="M64" s="303"/>
      <c r="N64" s="303"/>
      <c r="O64" s="303"/>
      <c r="P64" s="303"/>
      <c r="Q64" s="303"/>
      <c r="R64" s="332"/>
      <c r="S64" s="162"/>
    </row>
    <row r="65" spans="1:19" x14ac:dyDescent="0.25">
      <c r="A65" s="160"/>
      <c r="B65" s="335"/>
      <c r="C65" s="336"/>
      <c r="D65" s="337"/>
      <c r="E65" s="337"/>
      <c r="F65" s="337"/>
      <c r="G65" s="337"/>
      <c r="H65" s="337"/>
      <c r="I65" s="337"/>
      <c r="J65" s="337"/>
      <c r="K65" s="337"/>
      <c r="L65" s="303"/>
      <c r="M65" s="303"/>
      <c r="N65" s="303"/>
      <c r="O65" s="303"/>
      <c r="P65" s="303"/>
      <c r="Q65" s="303"/>
      <c r="R65" s="332"/>
      <c r="S65" s="162"/>
    </row>
    <row r="66" spans="1:19" x14ac:dyDescent="0.25">
      <c r="A66" s="160"/>
      <c r="B66" s="338"/>
      <c r="C66" s="339"/>
      <c r="D66" s="337"/>
      <c r="E66" s="337"/>
      <c r="F66" s="337"/>
      <c r="G66" s="337"/>
      <c r="H66" s="337"/>
      <c r="I66" s="337"/>
      <c r="J66" s="337"/>
      <c r="K66" s="337"/>
      <c r="L66" s="303"/>
      <c r="M66" s="303"/>
      <c r="N66" s="303"/>
      <c r="O66" s="303"/>
      <c r="P66" s="303"/>
      <c r="Q66" s="303"/>
      <c r="R66" s="332"/>
      <c r="S66" s="162"/>
    </row>
    <row r="67" spans="1:19" x14ac:dyDescent="0.25">
      <c r="A67" s="160"/>
      <c r="B67" s="335"/>
      <c r="C67" s="340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x14ac:dyDescent="0.25">
      <c r="A68" s="160"/>
      <c r="B68" s="335"/>
      <c r="C68" s="340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41"/>
      <c r="C69" s="342"/>
      <c r="D69" s="343"/>
      <c r="E69" s="343"/>
      <c r="F69" s="343"/>
      <c r="G69" s="343"/>
      <c r="H69" s="343"/>
      <c r="I69" s="343"/>
      <c r="J69" s="343"/>
      <c r="K69" s="343"/>
      <c r="L69" s="344"/>
      <c r="M69" s="344"/>
      <c r="N69" s="344"/>
      <c r="O69" s="344"/>
      <c r="P69" s="344"/>
      <c r="Q69" s="344"/>
      <c r="R69" s="345"/>
      <c r="S69" s="162"/>
    </row>
    <row r="70" spans="1:19" x14ac:dyDescent="0.25">
      <c r="A70" s="298"/>
      <c r="B70" s="346"/>
      <c r="C70" s="347"/>
      <c r="D70" s="348"/>
      <c r="E70" s="348"/>
      <c r="F70" s="348"/>
      <c r="G70" s="348"/>
      <c r="H70" s="348"/>
      <c r="I70" s="348"/>
      <c r="J70" s="348"/>
      <c r="K70" s="348"/>
      <c r="L70" s="162"/>
      <c r="M70" s="162"/>
      <c r="N70" s="162"/>
      <c r="O70" s="162"/>
      <c r="P70" s="162"/>
      <c r="Q70" s="162"/>
      <c r="R70" s="162"/>
      <c r="S70" s="162"/>
    </row>
    <row r="71" spans="1:19" x14ac:dyDescent="0.25">
      <c r="A71" s="160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162"/>
      <c r="M71" s="162"/>
      <c r="N71" s="162"/>
      <c r="O71" s="162"/>
      <c r="P71" s="162"/>
      <c r="Q71" s="162"/>
      <c r="R71" s="162"/>
      <c r="S71" s="162"/>
    </row>
    <row r="72" spans="1:19" x14ac:dyDescent="0.25">
      <c r="A72" s="160"/>
      <c r="B72" s="349" t="s">
        <v>3</v>
      </c>
      <c r="C72" s="350">
        <v>44502</v>
      </c>
      <c r="D72" s="337"/>
      <c r="E72" s="349"/>
      <c r="F72" s="349" t="s">
        <v>2</v>
      </c>
      <c r="G72" s="351" t="s">
        <v>121</v>
      </c>
      <c r="H72" s="349"/>
      <c r="I72" s="349"/>
      <c r="J72" s="349"/>
      <c r="K72" s="349"/>
      <c r="L72" s="162"/>
      <c r="M72" s="162"/>
      <c r="N72" s="162"/>
      <c r="O72" s="162"/>
      <c r="P72" s="162"/>
      <c r="Q72" s="162"/>
      <c r="R72" s="162"/>
      <c r="S72" s="162"/>
    </row>
    <row r="73" spans="1:19" ht="7.5" customHeight="1" x14ac:dyDescent="0.25">
      <c r="A73" s="160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62"/>
      <c r="M73" s="162"/>
      <c r="N73" s="162"/>
      <c r="O73" s="162"/>
      <c r="P73" s="162"/>
      <c r="Q73" s="162"/>
      <c r="R73" s="162"/>
      <c r="S73" s="162"/>
    </row>
    <row r="74" spans="1:19" x14ac:dyDescent="0.25">
      <c r="A74" s="160"/>
      <c r="B74" s="349"/>
      <c r="C74" s="349"/>
      <c r="D74" s="352"/>
      <c r="E74" s="349"/>
      <c r="F74" s="349" t="s">
        <v>0</v>
      </c>
      <c r="G74" s="353"/>
      <c r="H74" s="349"/>
      <c r="I74" s="349"/>
      <c r="J74" s="349"/>
      <c r="K74" s="349"/>
      <c r="L74" s="162"/>
      <c r="M74" s="162"/>
      <c r="N74" s="162"/>
      <c r="O74" s="162"/>
      <c r="P74" s="162"/>
      <c r="Q74" s="162"/>
      <c r="R74" s="162"/>
      <c r="S74" s="162"/>
    </row>
    <row r="75" spans="1:19" x14ac:dyDescent="0.25">
      <c r="A75" s="160"/>
      <c r="B75" s="349"/>
      <c r="C75" s="349"/>
      <c r="D75" s="352"/>
      <c r="E75" s="349"/>
      <c r="F75" s="349"/>
      <c r="G75" s="353"/>
      <c r="H75" s="349"/>
      <c r="I75" s="349"/>
      <c r="J75" s="349"/>
      <c r="K75" s="349"/>
      <c r="L75" s="162"/>
      <c r="M75" s="162"/>
      <c r="N75" s="162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298"/>
      <c r="B77" s="346"/>
      <c r="C77" s="347"/>
      <c r="D77" s="348"/>
      <c r="E77" s="348"/>
      <c r="F77" s="348"/>
      <c r="G77" s="348"/>
      <c r="H77" s="348"/>
      <c r="I77" s="348"/>
      <c r="J77" s="348"/>
      <c r="K77" s="348"/>
      <c r="L77" s="162"/>
      <c r="M77" s="162"/>
      <c r="N77" s="162"/>
      <c r="O77" s="162"/>
      <c r="P77" s="162"/>
      <c r="Q77" s="162"/>
      <c r="R77" s="162"/>
      <c r="S77" s="162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09"/>
  <sheetViews>
    <sheetView showGridLines="0" zoomScale="80" zoomScaleNormal="80" zoomScaleSheetLayoutView="80" workbookViewId="0">
      <selection activeCell="B1" sqref="B1"/>
    </sheetView>
  </sheetViews>
  <sheetFormatPr defaultColWidth="0" defaultRowHeight="15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6" width="14.28515625" style="354" customWidth="1"/>
    <col min="7" max="7" width="21.28515625" style="355" customWidth="1"/>
    <col min="8" max="9" width="14.28515625" style="354" customWidth="1"/>
    <col min="10" max="10" width="20.85546875" style="354" customWidth="1"/>
    <col min="11" max="12" width="14.28515625" style="354" customWidth="1"/>
    <col min="13" max="13" width="21.140625" style="354" customWidth="1"/>
    <col min="14" max="15" width="14.28515625" style="354" customWidth="1"/>
    <col min="16" max="16" width="21.42578125" style="354" customWidth="1"/>
    <col min="17" max="18" width="14.2851562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164" t="s">
        <v>93</v>
      </c>
      <c r="C2" s="160"/>
      <c r="D2" s="160"/>
      <c r="E2" s="160"/>
      <c r="F2" s="160"/>
      <c r="G2" s="161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tr">
        <f>'[9]NR 2022'!D4:U4</f>
        <v>Základní škola Chomutov , Březenecká 4679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>
        <f>'[9]NR 2022'!D6</f>
        <v>46789766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tr">
        <f>'[9]NR 2022'!D8:U8</f>
        <v>Březenecká 4679, Chomutov 43004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365" t="s">
        <v>111</v>
      </c>
      <c r="K10" s="366"/>
      <c r="L10" s="367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190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f>'[9]NR 2022'!G15</f>
        <v>1122.3</v>
      </c>
      <c r="E15" s="206">
        <f>'[9]NR 2022'!H15</f>
        <v>73.7</v>
      </c>
      <c r="F15" s="207">
        <f t="shared" ref="F15:F23" si="0">D15+E15</f>
        <v>1196</v>
      </c>
      <c r="G15" s="205">
        <f>'[9]NR 2022'!M15</f>
        <v>2000</v>
      </c>
      <c r="H15" s="206">
        <f>'[9]NR 2022'!N15</f>
        <v>270</v>
      </c>
      <c r="I15" s="208">
        <f t="shared" ref="I15:I23" si="1">G15+H15</f>
        <v>2270</v>
      </c>
      <c r="J15" s="209">
        <f>'[9]NR 2022'!Y15</f>
        <v>1800</v>
      </c>
      <c r="K15" s="210">
        <f>'[9]NR 2022'!Z15</f>
        <v>260</v>
      </c>
      <c r="L15" s="211">
        <f>J15+K15</f>
        <v>2060</v>
      </c>
      <c r="M15" s="360">
        <v>1850</v>
      </c>
      <c r="N15" s="206">
        <v>265</v>
      </c>
      <c r="O15" s="207">
        <f t="shared" ref="O15:O23" si="2">M15+N15</f>
        <v>2115</v>
      </c>
      <c r="P15" s="205">
        <v>1900</v>
      </c>
      <c r="Q15" s="206">
        <v>270</v>
      </c>
      <c r="R15" s="207">
        <f t="shared" ref="R15:R23" si="3">P15+Q15</f>
        <v>2170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f>'[9]NR 2022'!G16</f>
        <v>5061.8</v>
      </c>
      <c r="E16" s="216">
        <f>'[9]NR 2022'!H16</f>
        <v>0</v>
      </c>
      <c r="F16" s="207">
        <f t="shared" si="0"/>
        <v>5061.8</v>
      </c>
      <c r="G16" s="205">
        <f>'[9]NR 2022'!M16</f>
        <v>4723.3999999999996</v>
      </c>
      <c r="H16" s="206">
        <f>'[9]NR 2022'!N16</f>
        <v>0</v>
      </c>
      <c r="I16" s="208">
        <f t="shared" si="1"/>
        <v>4723.3999999999996</v>
      </c>
      <c r="J16" s="368">
        <f>'[9]NR 2022'!Y16</f>
        <v>5060</v>
      </c>
      <c r="K16" s="218">
        <f>'[9]NR 2022'!Z16</f>
        <v>0</v>
      </c>
      <c r="L16" s="219">
        <f t="shared" ref="L16:L23" si="4">J16+K16</f>
        <v>5060</v>
      </c>
      <c r="M16" s="359">
        <v>5200</v>
      </c>
      <c r="N16" s="216">
        <v>0</v>
      </c>
      <c r="O16" s="207">
        <f t="shared" si="2"/>
        <v>5200</v>
      </c>
      <c r="P16" s="222">
        <v>5300</v>
      </c>
      <c r="Q16" s="216">
        <v>0</v>
      </c>
      <c r="R16" s="207">
        <f t="shared" si="3"/>
        <v>5300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f>'[9]NR 2022'!G17</f>
        <v>669.5</v>
      </c>
      <c r="E17" s="216">
        <f>'[9]NR 2022'!H17</f>
        <v>0</v>
      </c>
      <c r="F17" s="207">
        <f t="shared" si="0"/>
        <v>669.5</v>
      </c>
      <c r="G17" s="205">
        <f>'[9]NR 2022'!M17</f>
        <v>736.2</v>
      </c>
      <c r="H17" s="206">
        <f>'[9]NR 2022'!N17</f>
        <v>0</v>
      </c>
      <c r="I17" s="208">
        <f t="shared" si="1"/>
        <v>736.2</v>
      </c>
      <c r="J17" s="368">
        <f>'[9]NR 2022'!Y17</f>
        <v>516</v>
      </c>
      <c r="K17" s="218">
        <f>'[9]NR 2022'!Z17</f>
        <v>0</v>
      </c>
      <c r="L17" s="219">
        <f t="shared" si="4"/>
        <v>516</v>
      </c>
      <c r="M17" s="359">
        <v>735</v>
      </c>
      <c r="N17" s="225">
        <v>0</v>
      </c>
      <c r="O17" s="207">
        <f t="shared" si="2"/>
        <v>735</v>
      </c>
      <c r="P17" s="222">
        <v>742</v>
      </c>
      <c r="Q17" s="225">
        <v>0</v>
      </c>
      <c r="R17" s="207">
        <f t="shared" si="3"/>
        <v>742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f>'[9]NR 2022'!G18</f>
        <v>40948.1</v>
      </c>
      <c r="E18" s="206">
        <f>'[9]NR 2022'!H18</f>
        <v>0</v>
      </c>
      <c r="F18" s="207">
        <f t="shared" si="0"/>
        <v>40948.1</v>
      </c>
      <c r="G18" s="205">
        <f>'[9]NR 2022'!M18</f>
        <v>37594.6</v>
      </c>
      <c r="H18" s="206">
        <f>'[9]NR 2022'!N18</f>
        <v>0</v>
      </c>
      <c r="I18" s="208">
        <f t="shared" si="1"/>
        <v>37594.6</v>
      </c>
      <c r="J18" s="369">
        <f>'[9]NR 2022'!Y18</f>
        <v>44412.1</v>
      </c>
      <c r="K18" s="218">
        <f>'[9]NR 2022'!Z18</f>
        <v>0</v>
      </c>
      <c r="L18" s="219">
        <f t="shared" si="4"/>
        <v>44412.1</v>
      </c>
      <c r="M18" s="359">
        <v>44200</v>
      </c>
      <c r="N18" s="206">
        <v>0</v>
      </c>
      <c r="O18" s="207">
        <f t="shared" si="2"/>
        <v>44200</v>
      </c>
      <c r="P18" s="222">
        <v>44642</v>
      </c>
      <c r="Q18" s="206">
        <v>0</v>
      </c>
      <c r="R18" s="207">
        <f t="shared" si="3"/>
        <v>44642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f>'[9]NR 2022'!G19</f>
        <v>402.8</v>
      </c>
      <c r="E19" s="206">
        <f>'[9]NR 2022'!H19</f>
        <v>0</v>
      </c>
      <c r="F19" s="207">
        <f t="shared" si="0"/>
        <v>402.8</v>
      </c>
      <c r="G19" s="205">
        <f>'[9]NR 2022'!M19</f>
        <v>888.2</v>
      </c>
      <c r="H19" s="206">
        <f>'[9]NR 2022'!N19</f>
        <v>0</v>
      </c>
      <c r="I19" s="208">
        <f t="shared" si="1"/>
        <v>888.2</v>
      </c>
      <c r="J19" s="217">
        <f>'[9]NR 2022'!Y19</f>
        <v>892</v>
      </c>
      <c r="K19" s="218">
        <f>'[9]NR 2022'!Z19</f>
        <v>0</v>
      </c>
      <c r="L19" s="219">
        <f t="shared" si="4"/>
        <v>892</v>
      </c>
      <c r="M19" s="359">
        <v>892</v>
      </c>
      <c r="N19" s="228">
        <v>0</v>
      </c>
      <c r="O19" s="207">
        <f t="shared" si="2"/>
        <v>892</v>
      </c>
      <c r="P19" s="222">
        <v>892</v>
      </c>
      <c r="Q19" s="228">
        <v>0</v>
      </c>
      <c r="R19" s="207">
        <f t="shared" si="3"/>
        <v>892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f>'[9]NR 2022'!G20</f>
        <v>179.8</v>
      </c>
      <c r="E20" s="206">
        <f>'[9]NR 2022'!H20</f>
        <v>0</v>
      </c>
      <c r="F20" s="207">
        <f t="shared" si="0"/>
        <v>179.8</v>
      </c>
      <c r="G20" s="205">
        <f>'[9]NR 2022'!M20</f>
        <v>50</v>
      </c>
      <c r="H20" s="206">
        <f>'[9]NR 2022'!N20</f>
        <v>0</v>
      </c>
      <c r="I20" s="208">
        <f t="shared" si="1"/>
        <v>50</v>
      </c>
      <c r="J20" s="217">
        <f>'[9]NR 2022'!Y20</f>
        <v>120</v>
      </c>
      <c r="K20" s="218">
        <f>'[9]NR 2022'!Z20</f>
        <v>0</v>
      </c>
      <c r="L20" s="219">
        <f t="shared" si="4"/>
        <v>120</v>
      </c>
      <c r="M20" s="359">
        <v>150</v>
      </c>
      <c r="N20" s="228">
        <v>0</v>
      </c>
      <c r="O20" s="207">
        <f t="shared" si="2"/>
        <v>150</v>
      </c>
      <c r="P20" s="222">
        <v>160</v>
      </c>
      <c r="Q20" s="228">
        <v>0</v>
      </c>
      <c r="R20" s="207">
        <f t="shared" si="3"/>
        <v>160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f>'[9]NR 2022'!G21</f>
        <v>30.6</v>
      </c>
      <c r="E21" s="206">
        <f>'[9]NR 2022'!H21</f>
        <v>122.9</v>
      </c>
      <c r="F21" s="207">
        <f t="shared" si="0"/>
        <v>153.5</v>
      </c>
      <c r="G21" s="205">
        <f>'[9]NR 2022'!M21</f>
        <v>220</v>
      </c>
      <c r="H21" s="206">
        <f>'[9]NR 2022'!N21</f>
        <v>260</v>
      </c>
      <c r="I21" s="208">
        <f t="shared" si="1"/>
        <v>480</v>
      </c>
      <c r="J21" s="217">
        <f>'[9]NR 2022'!Y21</f>
        <v>200</v>
      </c>
      <c r="K21" s="218">
        <f>'[9]NR 2022'!Z21</f>
        <v>187</v>
      </c>
      <c r="L21" s="219">
        <f t="shared" si="4"/>
        <v>387</v>
      </c>
      <c r="M21" s="359">
        <v>204</v>
      </c>
      <c r="N21" s="232">
        <v>191</v>
      </c>
      <c r="O21" s="207">
        <f t="shared" si="2"/>
        <v>395</v>
      </c>
      <c r="P21" s="222">
        <v>210</v>
      </c>
      <c r="Q21" s="232">
        <v>193</v>
      </c>
      <c r="R21" s="207">
        <f t="shared" si="3"/>
        <v>403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'[9]NR 2022'!G22</f>
        <v>0</v>
      </c>
      <c r="E22" s="206">
        <f>'[9]NR 2022'!H22</f>
        <v>122.9</v>
      </c>
      <c r="F22" s="207">
        <f t="shared" si="0"/>
        <v>122.9</v>
      </c>
      <c r="G22" s="205">
        <f>'[9]NR 2022'!M22</f>
        <v>0</v>
      </c>
      <c r="H22" s="206">
        <f>'[9]NR 2022'!N22</f>
        <v>260</v>
      </c>
      <c r="I22" s="208">
        <f t="shared" si="1"/>
        <v>260</v>
      </c>
      <c r="J22" s="217">
        <f>'[9]NR 2022'!Y22</f>
        <v>0</v>
      </c>
      <c r="K22" s="218">
        <f>'[9]NR 2022'!Z22</f>
        <v>187</v>
      </c>
      <c r="L22" s="219">
        <f t="shared" si="4"/>
        <v>187</v>
      </c>
      <c r="M22" s="359">
        <v>0</v>
      </c>
      <c r="N22" s="232">
        <v>191</v>
      </c>
      <c r="O22" s="207">
        <f t="shared" si="2"/>
        <v>191</v>
      </c>
      <c r="P22" s="222">
        <v>0</v>
      </c>
      <c r="Q22" s="232">
        <v>193</v>
      </c>
      <c r="R22" s="207">
        <f t="shared" si="3"/>
        <v>193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'[9]NR 2022'!G23</f>
        <v>0</v>
      </c>
      <c r="E23" s="206">
        <f>'[9]NR 2022'!H23</f>
        <v>0</v>
      </c>
      <c r="F23" s="235">
        <f t="shared" si="0"/>
        <v>0</v>
      </c>
      <c r="G23" s="205">
        <f>'[9]NR 2022'!M23</f>
        <v>0</v>
      </c>
      <c r="H23" s="206">
        <f>'[9]NR 2022'!N23</f>
        <v>0</v>
      </c>
      <c r="I23" s="236">
        <f t="shared" si="1"/>
        <v>0</v>
      </c>
      <c r="J23" s="217">
        <f>'[9]NR 2022'!Y23</f>
        <v>0</v>
      </c>
      <c r="K23" s="218">
        <f>'[9]NR 2022'!Z23</f>
        <v>0</v>
      </c>
      <c r="L23" s="219">
        <f t="shared" si="4"/>
        <v>0</v>
      </c>
      <c r="M23" s="358">
        <v>0</v>
      </c>
      <c r="N23" s="240">
        <v>0</v>
      </c>
      <c r="O23" s="235">
        <f t="shared" si="2"/>
        <v>0</v>
      </c>
      <c r="P23" s="239">
        <v>0</v>
      </c>
      <c r="Q23" s="240">
        <v>0</v>
      </c>
      <c r="R23" s="235">
        <f t="shared" si="3"/>
        <v>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 t="shared" ref="D24:R24" si="5">SUM(D15:D21)</f>
        <v>48414.9</v>
      </c>
      <c r="E24" s="243">
        <f t="shared" si="5"/>
        <v>196.60000000000002</v>
      </c>
      <c r="F24" s="243">
        <f t="shared" si="5"/>
        <v>48611.500000000007</v>
      </c>
      <c r="G24" s="243">
        <f t="shared" si="5"/>
        <v>46212.399999999994</v>
      </c>
      <c r="H24" s="243">
        <f t="shared" si="5"/>
        <v>530</v>
      </c>
      <c r="I24" s="244">
        <f t="shared" si="5"/>
        <v>46742.399999999994</v>
      </c>
      <c r="J24" s="245">
        <f t="shared" si="5"/>
        <v>53000.1</v>
      </c>
      <c r="K24" s="245">
        <f t="shared" si="5"/>
        <v>447</v>
      </c>
      <c r="L24" s="245">
        <f t="shared" si="5"/>
        <v>53447.1</v>
      </c>
      <c r="M24" s="246">
        <f>SUM(M15:M23)</f>
        <v>53231</v>
      </c>
      <c r="N24" s="243">
        <f>SUM(N15:N21)</f>
        <v>456</v>
      </c>
      <c r="O24" s="243">
        <f>SUM(O15:O21)</f>
        <v>53687</v>
      </c>
      <c r="P24" s="243">
        <f>SUM(P15:P23)</f>
        <v>53846</v>
      </c>
      <c r="Q24" s="243">
        <f t="shared" si="5"/>
        <v>463</v>
      </c>
      <c r="R24" s="243">
        <f t="shared" si="5"/>
        <v>54309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f>'[9]NR 2022'!G28</f>
        <v>198.7</v>
      </c>
      <c r="E28" s="206">
        <f>'[9]NR 2022'!H28</f>
        <v>0</v>
      </c>
      <c r="F28" s="207">
        <f t="shared" ref="F28:F38" si="6">D28+E28</f>
        <v>198.7</v>
      </c>
      <c r="G28" s="205">
        <f>'[9]NR 2022'!M28</f>
        <v>328.70000000000005</v>
      </c>
      <c r="H28" s="206">
        <f>'[9]NR 2022'!N28</f>
        <v>35</v>
      </c>
      <c r="I28" s="208">
        <f t="shared" ref="I28:I38" si="7">G28+H28</f>
        <v>363.70000000000005</v>
      </c>
      <c r="J28" s="209">
        <f>'[9]NR 2022'!Y28</f>
        <v>292</v>
      </c>
      <c r="K28" s="210">
        <f>'[9]NR 2022'!Z28</f>
        <v>5</v>
      </c>
      <c r="L28" s="211">
        <f t="shared" ref="L28:L38" si="8">J28+K28</f>
        <v>297</v>
      </c>
      <c r="M28" s="266">
        <v>380</v>
      </c>
      <c r="N28" s="266">
        <v>5</v>
      </c>
      <c r="O28" s="207">
        <f t="shared" ref="O28:O38" si="9">M28+N28</f>
        <v>385</v>
      </c>
      <c r="P28" s="266">
        <v>380</v>
      </c>
      <c r="Q28" s="266">
        <v>6</v>
      </c>
      <c r="R28" s="207">
        <f t="shared" ref="R28:R38" si="10">P28+Q28</f>
        <v>386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f>'[9]NR 2022'!G29</f>
        <v>2245.1999999999998</v>
      </c>
      <c r="E29" s="216">
        <f>'[9]NR 2022'!H29</f>
        <v>47.7</v>
      </c>
      <c r="F29" s="207">
        <f t="shared" si="6"/>
        <v>2292.8999999999996</v>
      </c>
      <c r="G29" s="205">
        <f>'[9]NR 2022'!M29</f>
        <v>2948</v>
      </c>
      <c r="H29" s="216">
        <f>'[9]NR 2022'!N29</f>
        <v>185</v>
      </c>
      <c r="I29" s="208">
        <f t="shared" si="7"/>
        <v>3133</v>
      </c>
      <c r="J29" s="217">
        <f>'[9]NR 2022'!Y29</f>
        <v>3181.8</v>
      </c>
      <c r="K29" s="268">
        <f>'[9]NR 2022'!Z29</f>
        <v>150</v>
      </c>
      <c r="L29" s="219">
        <f t="shared" si="8"/>
        <v>3331.8</v>
      </c>
      <c r="M29" s="271">
        <v>3343</v>
      </c>
      <c r="N29" s="270">
        <v>155</v>
      </c>
      <c r="O29" s="207">
        <f t="shared" si="9"/>
        <v>3498</v>
      </c>
      <c r="P29" s="271">
        <v>3343</v>
      </c>
      <c r="Q29" s="270">
        <v>157</v>
      </c>
      <c r="R29" s="207">
        <f t="shared" si="10"/>
        <v>3500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f>'[9]NR 2022'!G30</f>
        <v>1636.3</v>
      </c>
      <c r="E30" s="216">
        <f>'[9]NR 2022'!H30</f>
        <v>24.6</v>
      </c>
      <c r="F30" s="207">
        <f t="shared" si="6"/>
        <v>1660.8999999999999</v>
      </c>
      <c r="G30" s="205">
        <f>'[9]NR 2022'!M30</f>
        <v>1940</v>
      </c>
      <c r="H30" s="216">
        <f>'[9]NR 2022'!N30</f>
        <v>141</v>
      </c>
      <c r="I30" s="208">
        <f t="shared" si="7"/>
        <v>2081</v>
      </c>
      <c r="J30" s="368">
        <f>'[9]NR 2022'!Y30</f>
        <v>2270</v>
      </c>
      <c r="K30" s="268">
        <f>'[9]NR 2022'!Z30</f>
        <v>120</v>
      </c>
      <c r="L30" s="219">
        <f t="shared" si="8"/>
        <v>2390</v>
      </c>
      <c r="M30" s="271">
        <v>2380</v>
      </c>
      <c r="N30" s="270">
        <v>124</v>
      </c>
      <c r="O30" s="207">
        <f t="shared" si="9"/>
        <v>2504</v>
      </c>
      <c r="P30" s="271">
        <v>2380</v>
      </c>
      <c r="Q30" s="270">
        <v>126</v>
      </c>
      <c r="R30" s="207">
        <f t="shared" si="10"/>
        <v>2506</v>
      </c>
      <c r="S30" s="162"/>
    </row>
    <row r="31" spans="1:19" x14ac:dyDescent="0.25">
      <c r="A31" s="160"/>
      <c r="B31" s="214" t="s">
        <v>46</v>
      </c>
      <c r="C31" s="230" t="s">
        <v>45</v>
      </c>
      <c r="D31" s="205">
        <f>'[9]NR 2022'!G31</f>
        <v>894.6</v>
      </c>
      <c r="E31" s="206">
        <f>'[9]NR 2022'!H31</f>
        <v>0</v>
      </c>
      <c r="F31" s="207">
        <f t="shared" si="6"/>
        <v>894.6</v>
      </c>
      <c r="G31" s="205">
        <f>'[9]NR 2022'!M31</f>
        <v>919.5</v>
      </c>
      <c r="H31" s="206">
        <f>'[9]NR 2022'!N31</f>
        <v>0</v>
      </c>
      <c r="I31" s="208">
        <f t="shared" si="7"/>
        <v>919.5</v>
      </c>
      <c r="J31" s="217">
        <f>'[9]NR 2022'!Y31</f>
        <v>1094</v>
      </c>
      <c r="K31" s="218">
        <f>'[9]NR 2022'!Z31</f>
        <v>2</v>
      </c>
      <c r="L31" s="219">
        <f t="shared" si="8"/>
        <v>1096</v>
      </c>
      <c r="M31" s="271">
        <v>1065</v>
      </c>
      <c r="N31" s="271">
        <v>2</v>
      </c>
      <c r="O31" s="207">
        <f t="shared" si="9"/>
        <v>1067</v>
      </c>
      <c r="P31" s="271">
        <v>1065</v>
      </c>
      <c r="Q31" s="271">
        <v>2</v>
      </c>
      <c r="R31" s="207">
        <f t="shared" si="10"/>
        <v>1067</v>
      </c>
      <c r="S31" s="162"/>
    </row>
    <row r="32" spans="1:19" x14ac:dyDescent="0.25">
      <c r="A32" s="160"/>
      <c r="B32" s="214" t="s">
        <v>44</v>
      </c>
      <c r="C32" s="230" t="s">
        <v>43</v>
      </c>
      <c r="D32" s="205">
        <f>'[9]NR 2022'!G32</f>
        <v>29608.9</v>
      </c>
      <c r="E32" s="206">
        <f>'[9]NR 2022'!H32</f>
        <v>107.5</v>
      </c>
      <c r="F32" s="207">
        <f t="shared" si="6"/>
        <v>29716.400000000001</v>
      </c>
      <c r="G32" s="205">
        <f>'[9]NR 2022'!M32</f>
        <v>27415.3</v>
      </c>
      <c r="H32" s="206">
        <f>'[9]NR 2022'!N32</f>
        <v>156</v>
      </c>
      <c r="I32" s="208">
        <f t="shared" si="7"/>
        <v>27571.3</v>
      </c>
      <c r="J32" s="217">
        <f>'[9]NR 2022'!Y32</f>
        <v>31455.5</v>
      </c>
      <c r="K32" s="218">
        <f>'[9]NR 2022'!Z32</f>
        <v>154</v>
      </c>
      <c r="L32" s="219">
        <f t="shared" si="8"/>
        <v>31609.5</v>
      </c>
      <c r="M32" s="271">
        <v>31020</v>
      </c>
      <c r="N32" s="271">
        <v>154</v>
      </c>
      <c r="O32" s="207">
        <f t="shared" si="9"/>
        <v>31174</v>
      </c>
      <c r="P32" s="271">
        <v>31463</v>
      </c>
      <c r="Q32" s="271">
        <v>155</v>
      </c>
      <c r="R32" s="207">
        <f t="shared" si="10"/>
        <v>31618</v>
      </c>
      <c r="S32" s="162"/>
    </row>
    <row r="33" spans="1:19" x14ac:dyDescent="0.25">
      <c r="A33" s="160"/>
      <c r="B33" s="214" t="s">
        <v>42</v>
      </c>
      <c r="C33" s="227" t="s">
        <v>41</v>
      </c>
      <c r="D33" s="205">
        <f>'[9]NR 2022'!G33</f>
        <v>29432.899999999998</v>
      </c>
      <c r="E33" s="206">
        <f>'[9]NR 2022'!H33</f>
        <v>11.3</v>
      </c>
      <c r="F33" s="207">
        <f t="shared" si="6"/>
        <v>29444.199999999997</v>
      </c>
      <c r="G33" s="205">
        <f>'[9]NR 2022'!M33</f>
        <v>27183.3</v>
      </c>
      <c r="H33" s="206">
        <f>'[9]NR 2022'!N33</f>
        <v>35</v>
      </c>
      <c r="I33" s="208">
        <f t="shared" si="7"/>
        <v>27218.3</v>
      </c>
      <c r="J33" s="217">
        <f>'[9]NR 2022'!Y33</f>
        <v>31213.5</v>
      </c>
      <c r="K33" s="218">
        <f>'[9]NR 2022'!Z33</f>
        <v>36</v>
      </c>
      <c r="L33" s="219">
        <f t="shared" si="8"/>
        <v>31249.5</v>
      </c>
      <c r="M33" s="271">
        <v>30790</v>
      </c>
      <c r="N33" s="271">
        <v>36</v>
      </c>
      <c r="O33" s="207">
        <f t="shared" si="9"/>
        <v>30826</v>
      </c>
      <c r="P33" s="271">
        <v>31113</v>
      </c>
      <c r="Q33" s="271">
        <v>36</v>
      </c>
      <c r="R33" s="207">
        <f t="shared" si="10"/>
        <v>31149</v>
      </c>
      <c r="S33" s="162"/>
    </row>
    <row r="34" spans="1:19" x14ac:dyDescent="0.25">
      <c r="A34" s="160"/>
      <c r="B34" s="214" t="s">
        <v>40</v>
      </c>
      <c r="C34" s="272" t="s">
        <v>39</v>
      </c>
      <c r="D34" s="205">
        <f>'[9]NR 2022'!G34</f>
        <v>176</v>
      </c>
      <c r="E34" s="206">
        <f>'[9]NR 2022'!H34</f>
        <v>96.2</v>
      </c>
      <c r="F34" s="207">
        <f t="shared" si="6"/>
        <v>272.2</v>
      </c>
      <c r="G34" s="205">
        <f>'[9]NR 2022'!M34</f>
        <v>232</v>
      </c>
      <c r="H34" s="206">
        <f>'[9]NR 2022'!N34</f>
        <v>121</v>
      </c>
      <c r="I34" s="208">
        <f t="shared" si="7"/>
        <v>353</v>
      </c>
      <c r="J34" s="217">
        <f>'[9]NR 2022'!Y34</f>
        <v>242</v>
      </c>
      <c r="K34" s="218">
        <f>'[9]NR 2022'!Z34</f>
        <v>117</v>
      </c>
      <c r="L34" s="219">
        <f t="shared" si="8"/>
        <v>359</v>
      </c>
      <c r="M34" s="271">
        <v>230</v>
      </c>
      <c r="N34" s="271">
        <v>117</v>
      </c>
      <c r="O34" s="207">
        <f t="shared" si="9"/>
        <v>347</v>
      </c>
      <c r="P34" s="271">
        <v>350</v>
      </c>
      <c r="Q34" s="271">
        <v>118</v>
      </c>
      <c r="R34" s="207">
        <f t="shared" si="10"/>
        <v>468</v>
      </c>
      <c r="S34" s="162"/>
    </row>
    <row r="35" spans="1:19" x14ac:dyDescent="0.25">
      <c r="A35" s="160"/>
      <c r="B35" s="214" t="s">
        <v>38</v>
      </c>
      <c r="C35" s="230" t="s">
        <v>37</v>
      </c>
      <c r="D35" s="205">
        <f>'[9]NR 2022'!G35</f>
        <v>9906.1999999999989</v>
      </c>
      <c r="E35" s="206">
        <f>'[9]NR 2022'!H35</f>
        <v>3.8</v>
      </c>
      <c r="F35" s="207">
        <f t="shared" si="6"/>
        <v>9909.9999999999982</v>
      </c>
      <c r="G35" s="205">
        <f>'[9]NR 2022'!M35</f>
        <v>10056.599999999999</v>
      </c>
      <c r="H35" s="206">
        <f>'[9]NR 2022'!N35</f>
        <v>12</v>
      </c>
      <c r="I35" s="208">
        <f t="shared" si="7"/>
        <v>10068.599999999999</v>
      </c>
      <c r="J35" s="217">
        <f>'[9]NR 2022'!Y35</f>
        <v>10607.5</v>
      </c>
      <c r="K35" s="218">
        <f>'[9]NR 2022'!Z35</f>
        <v>15</v>
      </c>
      <c r="L35" s="219">
        <f t="shared" si="8"/>
        <v>10622.5</v>
      </c>
      <c r="M35" s="271">
        <v>10445</v>
      </c>
      <c r="N35" s="271">
        <v>15</v>
      </c>
      <c r="O35" s="207">
        <f t="shared" si="9"/>
        <v>10460</v>
      </c>
      <c r="P35" s="271">
        <v>10564</v>
      </c>
      <c r="Q35" s="271">
        <v>15</v>
      </c>
      <c r="R35" s="207">
        <f t="shared" si="10"/>
        <v>10579</v>
      </c>
      <c r="S35" s="162"/>
    </row>
    <row r="36" spans="1:19" x14ac:dyDescent="0.25">
      <c r="A36" s="160"/>
      <c r="B36" s="214" t="s">
        <v>36</v>
      </c>
      <c r="C36" s="230" t="s">
        <v>35</v>
      </c>
      <c r="D36" s="205">
        <f>'[9]NR 2022'!G36</f>
        <v>0</v>
      </c>
      <c r="E36" s="206">
        <f>'[9]NR 2022'!H36</f>
        <v>0</v>
      </c>
      <c r="F36" s="207">
        <f t="shared" si="6"/>
        <v>0</v>
      </c>
      <c r="G36" s="205">
        <f>'[9]NR 2022'!M36</f>
        <v>0</v>
      </c>
      <c r="H36" s="206">
        <f>'[9]NR 2022'!N36</f>
        <v>0</v>
      </c>
      <c r="I36" s="208">
        <f t="shared" si="7"/>
        <v>0</v>
      </c>
      <c r="J36" s="217">
        <f>'[9]NR 2022'!Y36</f>
        <v>2</v>
      </c>
      <c r="K36" s="218">
        <f>'[9]NR 2022'!Z36</f>
        <v>0</v>
      </c>
      <c r="L36" s="219">
        <f t="shared" si="8"/>
        <v>2</v>
      </c>
      <c r="M36" s="271">
        <v>1</v>
      </c>
      <c r="N36" s="271">
        <v>0</v>
      </c>
      <c r="O36" s="207">
        <f t="shared" si="9"/>
        <v>1</v>
      </c>
      <c r="P36" s="271">
        <v>0</v>
      </c>
      <c r="Q36" s="271">
        <v>0</v>
      </c>
      <c r="R36" s="207">
        <f t="shared" si="10"/>
        <v>0</v>
      </c>
      <c r="S36" s="162"/>
    </row>
    <row r="37" spans="1:19" x14ac:dyDescent="0.25">
      <c r="A37" s="160"/>
      <c r="B37" s="214" t="s">
        <v>34</v>
      </c>
      <c r="C37" s="230" t="s">
        <v>33</v>
      </c>
      <c r="D37" s="205">
        <f>'[9]NR 2022'!G37</f>
        <v>1290.7</v>
      </c>
      <c r="E37" s="206">
        <f>'[9]NR 2022'!H37</f>
        <v>0</v>
      </c>
      <c r="F37" s="207">
        <f t="shared" si="6"/>
        <v>1290.7</v>
      </c>
      <c r="G37" s="205">
        <f>'[9]NR 2022'!M37</f>
        <v>1833.2</v>
      </c>
      <c r="H37" s="206">
        <f>'[9]NR 2022'!N37</f>
        <v>0</v>
      </c>
      <c r="I37" s="208">
        <f t="shared" si="7"/>
        <v>1833.2</v>
      </c>
      <c r="J37" s="217">
        <f>'[9]NR 2022'!Y37</f>
        <v>1802</v>
      </c>
      <c r="K37" s="218">
        <f>'[9]NR 2022'!Z37</f>
        <v>0</v>
      </c>
      <c r="L37" s="219">
        <f t="shared" si="8"/>
        <v>1802</v>
      </c>
      <c r="M37" s="271">
        <v>1782</v>
      </c>
      <c r="N37" s="271">
        <v>0</v>
      </c>
      <c r="O37" s="207">
        <f t="shared" si="9"/>
        <v>1782</v>
      </c>
      <c r="P37" s="271">
        <v>1762</v>
      </c>
      <c r="Q37" s="271">
        <v>0</v>
      </c>
      <c r="R37" s="207">
        <f t="shared" si="10"/>
        <v>1762</v>
      </c>
      <c r="S37" s="162"/>
    </row>
    <row r="38" spans="1:19" ht="15.75" thickBot="1" x14ac:dyDescent="0.3">
      <c r="A38" s="160"/>
      <c r="B38" s="273" t="s">
        <v>32</v>
      </c>
      <c r="C38" s="274" t="s">
        <v>31</v>
      </c>
      <c r="D38" s="205">
        <f>'[9]NR 2022'!G38</f>
        <v>2451.1000000000004</v>
      </c>
      <c r="E38" s="206">
        <f>'[9]NR 2022'!H38</f>
        <v>1.7</v>
      </c>
      <c r="F38" s="235">
        <f t="shared" si="6"/>
        <v>2452.8000000000002</v>
      </c>
      <c r="G38" s="205">
        <f>'[9]NR 2022'!M38</f>
        <v>771.1</v>
      </c>
      <c r="H38" s="206">
        <f>'[9]NR 2022'!N38</f>
        <v>1</v>
      </c>
      <c r="I38" s="236">
        <f t="shared" si="7"/>
        <v>772.1</v>
      </c>
      <c r="J38" s="217">
        <f>'[9]NR 2022'!Y38</f>
        <v>2295.3000000000002</v>
      </c>
      <c r="K38" s="218">
        <f>'[9]NR 2022'!Z38</f>
        <v>1</v>
      </c>
      <c r="L38" s="219">
        <f t="shared" si="8"/>
        <v>2296.3000000000002</v>
      </c>
      <c r="M38" s="276">
        <v>2815</v>
      </c>
      <c r="N38" s="276">
        <v>1</v>
      </c>
      <c r="O38" s="235">
        <f t="shared" si="9"/>
        <v>2816</v>
      </c>
      <c r="P38" s="276">
        <v>2889</v>
      </c>
      <c r="Q38" s="276">
        <v>2</v>
      </c>
      <c r="R38" s="235">
        <f t="shared" si="10"/>
        <v>2891</v>
      </c>
      <c r="S38" s="162"/>
    </row>
    <row r="39" spans="1:19" ht="15.75" thickBot="1" x14ac:dyDescent="0.3">
      <c r="A39" s="160"/>
      <c r="B39" s="241" t="s">
        <v>30</v>
      </c>
      <c r="C39" s="277" t="s">
        <v>29</v>
      </c>
      <c r="D39" s="278">
        <f>SUM(D28:D32)+SUM(D35:D38)</f>
        <v>48231.700000000004</v>
      </c>
      <c r="E39" s="278">
        <f>SUM(E28:E32)+SUM(E35:E38)</f>
        <v>185.3</v>
      </c>
      <c r="F39" s="279">
        <f>SUM(F35:F38)+SUM(F28:F32)</f>
        <v>48417</v>
      </c>
      <c r="G39" s="278">
        <f>SUM(G28:G32)+SUM(G35:G38)</f>
        <v>46212.4</v>
      </c>
      <c r="H39" s="278">
        <f>SUM(H28:H32)+SUM(H35:H38)</f>
        <v>530</v>
      </c>
      <c r="I39" s="280">
        <f>SUM(I35:I38)+SUM(I28:I32)</f>
        <v>46742.400000000001</v>
      </c>
      <c r="J39" s="281">
        <f>SUM(J28:J32)+SUM(J35:J38)</f>
        <v>53000.100000000006</v>
      </c>
      <c r="K39" s="282">
        <f>SUM(K28:K32)+SUM(K35:K38)</f>
        <v>447</v>
      </c>
      <c r="L39" s="281">
        <f>SUM(L35:L38)+SUM(L28:L32)</f>
        <v>53447.100000000006</v>
      </c>
      <c r="M39" s="278">
        <f>SUM(M28:M32)+SUM(M35:M38)</f>
        <v>53231</v>
      </c>
      <c r="N39" s="278">
        <f>SUM(N28:N32)+SUM(N35:N38)</f>
        <v>456</v>
      </c>
      <c r="O39" s="279">
        <f>SUM(O35:O38)+SUM(O28:O32)</f>
        <v>53687</v>
      </c>
      <c r="P39" s="278">
        <f>SUM(P28:P32)+SUM(P35:P38)</f>
        <v>53846</v>
      </c>
      <c r="Q39" s="278">
        <f>SUM(Q28:Q32)+SUM(Q35:Q38)</f>
        <v>463</v>
      </c>
      <c r="R39" s="279">
        <f>SUM(R35:R38)+SUM(R28:R32)</f>
        <v>54309</v>
      </c>
      <c r="S39" s="162"/>
    </row>
    <row r="40" spans="1:19" ht="19.5" thickBot="1" x14ac:dyDescent="0.35">
      <c r="A40" s="160"/>
      <c r="B40" s="283" t="s">
        <v>28</v>
      </c>
      <c r="C40" s="284" t="s">
        <v>27</v>
      </c>
      <c r="D40" s="285">
        <f t="shared" ref="D40:R40" si="11">D24-D39</f>
        <v>183.19999999999709</v>
      </c>
      <c r="E40" s="285">
        <f t="shared" si="11"/>
        <v>11.300000000000011</v>
      </c>
      <c r="F40" s="286">
        <f t="shared" si="11"/>
        <v>194.50000000000728</v>
      </c>
      <c r="G40" s="285">
        <f t="shared" si="11"/>
        <v>0</v>
      </c>
      <c r="H40" s="285">
        <f t="shared" si="11"/>
        <v>0</v>
      </c>
      <c r="I40" s="287">
        <f t="shared" si="11"/>
        <v>0</v>
      </c>
      <c r="J40" s="285">
        <f t="shared" si="11"/>
        <v>0</v>
      </c>
      <c r="K40" s="285">
        <f t="shared" si="11"/>
        <v>0</v>
      </c>
      <c r="L40" s="286">
        <f t="shared" si="11"/>
        <v>0</v>
      </c>
      <c r="M40" s="288">
        <f t="shared" si="11"/>
        <v>0</v>
      </c>
      <c r="N40" s="285">
        <f t="shared" si="11"/>
        <v>0</v>
      </c>
      <c r="O40" s="286">
        <f t="shared" si="11"/>
        <v>0</v>
      </c>
      <c r="P40" s="285">
        <f t="shared" si="11"/>
        <v>0</v>
      </c>
      <c r="Q40" s="285">
        <f t="shared" si="11"/>
        <v>0</v>
      </c>
      <c r="R40" s="286">
        <f t="shared" si="11"/>
        <v>0</v>
      </c>
      <c r="S40" s="162"/>
    </row>
    <row r="41" spans="1:19" ht="15.75" thickBot="1" x14ac:dyDescent="0.3">
      <c r="A41" s="160"/>
      <c r="B41" s="289" t="s">
        <v>26</v>
      </c>
      <c r="C41" s="290" t="s">
        <v>25</v>
      </c>
      <c r="D41" s="291"/>
      <c r="E41" s="292"/>
      <c r="F41" s="293">
        <f>F40-D16</f>
        <v>-4867.2999999999929</v>
      </c>
      <c r="G41" s="291"/>
      <c r="H41" s="294"/>
      <c r="I41" s="295">
        <f>I40-G16</f>
        <v>-4723.3999999999996</v>
      </c>
      <c r="J41" s="296"/>
      <c r="K41" s="294"/>
      <c r="L41" s="293">
        <f>L40-J16</f>
        <v>-5060</v>
      </c>
      <c r="M41" s="297"/>
      <c r="N41" s="294"/>
      <c r="O41" s="293">
        <f>O40-M16</f>
        <v>-5200</v>
      </c>
      <c r="P41" s="291"/>
      <c r="Q41" s="294"/>
      <c r="R41" s="293">
        <f>R40-P16</f>
        <v>-5300</v>
      </c>
      <c r="S41" s="162"/>
    </row>
    <row r="42" spans="1:19" s="303" customFormat="1" ht="8.25" customHeight="1" thickBot="1" x14ac:dyDescent="0.3">
      <c r="A42" s="298"/>
      <c r="B42" s="299"/>
      <c r="C42" s="300"/>
      <c r="D42" s="298"/>
      <c r="E42" s="301"/>
      <c r="F42" s="301"/>
      <c r="G42" s="298"/>
      <c r="H42" s="301"/>
      <c r="I42" s="301"/>
      <c r="J42" s="301"/>
      <c r="K42" s="301"/>
      <c r="L42" s="302"/>
      <c r="M42" s="302"/>
      <c r="N42" s="302"/>
      <c r="O42" s="302"/>
      <c r="P42" s="302"/>
      <c r="Q42" s="302"/>
      <c r="R42" s="302"/>
      <c r="S42" s="302"/>
    </row>
    <row r="43" spans="1:19" s="303" customFormat="1" ht="15.75" customHeight="1" x14ac:dyDescent="0.25">
      <c r="A43" s="298"/>
      <c r="B43" s="304"/>
      <c r="C43" s="305" t="s">
        <v>24</v>
      </c>
      <c r="D43" s="306" t="s">
        <v>23</v>
      </c>
      <c r="E43" s="301"/>
      <c r="F43" s="307"/>
      <c r="G43" s="306" t="s">
        <v>22</v>
      </c>
      <c r="H43" s="301"/>
      <c r="I43" s="301"/>
      <c r="J43" s="306" t="s">
        <v>21</v>
      </c>
      <c r="K43" s="301"/>
      <c r="L43" s="301"/>
      <c r="M43" s="306" t="s">
        <v>20</v>
      </c>
      <c r="N43" s="302"/>
      <c r="O43" s="302"/>
      <c r="P43" s="306" t="s">
        <v>20</v>
      </c>
      <c r="Q43" s="302"/>
      <c r="R43" s="302"/>
      <c r="S43" s="302"/>
    </row>
    <row r="44" spans="1:19" ht="15.75" thickBot="1" x14ac:dyDescent="0.3">
      <c r="A44" s="160"/>
      <c r="B44" s="304"/>
      <c r="C44" s="308"/>
      <c r="D44" s="309">
        <v>665.3</v>
      </c>
      <c r="E44" s="301"/>
      <c r="F44" s="307"/>
      <c r="G44" s="309">
        <v>915.7</v>
      </c>
      <c r="H44" s="310"/>
      <c r="I44" s="310"/>
      <c r="J44" s="370">
        <v>637.5</v>
      </c>
      <c r="K44" s="310"/>
      <c r="L44" s="310"/>
      <c r="M44" s="309">
        <v>640</v>
      </c>
      <c r="N44" s="162"/>
      <c r="O44" s="162"/>
      <c r="P44" s="309">
        <v>641</v>
      </c>
      <c r="Q44" s="162"/>
      <c r="R44" s="162"/>
      <c r="S44" s="162"/>
    </row>
    <row r="45" spans="1:19" s="303" customFormat="1" ht="8.25" customHeight="1" thickBot="1" x14ac:dyDescent="0.3">
      <c r="A45" s="298"/>
      <c r="B45" s="304"/>
      <c r="C45" s="300"/>
      <c r="D45" s="301"/>
      <c r="E45" s="301"/>
      <c r="F45" s="307"/>
      <c r="G45" s="301"/>
      <c r="H45" s="301"/>
      <c r="I45" s="307"/>
      <c r="J45" s="307"/>
      <c r="K45" s="307"/>
      <c r="L45" s="302"/>
      <c r="M45" s="302"/>
      <c r="N45" s="302"/>
      <c r="O45" s="302"/>
      <c r="P45" s="302"/>
      <c r="Q45" s="302"/>
      <c r="R45" s="302"/>
      <c r="S45" s="302"/>
    </row>
    <row r="46" spans="1:19" s="303" customFormat="1" ht="37.5" customHeight="1" thickBot="1" x14ac:dyDescent="0.3">
      <c r="A46" s="298"/>
      <c r="B46" s="304"/>
      <c r="C46" s="305" t="s">
        <v>19</v>
      </c>
      <c r="D46" s="311" t="s">
        <v>18</v>
      </c>
      <c r="E46" s="312" t="s">
        <v>17</v>
      </c>
      <c r="F46" s="307"/>
      <c r="G46" s="311" t="s">
        <v>18</v>
      </c>
      <c r="H46" s="312" t="s">
        <v>17</v>
      </c>
      <c r="I46" s="302"/>
      <c r="J46" s="311" t="s">
        <v>18</v>
      </c>
      <c r="K46" s="312" t="s">
        <v>17</v>
      </c>
      <c r="L46" s="313"/>
      <c r="M46" s="311" t="s">
        <v>18</v>
      </c>
      <c r="N46" s="312" t="s">
        <v>17</v>
      </c>
      <c r="O46" s="302"/>
      <c r="P46" s="311" t="s">
        <v>18</v>
      </c>
      <c r="Q46" s="312" t="s">
        <v>17</v>
      </c>
      <c r="R46" s="302"/>
      <c r="S46" s="302"/>
    </row>
    <row r="47" spans="1:19" ht="15.75" thickBot="1" x14ac:dyDescent="0.3">
      <c r="A47" s="160"/>
      <c r="B47" s="314"/>
      <c r="C47" s="315"/>
      <c r="D47" s="316">
        <v>0</v>
      </c>
      <c r="E47" s="317">
        <v>0</v>
      </c>
      <c r="F47" s="307"/>
      <c r="G47" s="316">
        <v>0</v>
      </c>
      <c r="H47" s="317">
        <v>0</v>
      </c>
      <c r="I47" s="162"/>
      <c r="J47" s="316">
        <v>0</v>
      </c>
      <c r="K47" s="317">
        <v>0</v>
      </c>
      <c r="L47" s="310"/>
      <c r="M47" s="316">
        <v>0</v>
      </c>
      <c r="N47" s="317">
        <v>0</v>
      </c>
      <c r="O47" s="162"/>
      <c r="P47" s="316">
        <v>0</v>
      </c>
      <c r="Q47" s="317">
        <v>0</v>
      </c>
      <c r="R47" s="162"/>
      <c r="S47" s="162"/>
    </row>
    <row r="48" spans="1:19" x14ac:dyDescent="0.25">
      <c r="A48" s="160"/>
      <c r="B48" s="314"/>
      <c r="C48" s="300"/>
      <c r="D48" s="301"/>
      <c r="E48" s="301"/>
      <c r="F48" s="307"/>
      <c r="G48" s="301"/>
      <c r="H48" s="301"/>
      <c r="I48" s="307"/>
      <c r="J48" s="307"/>
      <c r="K48" s="307"/>
      <c r="L48" s="302"/>
      <c r="M48" s="162"/>
      <c r="N48" s="302"/>
      <c r="O48" s="302"/>
      <c r="P48" s="162"/>
      <c r="Q48" s="162"/>
      <c r="R48" s="162"/>
      <c r="S48" s="162"/>
    </row>
    <row r="49" spans="1:19" x14ac:dyDescent="0.25">
      <c r="A49" s="160"/>
      <c r="B49" s="314"/>
      <c r="C49" s="318" t="s">
        <v>16</v>
      </c>
      <c r="D49" s="319" t="s">
        <v>9</v>
      </c>
      <c r="E49" s="301"/>
      <c r="F49" s="162"/>
      <c r="G49" s="319" t="s">
        <v>15</v>
      </c>
      <c r="H49" s="162"/>
      <c r="I49" s="162"/>
      <c r="J49" s="319" t="s">
        <v>7</v>
      </c>
      <c r="K49" s="162"/>
      <c r="L49" s="320"/>
      <c r="M49" s="319" t="s">
        <v>6</v>
      </c>
      <c r="N49" s="320"/>
      <c r="O49" s="320"/>
      <c r="P49" s="319" t="s">
        <v>5</v>
      </c>
      <c r="Q49" s="162"/>
      <c r="R49" s="162"/>
      <c r="S49" s="162"/>
    </row>
    <row r="50" spans="1:19" x14ac:dyDescent="0.25">
      <c r="A50" s="160"/>
      <c r="B50" s="314"/>
      <c r="C50" s="321" t="s">
        <v>96</v>
      </c>
      <c r="D50" s="322">
        <f>SUM(D51:D54)</f>
        <v>3316.2000000000003</v>
      </c>
      <c r="E50" s="301"/>
      <c r="F50" s="162"/>
      <c r="G50" s="322">
        <f>SUM(G51:G54)</f>
        <v>2410.1999999999998</v>
      </c>
      <c r="H50" s="162"/>
      <c r="I50" s="162"/>
      <c r="J50" s="322">
        <f>SUM(J51:J54)</f>
        <v>2866.1</v>
      </c>
      <c r="K50" s="162"/>
      <c r="L50" s="323"/>
      <c r="M50" s="322">
        <f>SUM(M51:M54)</f>
        <v>3200.3</v>
      </c>
      <c r="N50" s="323"/>
      <c r="O50" s="323"/>
      <c r="P50" s="322">
        <f>SUM(P51:P54)</f>
        <v>3473.1</v>
      </c>
      <c r="Q50" s="162"/>
      <c r="R50" s="162"/>
      <c r="S50" s="162"/>
    </row>
    <row r="51" spans="1:19" x14ac:dyDescent="0.25">
      <c r="A51" s="160"/>
      <c r="B51" s="314"/>
      <c r="C51" s="321" t="s">
        <v>14</v>
      </c>
      <c r="D51" s="322">
        <f>'[9]NR 2022'!G51</f>
        <v>2089.4</v>
      </c>
      <c r="E51" s="301"/>
      <c r="F51" s="162"/>
      <c r="G51" s="322">
        <f>'[9]NR 2022'!M51</f>
        <v>887.09999999999991</v>
      </c>
      <c r="H51" s="162"/>
      <c r="I51" s="162"/>
      <c r="J51" s="322">
        <f>'[9]NR 2022'!Y51</f>
        <v>1014.0999999999999</v>
      </c>
      <c r="K51" s="162"/>
      <c r="L51" s="323"/>
      <c r="M51" s="322">
        <v>1025.3</v>
      </c>
      <c r="N51" s="323"/>
      <c r="O51" s="323"/>
      <c r="P51" s="322">
        <v>1030.0999999999999</v>
      </c>
      <c r="Q51" s="162"/>
      <c r="R51" s="162"/>
      <c r="S51" s="162"/>
    </row>
    <row r="52" spans="1:19" x14ac:dyDescent="0.25">
      <c r="A52" s="160"/>
      <c r="B52" s="314"/>
      <c r="C52" s="321" t="s">
        <v>13</v>
      </c>
      <c r="D52" s="322">
        <f>'[9]NR 2022'!G52</f>
        <v>387.90000000000009</v>
      </c>
      <c r="E52" s="301"/>
      <c r="F52" s="162"/>
      <c r="G52" s="322">
        <f>'[9]NR 2022'!M52</f>
        <v>521.29999999999995</v>
      </c>
      <c r="H52" s="162"/>
      <c r="I52" s="162"/>
      <c r="J52" s="322">
        <f>'[9]NR 2022'!Y52</f>
        <v>793.8</v>
      </c>
      <c r="K52" s="162"/>
      <c r="L52" s="323"/>
      <c r="M52" s="322">
        <v>1043.8</v>
      </c>
      <c r="N52" s="323"/>
      <c r="O52" s="323"/>
      <c r="P52" s="322">
        <v>1282.8</v>
      </c>
      <c r="Q52" s="162"/>
      <c r="R52" s="162"/>
      <c r="S52" s="162"/>
    </row>
    <row r="53" spans="1:19" x14ac:dyDescent="0.25">
      <c r="A53" s="160"/>
      <c r="B53" s="314"/>
      <c r="C53" s="321" t="s">
        <v>12</v>
      </c>
      <c r="D53" s="322">
        <f>'[9]NR 2022'!G53</f>
        <v>134.30000000000001</v>
      </c>
      <c r="E53" s="301"/>
      <c r="F53" s="162"/>
      <c r="G53" s="322">
        <f>'[9]NR 2022'!M53</f>
        <v>136.30000000000001</v>
      </c>
      <c r="H53" s="162"/>
      <c r="I53" s="162"/>
      <c r="J53" s="322">
        <f>'[9]NR 2022'!Y53</f>
        <v>140.30000000000001</v>
      </c>
      <c r="K53" s="162"/>
      <c r="L53" s="323"/>
      <c r="M53" s="322">
        <v>143.30000000000001</v>
      </c>
      <c r="N53" s="323"/>
      <c r="O53" s="323"/>
      <c r="P53" s="322">
        <v>152.30000000000001</v>
      </c>
      <c r="Q53" s="162"/>
      <c r="R53" s="162"/>
      <c r="S53" s="162"/>
    </row>
    <row r="54" spans="1:19" x14ac:dyDescent="0.25">
      <c r="A54" s="160"/>
      <c r="B54" s="314"/>
      <c r="C54" s="324" t="s">
        <v>11</v>
      </c>
      <c r="D54" s="322">
        <f>'[9]NR 2022'!G54</f>
        <v>704.59999999999991</v>
      </c>
      <c r="E54" s="301"/>
      <c r="F54" s="162"/>
      <c r="G54" s="322">
        <f>'[9]NR 2022'!M54</f>
        <v>865.5</v>
      </c>
      <c r="H54" s="162"/>
      <c r="I54" s="162"/>
      <c r="J54" s="322">
        <f>'[9]NR 2022'!Y54</f>
        <v>917.90000000000009</v>
      </c>
      <c r="K54" s="162"/>
      <c r="L54" s="323"/>
      <c r="M54" s="322">
        <v>987.9</v>
      </c>
      <c r="N54" s="323"/>
      <c r="O54" s="323"/>
      <c r="P54" s="322">
        <v>1007.9</v>
      </c>
      <c r="Q54" s="162"/>
      <c r="R54" s="162"/>
      <c r="S54" s="162"/>
    </row>
    <row r="55" spans="1:19" ht="10.5" customHeight="1" x14ac:dyDescent="0.25">
      <c r="A55" s="160"/>
      <c r="B55" s="314"/>
      <c r="C55" s="300"/>
      <c r="D55" s="301"/>
      <c r="E55" s="301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x14ac:dyDescent="0.25">
      <c r="A56" s="160"/>
      <c r="B56" s="314"/>
      <c r="C56" s="318" t="s">
        <v>10</v>
      </c>
      <c r="D56" s="319" t="s">
        <v>9</v>
      </c>
      <c r="E56" s="301"/>
      <c r="F56" s="307"/>
      <c r="G56" s="319" t="s">
        <v>8</v>
      </c>
      <c r="H56" s="301"/>
      <c r="I56" s="307"/>
      <c r="J56" s="319" t="s">
        <v>7</v>
      </c>
      <c r="K56" s="307"/>
      <c r="L56" s="162"/>
      <c r="M56" s="319" t="s">
        <v>6</v>
      </c>
      <c r="N56" s="320"/>
      <c r="O56" s="320"/>
      <c r="P56" s="319" t="s">
        <v>5</v>
      </c>
      <c r="Q56" s="162"/>
      <c r="R56" s="162"/>
      <c r="S56" s="162"/>
    </row>
    <row r="57" spans="1:19" x14ac:dyDescent="0.25">
      <c r="A57" s="160"/>
      <c r="B57" s="314"/>
      <c r="C57" s="321"/>
      <c r="D57" s="325">
        <f>'[9]NR 2022'!E57</f>
        <v>65</v>
      </c>
      <c r="E57" s="301"/>
      <c r="F57" s="307"/>
      <c r="G57" s="325">
        <f>'[9]NR 2022'!J57</f>
        <v>70.3</v>
      </c>
      <c r="H57" s="301"/>
      <c r="I57" s="307"/>
      <c r="J57" s="325">
        <f>'[9]NR 2022'!V57</f>
        <v>70.3</v>
      </c>
      <c r="K57" s="307"/>
      <c r="L57" s="162"/>
      <c r="M57" s="325">
        <v>70</v>
      </c>
      <c r="N57" s="162"/>
      <c r="O57" s="162"/>
      <c r="P57" s="325">
        <v>71</v>
      </c>
      <c r="Q57" s="162"/>
      <c r="R57" s="162"/>
      <c r="S57" s="162"/>
    </row>
    <row r="58" spans="1:19" x14ac:dyDescent="0.25">
      <c r="A58" s="160"/>
      <c r="B58" s="314"/>
      <c r="C58" s="300"/>
      <c r="D58" s="301"/>
      <c r="E58" s="301"/>
      <c r="F58" s="307"/>
      <c r="G58" s="301"/>
      <c r="H58" s="301"/>
      <c r="I58" s="307"/>
      <c r="J58" s="307"/>
      <c r="K58" s="307"/>
      <c r="L58" s="162"/>
      <c r="M58" s="162"/>
      <c r="N58" s="162"/>
      <c r="O58" s="162"/>
      <c r="P58" s="162"/>
      <c r="Q58" s="162"/>
      <c r="R58" s="162"/>
      <c r="S58" s="162"/>
    </row>
    <row r="59" spans="1:19" x14ac:dyDescent="0.25">
      <c r="A59" s="160"/>
      <c r="B59" s="326" t="s">
        <v>4</v>
      </c>
      <c r="C59" s="327"/>
      <c r="D59" s="328"/>
      <c r="E59" s="328"/>
      <c r="F59" s="328"/>
      <c r="G59" s="328"/>
      <c r="H59" s="328"/>
      <c r="I59" s="328"/>
      <c r="J59" s="328"/>
      <c r="K59" s="328"/>
      <c r="L59" s="329"/>
      <c r="M59" s="329"/>
      <c r="N59" s="329"/>
      <c r="O59" s="329"/>
      <c r="P59" s="329"/>
      <c r="Q59" s="329"/>
      <c r="R59" s="330"/>
      <c r="S59" s="162"/>
    </row>
    <row r="60" spans="1:19" x14ac:dyDescent="0.25">
      <c r="A60" s="160"/>
      <c r="B60" s="331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32"/>
      <c r="S60" s="162"/>
    </row>
    <row r="61" spans="1:19" x14ac:dyDescent="0.25">
      <c r="A61" s="160"/>
      <c r="B61" s="333" t="s">
        <v>112</v>
      </c>
      <c r="C61" s="334"/>
      <c r="D61" s="334"/>
      <c r="E61" s="334"/>
      <c r="F61" s="334"/>
      <c r="G61" s="334"/>
      <c r="H61" s="334"/>
      <c r="I61" s="334"/>
      <c r="J61" s="334"/>
      <c r="K61" s="334"/>
      <c r="L61" s="303"/>
      <c r="M61" s="303"/>
      <c r="N61" s="303"/>
      <c r="O61" s="303"/>
      <c r="P61" s="303"/>
      <c r="Q61" s="303"/>
      <c r="R61" s="332"/>
      <c r="S61" s="162"/>
    </row>
    <row r="62" spans="1:19" x14ac:dyDescent="0.25">
      <c r="A62" s="160"/>
      <c r="B62" s="333"/>
      <c r="C62" s="334"/>
      <c r="D62" s="334"/>
      <c r="E62" s="334"/>
      <c r="F62" s="334"/>
      <c r="G62" s="334"/>
      <c r="H62" s="334"/>
      <c r="I62" s="334"/>
      <c r="J62" s="334"/>
      <c r="K62" s="334"/>
      <c r="L62" s="303"/>
      <c r="M62" s="303"/>
      <c r="N62" s="303"/>
      <c r="O62" s="303"/>
      <c r="P62" s="303"/>
      <c r="Q62" s="303"/>
      <c r="R62" s="332"/>
      <c r="S62" s="162"/>
    </row>
    <row r="63" spans="1:19" x14ac:dyDescent="0.25">
      <c r="A63" s="160"/>
      <c r="B63" s="333" t="s">
        <v>113</v>
      </c>
      <c r="C63" s="334"/>
      <c r="D63" s="334"/>
      <c r="E63" s="334"/>
      <c r="F63" s="334"/>
      <c r="G63" s="334"/>
      <c r="H63" s="334"/>
      <c r="I63" s="334"/>
      <c r="J63" s="334"/>
      <c r="K63" s="334"/>
      <c r="L63" s="303"/>
      <c r="M63" s="303"/>
      <c r="N63" s="303"/>
      <c r="O63" s="303"/>
      <c r="P63" s="303"/>
      <c r="Q63" s="303"/>
      <c r="R63" s="332"/>
      <c r="S63" s="162"/>
    </row>
    <row r="64" spans="1:19" x14ac:dyDescent="0.25">
      <c r="A64" s="160"/>
      <c r="B64" s="371" t="s">
        <v>114</v>
      </c>
      <c r="C64" s="372"/>
      <c r="D64" s="372"/>
      <c r="E64" s="372"/>
      <c r="F64" s="372"/>
      <c r="G64" s="372"/>
      <c r="H64" s="372"/>
      <c r="I64" s="372"/>
      <c r="J64" s="372"/>
      <c r="K64" s="372"/>
      <c r="L64" s="303"/>
      <c r="M64" s="303"/>
      <c r="N64" s="303"/>
      <c r="O64" s="303"/>
      <c r="P64" s="303"/>
      <c r="Q64" s="303"/>
      <c r="R64" s="332"/>
      <c r="S64" s="162"/>
    </row>
    <row r="65" spans="1:19" x14ac:dyDescent="0.25">
      <c r="A65" s="160"/>
      <c r="B65" s="335"/>
      <c r="C65" s="336"/>
      <c r="D65" s="337"/>
      <c r="E65" s="337"/>
      <c r="F65" s="337"/>
      <c r="G65" s="337"/>
      <c r="H65" s="337"/>
      <c r="I65" s="337"/>
      <c r="J65" s="337"/>
      <c r="K65" s="337"/>
      <c r="L65" s="303"/>
      <c r="M65" s="303"/>
      <c r="N65" s="303"/>
      <c r="O65" s="303"/>
      <c r="P65" s="303"/>
      <c r="Q65" s="303"/>
      <c r="R65" s="332"/>
      <c r="S65" s="162"/>
    </row>
    <row r="66" spans="1:19" x14ac:dyDescent="0.25">
      <c r="A66" s="160"/>
      <c r="B66" s="373" t="s">
        <v>115</v>
      </c>
      <c r="C66" s="339"/>
      <c r="D66" s="337"/>
      <c r="E66" s="337"/>
      <c r="F66" s="337"/>
      <c r="G66" s="337"/>
      <c r="H66" s="337"/>
      <c r="I66" s="337"/>
      <c r="J66" s="337"/>
      <c r="K66" s="337"/>
      <c r="L66" s="303"/>
      <c r="M66" s="303"/>
      <c r="N66" s="303"/>
      <c r="O66" s="303"/>
      <c r="P66" s="303"/>
      <c r="Q66" s="303"/>
      <c r="R66" s="332"/>
      <c r="S66" s="162"/>
    </row>
    <row r="67" spans="1:19" x14ac:dyDescent="0.25">
      <c r="A67" s="160"/>
      <c r="B67" s="374" t="s">
        <v>116</v>
      </c>
      <c r="C67" s="340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x14ac:dyDescent="0.25">
      <c r="A68" s="160"/>
      <c r="B68" s="374"/>
      <c r="C68" s="340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41"/>
      <c r="C69" s="342"/>
      <c r="D69" s="343"/>
      <c r="E69" s="343"/>
      <c r="F69" s="343"/>
      <c r="G69" s="343"/>
      <c r="H69" s="343"/>
      <c r="I69" s="343"/>
      <c r="J69" s="343"/>
      <c r="K69" s="343"/>
      <c r="L69" s="344"/>
      <c r="M69" s="344"/>
      <c r="N69" s="344"/>
      <c r="O69" s="344"/>
      <c r="P69" s="344"/>
      <c r="Q69" s="344"/>
      <c r="R69" s="345"/>
      <c r="S69" s="162"/>
    </row>
    <row r="70" spans="1:19" x14ac:dyDescent="0.25">
      <c r="A70" s="298"/>
      <c r="B70" s="346"/>
      <c r="C70" s="347"/>
      <c r="D70" s="348"/>
      <c r="E70" s="348"/>
      <c r="F70" s="348"/>
      <c r="G70" s="348"/>
      <c r="H70" s="348"/>
      <c r="I70" s="348"/>
      <c r="J70" s="348"/>
      <c r="K70" s="348"/>
      <c r="L70" s="162"/>
      <c r="M70" s="162"/>
      <c r="N70" s="162"/>
      <c r="O70" s="162"/>
      <c r="P70" s="162"/>
      <c r="Q70" s="162"/>
      <c r="R70" s="162"/>
      <c r="S70" s="162"/>
    </row>
    <row r="71" spans="1:19" x14ac:dyDescent="0.25">
      <c r="A71" s="160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162"/>
      <c r="M71" s="162"/>
      <c r="N71" s="162"/>
      <c r="O71" s="162"/>
      <c r="P71" s="162"/>
      <c r="Q71" s="162"/>
      <c r="R71" s="162"/>
      <c r="S71" s="162"/>
    </row>
    <row r="72" spans="1:19" x14ac:dyDescent="0.25">
      <c r="A72" s="160"/>
      <c r="B72" s="349" t="s">
        <v>3</v>
      </c>
      <c r="C72" s="375">
        <v>44502</v>
      </c>
      <c r="D72" s="337" t="s">
        <v>117</v>
      </c>
      <c r="E72" s="349"/>
      <c r="F72" s="349" t="s">
        <v>2</v>
      </c>
      <c r="G72" s="351" t="s">
        <v>118</v>
      </c>
      <c r="H72" s="349"/>
      <c r="I72" s="349"/>
      <c r="J72" s="349"/>
      <c r="K72" s="349"/>
      <c r="L72" s="162"/>
      <c r="M72" s="162"/>
      <c r="N72" s="162"/>
      <c r="O72" s="162"/>
      <c r="P72" s="162"/>
      <c r="Q72" s="162"/>
      <c r="R72" s="162"/>
      <c r="S72" s="162"/>
    </row>
    <row r="73" spans="1:19" ht="7.5" customHeight="1" x14ac:dyDescent="0.25">
      <c r="A73" s="160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62"/>
      <c r="M73" s="162"/>
      <c r="N73" s="162"/>
      <c r="O73" s="162"/>
      <c r="P73" s="162"/>
      <c r="Q73" s="162"/>
      <c r="R73" s="162"/>
      <c r="S73" s="162"/>
    </row>
    <row r="74" spans="1:19" x14ac:dyDescent="0.25">
      <c r="A74" s="160"/>
      <c r="B74" s="349"/>
      <c r="C74" s="349"/>
      <c r="D74" s="352"/>
      <c r="E74" s="349"/>
      <c r="F74" s="349" t="s">
        <v>0</v>
      </c>
      <c r="G74" s="353"/>
      <c r="H74" s="349"/>
      <c r="I74" s="349"/>
      <c r="J74" s="349"/>
      <c r="K74" s="349"/>
      <c r="L74" s="162"/>
      <c r="M74" s="162"/>
      <c r="N74" s="162"/>
      <c r="O74" s="162"/>
      <c r="P74" s="162"/>
      <c r="Q74" s="162"/>
      <c r="R74" s="162"/>
      <c r="S74" s="162"/>
    </row>
    <row r="75" spans="1:19" x14ac:dyDescent="0.25">
      <c r="A75" s="160"/>
      <c r="B75" s="349"/>
      <c r="C75" s="349"/>
      <c r="D75" s="352"/>
      <c r="E75" s="349"/>
      <c r="F75" s="349"/>
      <c r="G75" s="353"/>
      <c r="H75" s="349"/>
      <c r="I75" s="349"/>
      <c r="J75" s="349"/>
      <c r="K75" s="349"/>
      <c r="L75" s="162"/>
      <c r="M75" s="162"/>
      <c r="N75" s="162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298"/>
      <c r="B77" s="346"/>
      <c r="C77" s="347"/>
      <c r="D77" s="348"/>
      <c r="E77" s="348"/>
      <c r="F77" s="348"/>
      <c r="G77" s="348"/>
      <c r="H77" s="348"/>
      <c r="I77" s="348"/>
      <c r="J77" s="348"/>
      <c r="K77" s="348"/>
      <c r="L77" s="162"/>
      <c r="M77" s="162"/>
      <c r="N77" s="162"/>
      <c r="O77" s="162"/>
      <c r="P77" s="162"/>
      <c r="Q77" s="162"/>
      <c r="R77" s="162"/>
      <c r="S77" s="162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264"/>
  <sheetViews>
    <sheetView showGridLines="0" zoomScale="80" zoomScaleNormal="80" zoomScaleSheetLayoutView="80" workbookViewId="0"/>
  </sheetViews>
  <sheetFormatPr defaultColWidth="0" defaultRowHeight="15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6" width="14.28515625" style="354" customWidth="1"/>
    <col min="7" max="7" width="21.28515625" style="355" customWidth="1"/>
    <col min="8" max="9" width="14.28515625" style="354" customWidth="1"/>
    <col min="10" max="10" width="20.85546875" style="354" customWidth="1"/>
    <col min="11" max="12" width="14.28515625" style="354" customWidth="1"/>
    <col min="13" max="13" width="21.140625" style="354" customWidth="1"/>
    <col min="14" max="15" width="14.28515625" style="354" customWidth="1"/>
    <col min="16" max="16" width="21.42578125" style="354" customWidth="1"/>
    <col min="17" max="18" width="14.2851562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164" t="s">
        <v>93</v>
      </c>
      <c r="C2" s="160"/>
      <c r="D2" s="160"/>
      <c r="E2" s="160"/>
      <c r="F2" s="160"/>
      <c r="G2" s="161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">
        <v>139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 t="s">
        <v>138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">
        <v>137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174" t="s">
        <v>87</v>
      </c>
      <c r="K10" s="171"/>
      <c r="L10" s="172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190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v>607.4</v>
      </c>
      <c r="E15" s="206">
        <f>'[17]NR 2022'!H15</f>
        <v>0</v>
      </c>
      <c r="F15" s="207">
        <f>D15+E15</f>
        <v>607.4</v>
      </c>
      <c r="G15" s="205">
        <v>843</v>
      </c>
      <c r="H15" s="206">
        <f>'[17]NR 2022'!K15</f>
        <v>0</v>
      </c>
      <c r="I15" s="208">
        <f>G15+H15</f>
        <v>843</v>
      </c>
      <c r="J15" s="209">
        <v>892</v>
      </c>
      <c r="K15" s="210">
        <f>'[17]NR 2022'!Z15</f>
        <v>0</v>
      </c>
      <c r="L15" s="211">
        <f>J15+K15</f>
        <v>892</v>
      </c>
      <c r="M15" s="360">
        <v>892</v>
      </c>
      <c r="N15" s="206"/>
      <c r="O15" s="207">
        <f>M15+N15</f>
        <v>892</v>
      </c>
      <c r="P15" s="205">
        <v>892</v>
      </c>
      <c r="Q15" s="206"/>
      <c r="R15" s="207">
        <f>P15+Q15</f>
        <v>892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v>2499.6</v>
      </c>
      <c r="E16" s="216">
        <f>'[17]NR 2022'!H16</f>
        <v>0</v>
      </c>
      <c r="F16" s="207">
        <f>D16+E16</f>
        <v>2499.6</v>
      </c>
      <c r="G16" s="205">
        <v>2180.5</v>
      </c>
      <c r="H16" s="216">
        <f>'[17]NR 2022'!K16</f>
        <v>0</v>
      </c>
      <c r="I16" s="208">
        <f>G16+H16</f>
        <v>2180.5</v>
      </c>
      <c r="J16" s="217">
        <v>2375</v>
      </c>
      <c r="K16" s="218">
        <f>'[17]NR 2022'!Z16</f>
        <v>0</v>
      </c>
      <c r="L16" s="219">
        <f>J16+K16</f>
        <v>2375</v>
      </c>
      <c r="M16" s="359">
        <v>2493</v>
      </c>
      <c r="N16" s="216"/>
      <c r="O16" s="207">
        <f>M16+N16</f>
        <v>2493</v>
      </c>
      <c r="P16" s="222">
        <v>2493</v>
      </c>
      <c r="Q16" s="216"/>
      <c r="R16" s="207">
        <f>P16+Q16</f>
        <v>2493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v>36.9</v>
      </c>
      <c r="E17" s="216">
        <f>'[17]NR 2022'!H17</f>
        <v>0</v>
      </c>
      <c r="F17" s="207">
        <f>D17+E17</f>
        <v>36.9</v>
      </c>
      <c r="G17" s="205">
        <v>125.9</v>
      </c>
      <c r="H17" s="216">
        <f>'[17]NR 2022'!K17</f>
        <v>0</v>
      </c>
      <c r="I17" s="208">
        <f>G17+H17</f>
        <v>125.9</v>
      </c>
      <c r="J17" s="217">
        <f>'[17]NR 2022'!Y17</f>
        <v>107.2</v>
      </c>
      <c r="K17" s="218">
        <f>'[17]NR 2022'!Z17</f>
        <v>0</v>
      </c>
      <c r="L17" s="219">
        <f>J17+K17</f>
        <v>107.2</v>
      </c>
      <c r="M17" s="359"/>
      <c r="N17" s="225"/>
      <c r="O17" s="207">
        <f>M17+N17</f>
        <v>0</v>
      </c>
      <c r="P17" s="222"/>
      <c r="Q17" s="225"/>
      <c r="R17" s="207">
        <f>P17+Q17</f>
        <v>0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v>19218.599999999999</v>
      </c>
      <c r="E18" s="206">
        <f>'[17]NR 2022'!H18</f>
        <v>0</v>
      </c>
      <c r="F18" s="207">
        <f>D18+E18</f>
        <v>19218.599999999999</v>
      </c>
      <c r="G18" s="205">
        <v>18133.900000000001</v>
      </c>
      <c r="H18" s="206">
        <v>0</v>
      </c>
      <c r="I18" s="208">
        <f>G18+H18</f>
        <v>18133.900000000001</v>
      </c>
      <c r="J18" s="217">
        <v>21290.2</v>
      </c>
      <c r="K18" s="218">
        <f>'[17]NR 2022'!Z18</f>
        <v>0</v>
      </c>
      <c r="L18" s="219">
        <f>J18+K18</f>
        <v>21290.2</v>
      </c>
      <c r="M18" s="359">
        <v>21290.2</v>
      </c>
      <c r="N18" s="206"/>
      <c r="O18" s="207">
        <f>M18+N18</f>
        <v>21290.2</v>
      </c>
      <c r="P18" s="222">
        <v>21290.2</v>
      </c>
      <c r="Q18" s="206"/>
      <c r="R18" s="207">
        <f>P18+Q18</f>
        <v>21290.2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f>'[17]NR 2022'!G19</f>
        <v>0</v>
      </c>
      <c r="E19" s="206">
        <f>'[17]NR 2022'!H19</f>
        <v>0</v>
      </c>
      <c r="F19" s="207">
        <f>D19+E19</f>
        <v>0</v>
      </c>
      <c r="G19" s="205">
        <f>'[17]NR 2022'!J19</f>
        <v>0</v>
      </c>
      <c r="H19" s="206">
        <f>'[17]NR 2022'!K19</f>
        <v>0</v>
      </c>
      <c r="I19" s="208">
        <f>G19+H19</f>
        <v>0</v>
      </c>
      <c r="J19" s="217">
        <f>'[17]NR 2022'!Y19</f>
        <v>0</v>
      </c>
      <c r="K19" s="218">
        <f>'[17]NR 2022'!Z19</f>
        <v>0</v>
      </c>
      <c r="L19" s="219">
        <f>J19+K19</f>
        <v>0</v>
      </c>
      <c r="M19" s="359"/>
      <c r="N19" s="228"/>
      <c r="O19" s="207">
        <f>M19+N19</f>
        <v>0</v>
      </c>
      <c r="P19" s="222"/>
      <c r="Q19" s="228"/>
      <c r="R19" s="207">
        <f>P19+Q19</f>
        <v>0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v>44.3</v>
      </c>
      <c r="E20" s="206">
        <f>'[17]NR 2022'!H20</f>
        <v>0</v>
      </c>
      <c r="F20" s="207">
        <f>D20+E20</f>
        <v>44.3</v>
      </c>
      <c r="G20" s="205">
        <v>0</v>
      </c>
      <c r="H20" s="206">
        <f>'[17]NR 2022'!K20</f>
        <v>0</v>
      </c>
      <c r="I20" s="208">
        <f>G20+H20</f>
        <v>0</v>
      </c>
      <c r="J20" s="217">
        <f>'[17]NR 2022'!Y20</f>
        <v>0</v>
      </c>
      <c r="K20" s="218">
        <f>'[17]NR 2022'!Z20</f>
        <v>0</v>
      </c>
      <c r="L20" s="219">
        <f>J20+K20</f>
        <v>0</v>
      </c>
      <c r="M20" s="359"/>
      <c r="N20" s="228"/>
      <c r="O20" s="207">
        <f>M20+N20</f>
        <v>0</v>
      </c>
      <c r="P20" s="222"/>
      <c r="Q20" s="228"/>
      <c r="R20" s="207">
        <f>P20+Q20</f>
        <v>0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v>30.2</v>
      </c>
      <c r="E21" s="206">
        <f>'[17]NR 2022'!H21</f>
        <v>0</v>
      </c>
      <c r="F21" s="207">
        <f>D21+E21</f>
        <v>30.2</v>
      </c>
      <c r="G21" s="205">
        <v>0</v>
      </c>
      <c r="H21" s="206">
        <f>'[17]NR 2022'!K21</f>
        <v>0</v>
      </c>
      <c r="I21" s="208">
        <f>G21+H21</f>
        <v>0</v>
      </c>
      <c r="J21" s="217">
        <f>'[17]NR 2022'!Y21</f>
        <v>0</v>
      </c>
      <c r="K21" s="218">
        <f>'[17]NR 2022'!Z21</f>
        <v>0</v>
      </c>
      <c r="L21" s="219">
        <f>J21+K21</f>
        <v>0</v>
      </c>
      <c r="M21" s="359"/>
      <c r="N21" s="232"/>
      <c r="O21" s="207">
        <f>M21+N21</f>
        <v>0</v>
      </c>
      <c r="P21" s="222"/>
      <c r="Q21" s="232"/>
      <c r="R21" s="207">
        <f>P21+Q21</f>
        <v>0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'[17]NR 2022'!G22</f>
        <v>0</v>
      </c>
      <c r="E22" s="206">
        <f>'[17]NR 2022'!H22</f>
        <v>0</v>
      </c>
      <c r="F22" s="207">
        <f>D22+E22</f>
        <v>0</v>
      </c>
      <c r="G22" s="205">
        <f>'[17]NR 2022'!J22</f>
        <v>0</v>
      </c>
      <c r="H22" s="206">
        <f>'[17]NR 2022'!K22</f>
        <v>0</v>
      </c>
      <c r="I22" s="208">
        <f>G22+H22</f>
        <v>0</v>
      </c>
      <c r="J22" s="217">
        <f>'[17]NR 2022'!Y22</f>
        <v>0</v>
      </c>
      <c r="K22" s="218">
        <f>'[17]NR 2022'!Z22</f>
        <v>0</v>
      </c>
      <c r="L22" s="219">
        <f>J22+K22</f>
        <v>0</v>
      </c>
      <c r="M22" s="359"/>
      <c r="N22" s="232"/>
      <c r="O22" s="207">
        <f>M22+N22</f>
        <v>0</v>
      </c>
      <c r="P22" s="222"/>
      <c r="Q22" s="232"/>
      <c r="R22" s="207">
        <f>P22+Q22</f>
        <v>0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'[17]NR 2022'!G23</f>
        <v>0</v>
      </c>
      <c r="E23" s="206">
        <f>'[17]NR 2022'!H23</f>
        <v>0</v>
      </c>
      <c r="F23" s="235">
        <f>D23+E23</f>
        <v>0</v>
      </c>
      <c r="G23" s="205">
        <f>'[17]NR 2022'!J23</f>
        <v>0</v>
      </c>
      <c r="H23" s="206">
        <f>'[17]NR 2022'!K23</f>
        <v>0</v>
      </c>
      <c r="I23" s="236">
        <f>G23+H23</f>
        <v>0</v>
      </c>
      <c r="J23" s="217">
        <f>'[17]NR 2022'!Y23</f>
        <v>0</v>
      </c>
      <c r="K23" s="218">
        <f>'[17]NR 2022'!Z23</f>
        <v>0</v>
      </c>
      <c r="L23" s="219">
        <f>J23+K23</f>
        <v>0</v>
      </c>
      <c r="M23" s="358"/>
      <c r="N23" s="240"/>
      <c r="O23" s="235">
        <f>M23+N23</f>
        <v>0</v>
      </c>
      <c r="P23" s="239"/>
      <c r="Q23" s="240"/>
      <c r="R23" s="235">
        <f>P23+Q23</f>
        <v>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>SUM(D15:D21)</f>
        <v>22437</v>
      </c>
      <c r="E24" s="243">
        <f>SUM(E15:E21)</f>
        <v>0</v>
      </c>
      <c r="F24" s="243">
        <f>SUM(F15:F21)</f>
        <v>22437</v>
      </c>
      <c r="G24" s="243">
        <f>SUM(G15:G21)</f>
        <v>21283.300000000003</v>
      </c>
      <c r="H24" s="243">
        <f>SUM(H15:H21)</f>
        <v>0</v>
      </c>
      <c r="I24" s="244">
        <f>SUM(I15:I21)</f>
        <v>21283.300000000003</v>
      </c>
      <c r="J24" s="245">
        <f>SUM(J15:J21)</f>
        <v>24664.400000000001</v>
      </c>
      <c r="K24" s="245">
        <f>SUM(K15:K21)</f>
        <v>0</v>
      </c>
      <c r="L24" s="245">
        <f>SUM(L15:L21)</f>
        <v>24664.400000000001</v>
      </c>
      <c r="M24" s="246">
        <f>SUM(M15:M21)</f>
        <v>24675.200000000001</v>
      </c>
      <c r="N24" s="243">
        <f>SUM(N15:N21)</f>
        <v>0</v>
      </c>
      <c r="O24" s="243">
        <f>SUM(O15:O21)</f>
        <v>24675.200000000001</v>
      </c>
      <c r="P24" s="243">
        <f>SUM(P15:P21)</f>
        <v>24675.200000000001</v>
      </c>
      <c r="Q24" s="243">
        <f>SUM(Q15:Q21)</f>
        <v>0</v>
      </c>
      <c r="R24" s="243">
        <f>SUM(R15:R21)</f>
        <v>24675.200000000001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v>167.4</v>
      </c>
      <c r="E28" s="206">
        <f>'[17]NR 2022'!H28</f>
        <v>0</v>
      </c>
      <c r="F28" s="207">
        <f>D28+E28</f>
        <v>167.4</v>
      </c>
      <c r="G28" s="205">
        <v>188</v>
      </c>
      <c r="H28" s="206">
        <f>'[17]NR 2022'!N28</f>
        <v>0</v>
      </c>
      <c r="I28" s="208">
        <f>G28+H28</f>
        <v>188</v>
      </c>
      <c r="J28" s="209">
        <v>128</v>
      </c>
      <c r="K28" s="210">
        <f>'[17]NR 2022'!Z28</f>
        <v>0</v>
      </c>
      <c r="L28" s="211">
        <f>J28+K28</f>
        <v>128</v>
      </c>
      <c r="M28" s="266">
        <v>200</v>
      </c>
      <c r="N28" s="266"/>
      <c r="O28" s="207">
        <f>M28+N28</f>
        <v>200</v>
      </c>
      <c r="P28" s="266">
        <v>200</v>
      </c>
      <c r="Q28" s="266"/>
      <c r="R28" s="207">
        <f>P28+Q28</f>
        <v>200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v>1008</v>
      </c>
      <c r="E29" s="216">
        <f>'[17]NR 2022'!H29</f>
        <v>0</v>
      </c>
      <c r="F29" s="207">
        <f>D29+E29</f>
        <v>1008</v>
      </c>
      <c r="G29" s="205">
        <v>1011.5</v>
      </c>
      <c r="H29" s="216">
        <f>'[17]NR 2022'!N29</f>
        <v>0</v>
      </c>
      <c r="I29" s="208">
        <f>G29+H29</f>
        <v>1011.5</v>
      </c>
      <c r="J29" s="217">
        <v>1136</v>
      </c>
      <c r="K29" s="268">
        <f>'[17]NR 2022'!Z29</f>
        <v>0</v>
      </c>
      <c r="L29" s="219">
        <f>J29+K29</f>
        <v>1136</v>
      </c>
      <c r="M29" s="271">
        <v>1039</v>
      </c>
      <c r="N29" s="270"/>
      <c r="O29" s="207">
        <f>M29+N29</f>
        <v>1039</v>
      </c>
      <c r="P29" s="271">
        <v>1039</v>
      </c>
      <c r="Q29" s="270"/>
      <c r="R29" s="207">
        <f>P29+Q29</f>
        <v>1039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v>843.6</v>
      </c>
      <c r="E30" s="216">
        <f>'[17]NR 2022'!H30</f>
        <v>0</v>
      </c>
      <c r="F30" s="207">
        <v>843.6</v>
      </c>
      <c r="G30" s="205">
        <v>906.5</v>
      </c>
      <c r="H30" s="216">
        <f>'[17]NR 2022'!N30</f>
        <v>0</v>
      </c>
      <c r="I30" s="208">
        <f>G30+H30</f>
        <v>906.5</v>
      </c>
      <c r="J30" s="217">
        <v>1005</v>
      </c>
      <c r="K30" s="268">
        <f>'[17]NR 2022'!Z30</f>
        <v>0</v>
      </c>
      <c r="L30" s="219">
        <f>J30+K30</f>
        <v>1005</v>
      </c>
      <c r="M30" s="271">
        <v>1055</v>
      </c>
      <c r="N30" s="270"/>
      <c r="O30" s="207">
        <f>M30+N30</f>
        <v>1055</v>
      </c>
      <c r="P30" s="271">
        <v>1055</v>
      </c>
      <c r="Q30" s="270"/>
      <c r="R30" s="207">
        <f>P30+Q30</f>
        <v>1055</v>
      </c>
      <c r="S30" s="162"/>
    </row>
    <row r="31" spans="1:19" x14ac:dyDescent="0.25">
      <c r="A31" s="160"/>
      <c r="B31" s="214" t="s">
        <v>46</v>
      </c>
      <c r="C31" s="230" t="s">
        <v>45</v>
      </c>
      <c r="D31" s="205">
        <v>382.9</v>
      </c>
      <c r="E31" s="206">
        <f>'[17]NR 2022'!H31</f>
        <v>0</v>
      </c>
      <c r="F31" s="207">
        <f>D31+E31</f>
        <v>382.9</v>
      </c>
      <c r="G31" s="205">
        <v>386</v>
      </c>
      <c r="H31" s="206">
        <f>'[17]NR 2022'!N31</f>
        <v>0</v>
      </c>
      <c r="I31" s="208">
        <f>G31+H31</f>
        <v>386</v>
      </c>
      <c r="J31" s="217">
        <v>471.8</v>
      </c>
      <c r="K31" s="218">
        <f>'[17]NR 2022'!Z31</f>
        <v>0</v>
      </c>
      <c r="L31" s="219">
        <f>J31+K31</f>
        <v>471.8</v>
      </c>
      <c r="M31" s="271">
        <v>384</v>
      </c>
      <c r="N31" s="271"/>
      <c r="O31" s="207">
        <f>M31+N31</f>
        <v>384</v>
      </c>
      <c r="P31" s="271">
        <v>384</v>
      </c>
      <c r="Q31" s="271"/>
      <c r="R31" s="207">
        <f>P31+Q31</f>
        <v>384</v>
      </c>
      <c r="S31" s="162"/>
    </row>
    <row r="32" spans="1:19" x14ac:dyDescent="0.25">
      <c r="A32" s="160"/>
      <c r="B32" s="214" t="s">
        <v>44</v>
      </c>
      <c r="C32" s="230" t="s">
        <v>43</v>
      </c>
      <c r="D32" s="205">
        <v>14297.8</v>
      </c>
      <c r="E32" s="206">
        <f>'[17]NR 2022'!H32</f>
        <v>0</v>
      </c>
      <c r="F32" s="207">
        <f>D32+E32</f>
        <v>14297.8</v>
      </c>
      <c r="G32" s="205">
        <v>13706.5</v>
      </c>
      <c r="H32" s="206">
        <f>'[17]NR 2022'!N32</f>
        <v>0</v>
      </c>
      <c r="I32" s="208">
        <f>G32+H32</f>
        <v>13706.5</v>
      </c>
      <c r="J32" s="217">
        <v>15889.6</v>
      </c>
      <c r="K32" s="218">
        <f>'[17]NR 2022'!Z32</f>
        <v>0</v>
      </c>
      <c r="L32" s="219">
        <f>J32+K32</f>
        <v>15889.6</v>
      </c>
      <c r="M32" s="271">
        <v>15881.9</v>
      </c>
      <c r="N32" s="271"/>
      <c r="O32" s="207">
        <f>M32+N32</f>
        <v>15881.9</v>
      </c>
      <c r="P32" s="271">
        <v>15881.9</v>
      </c>
      <c r="Q32" s="271"/>
      <c r="R32" s="207">
        <f>P32+Q32</f>
        <v>15881.9</v>
      </c>
      <c r="S32" s="162"/>
    </row>
    <row r="33" spans="1:19" x14ac:dyDescent="0.25">
      <c r="A33" s="160"/>
      <c r="B33" s="214" t="s">
        <v>42</v>
      </c>
      <c r="C33" s="227" t="s">
        <v>41</v>
      </c>
      <c r="D33" s="205">
        <v>13962.2</v>
      </c>
      <c r="E33" s="206">
        <f>'[17]NR 2022'!H33</f>
        <v>0</v>
      </c>
      <c r="F33" s="207">
        <f>D33+E33</f>
        <v>13962.2</v>
      </c>
      <c r="G33" s="205">
        <v>13340.5</v>
      </c>
      <c r="H33" s="206">
        <f>'[17]NR 2022'!N33</f>
        <v>0</v>
      </c>
      <c r="I33" s="208">
        <f>G33+H33</f>
        <v>13340.5</v>
      </c>
      <c r="J33" s="217">
        <v>15519.3</v>
      </c>
      <c r="K33" s="218">
        <f>'[17]NR 2022'!Z33</f>
        <v>0</v>
      </c>
      <c r="L33" s="219">
        <f>J33+K33</f>
        <v>15519.3</v>
      </c>
      <c r="M33" s="271">
        <v>15511.8</v>
      </c>
      <c r="N33" s="271"/>
      <c r="O33" s="207">
        <f>M33+N33</f>
        <v>15511.8</v>
      </c>
      <c r="P33" s="271">
        <v>15511.8</v>
      </c>
      <c r="Q33" s="271"/>
      <c r="R33" s="207">
        <f>P33+Q33</f>
        <v>15511.8</v>
      </c>
      <c r="S33" s="162"/>
    </row>
    <row r="34" spans="1:19" x14ac:dyDescent="0.25">
      <c r="A34" s="160"/>
      <c r="B34" s="214" t="s">
        <v>40</v>
      </c>
      <c r="C34" s="272" t="s">
        <v>39</v>
      </c>
      <c r="D34" s="205">
        <v>335.6</v>
      </c>
      <c r="E34" s="206">
        <f>'[17]NR 2022'!H34</f>
        <v>0</v>
      </c>
      <c r="F34" s="207">
        <f>D34+E34</f>
        <v>335.6</v>
      </c>
      <c r="G34" s="205">
        <v>366</v>
      </c>
      <c r="H34" s="206">
        <f>'[17]NR 2022'!N34</f>
        <v>0</v>
      </c>
      <c r="I34" s="208">
        <f>G34+H34</f>
        <v>366</v>
      </c>
      <c r="J34" s="217">
        <v>370.3</v>
      </c>
      <c r="K34" s="218">
        <f>'[17]NR 2022'!Z34</f>
        <v>0</v>
      </c>
      <c r="L34" s="219">
        <f>J34+K34</f>
        <v>370.3</v>
      </c>
      <c r="M34" s="271">
        <v>370.1</v>
      </c>
      <c r="N34" s="271"/>
      <c r="O34" s="207">
        <f>M34+N34</f>
        <v>370.1</v>
      </c>
      <c r="P34" s="271">
        <v>370.1</v>
      </c>
      <c r="Q34" s="271"/>
      <c r="R34" s="207">
        <f>P34+Q34</f>
        <v>370.1</v>
      </c>
      <c r="S34" s="162"/>
    </row>
    <row r="35" spans="1:19" x14ac:dyDescent="0.25">
      <c r="A35" s="160"/>
      <c r="B35" s="214" t="s">
        <v>38</v>
      </c>
      <c r="C35" s="230" t="s">
        <v>37</v>
      </c>
      <c r="D35" s="205">
        <v>4644.7</v>
      </c>
      <c r="E35" s="206">
        <f>'[17]NR 2022'!H35</f>
        <v>0</v>
      </c>
      <c r="F35" s="207">
        <f>D35+E35</f>
        <v>4644.7</v>
      </c>
      <c r="G35" s="205">
        <v>4494.5</v>
      </c>
      <c r="H35" s="206">
        <f>'[17]NR 2022'!N35</f>
        <v>0</v>
      </c>
      <c r="I35" s="208">
        <f>G35+H35</f>
        <v>4494.5</v>
      </c>
      <c r="J35" s="217">
        <v>5199.1000000000004</v>
      </c>
      <c r="K35" s="218">
        <f>'[17]NR 2022'!Z35</f>
        <v>0</v>
      </c>
      <c r="L35" s="219">
        <f>J35+K35</f>
        <v>5199.1000000000004</v>
      </c>
      <c r="M35" s="271">
        <v>5196</v>
      </c>
      <c r="N35" s="271"/>
      <c r="O35" s="207">
        <f>M35+N35</f>
        <v>5196</v>
      </c>
      <c r="P35" s="271">
        <v>5196</v>
      </c>
      <c r="Q35" s="271"/>
      <c r="R35" s="207">
        <f>P35+Q35</f>
        <v>5196</v>
      </c>
      <c r="S35" s="162"/>
    </row>
    <row r="36" spans="1:19" x14ac:dyDescent="0.25">
      <c r="A36" s="160"/>
      <c r="B36" s="214" t="s">
        <v>36</v>
      </c>
      <c r="C36" s="230" t="s">
        <v>35</v>
      </c>
      <c r="D36" s="205">
        <f>'[17]NR 2022'!G36</f>
        <v>0</v>
      </c>
      <c r="E36" s="206">
        <f>'[17]NR 2022'!H36</f>
        <v>0</v>
      </c>
      <c r="F36" s="207">
        <f>D36+E36</f>
        <v>0</v>
      </c>
      <c r="G36" s="205">
        <f>'[17]NR 2022'!M36</f>
        <v>0</v>
      </c>
      <c r="H36" s="206">
        <f>'[17]NR 2022'!N36</f>
        <v>0</v>
      </c>
      <c r="I36" s="208">
        <f>G36+H36</f>
        <v>0</v>
      </c>
      <c r="J36" s="217">
        <f>'[17]NR 2022'!Y36</f>
        <v>0</v>
      </c>
      <c r="K36" s="218">
        <f>'[17]NR 2022'!Z36</f>
        <v>0</v>
      </c>
      <c r="L36" s="219">
        <f>J36+K36</f>
        <v>0</v>
      </c>
      <c r="M36" s="271"/>
      <c r="N36" s="271"/>
      <c r="O36" s="207">
        <f>M36+N36</f>
        <v>0</v>
      </c>
      <c r="P36" s="271"/>
      <c r="Q36" s="271"/>
      <c r="R36" s="207">
        <f>P36+Q36</f>
        <v>0</v>
      </c>
      <c r="S36" s="162"/>
    </row>
    <row r="37" spans="1:19" x14ac:dyDescent="0.25">
      <c r="A37" s="160"/>
      <c r="B37" s="214" t="s">
        <v>34</v>
      </c>
      <c r="C37" s="230" t="s">
        <v>33</v>
      </c>
      <c r="D37" s="205">
        <v>396.7</v>
      </c>
      <c r="E37" s="206">
        <f>'[17]NR 2022'!H37</f>
        <v>0</v>
      </c>
      <c r="F37" s="207">
        <f>D37+E37</f>
        <v>396.7</v>
      </c>
      <c r="G37" s="205">
        <v>389.1</v>
      </c>
      <c r="H37" s="206">
        <f>'[17]NR 2022'!N37</f>
        <v>0</v>
      </c>
      <c r="I37" s="208">
        <f>G37+H37</f>
        <v>389.1</v>
      </c>
      <c r="J37" s="217">
        <v>409.4</v>
      </c>
      <c r="K37" s="218">
        <f>'[17]NR 2022'!Z37</f>
        <v>0</v>
      </c>
      <c r="L37" s="219">
        <f>J37+K37</f>
        <v>409.4</v>
      </c>
      <c r="M37" s="271">
        <v>409.4</v>
      </c>
      <c r="N37" s="271"/>
      <c r="O37" s="207">
        <f>M37+N37</f>
        <v>409.4</v>
      </c>
      <c r="P37" s="271">
        <v>409.4</v>
      </c>
      <c r="Q37" s="271"/>
      <c r="R37" s="207">
        <f>P37+Q37</f>
        <v>409.4</v>
      </c>
      <c r="S37" s="162"/>
    </row>
    <row r="38" spans="1:19" ht="15.75" thickBot="1" x14ac:dyDescent="0.3">
      <c r="A38" s="160"/>
      <c r="B38" s="273" t="s">
        <v>32</v>
      </c>
      <c r="C38" s="274" t="s">
        <v>31</v>
      </c>
      <c r="D38" s="205">
        <v>623.4</v>
      </c>
      <c r="E38" s="206">
        <f>'[17]NR 2022'!H38</f>
        <v>0</v>
      </c>
      <c r="F38" s="235">
        <f>D38+E38</f>
        <v>623.4</v>
      </c>
      <c r="G38" s="205">
        <v>201.2</v>
      </c>
      <c r="H38" s="206">
        <f>'[17]NR 2022'!N38</f>
        <v>0</v>
      </c>
      <c r="I38" s="236">
        <f>G38+H38</f>
        <v>201.2</v>
      </c>
      <c r="J38" s="217">
        <v>425.5</v>
      </c>
      <c r="K38" s="218">
        <f>'[17]NR 2022'!Z38</f>
        <v>0</v>
      </c>
      <c r="L38" s="219">
        <f>J38+K38</f>
        <v>425.5</v>
      </c>
      <c r="M38" s="276">
        <v>509.9</v>
      </c>
      <c r="N38" s="276"/>
      <c r="O38" s="235">
        <f>M38+N38</f>
        <v>509.9</v>
      </c>
      <c r="P38" s="276">
        <v>509.9</v>
      </c>
      <c r="Q38" s="276"/>
      <c r="R38" s="235">
        <f>P38+Q38</f>
        <v>509.9</v>
      </c>
      <c r="S38" s="162"/>
    </row>
    <row r="39" spans="1:19" ht="15.75" thickBot="1" x14ac:dyDescent="0.3">
      <c r="A39" s="160"/>
      <c r="B39" s="241" t="s">
        <v>30</v>
      </c>
      <c r="C39" s="277" t="s">
        <v>29</v>
      </c>
      <c r="D39" s="278">
        <f>SUM(D28:D32)+SUM(D35:D38)</f>
        <v>22364.5</v>
      </c>
      <c r="E39" s="278">
        <f>SUM(E28:E32)+SUM(E35:E38)</f>
        <v>0</v>
      </c>
      <c r="F39" s="279">
        <f>SUM(F35:F38)+SUM(F28:F32)</f>
        <v>22364.5</v>
      </c>
      <c r="G39" s="278">
        <f>SUM(G28:G32)+SUM(G35:G38)</f>
        <v>21283.3</v>
      </c>
      <c r="H39" s="278">
        <f>SUM(H28:H32)+SUM(H35:H38)</f>
        <v>0</v>
      </c>
      <c r="I39" s="280">
        <f>SUM(I35:I38)+SUM(I28:I32)</f>
        <v>21283.3</v>
      </c>
      <c r="J39" s="281">
        <f>SUM(J28:J32)+SUM(J35:J38)</f>
        <v>24664.400000000001</v>
      </c>
      <c r="K39" s="282">
        <f>SUM(K28:K32)+SUM(K35:K38)</f>
        <v>0</v>
      </c>
      <c r="L39" s="281">
        <f>SUM(L35:L38)+SUM(L28:L32)</f>
        <v>24664.400000000001</v>
      </c>
      <c r="M39" s="278">
        <f>SUM(M28:M32)+SUM(M35:M38)</f>
        <v>24675.200000000001</v>
      </c>
      <c r="N39" s="278">
        <f>SUM(N28:N32)+SUM(N35:N38)</f>
        <v>0</v>
      </c>
      <c r="O39" s="279">
        <f>SUM(O35:O38)+SUM(O28:O32)</f>
        <v>24675.200000000001</v>
      </c>
      <c r="P39" s="278">
        <f>SUM(P28:P32)+SUM(P35:P38)</f>
        <v>24675.200000000001</v>
      </c>
      <c r="Q39" s="278">
        <f>SUM(Q28:Q32)+SUM(Q35:Q38)</f>
        <v>0</v>
      </c>
      <c r="R39" s="279">
        <f>SUM(R35:R38)+SUM(R28:R32)</f>
        <v>24675.200000000001</v>
      </c>
      <c r="S39" s="162"/>
    </row>
    <row r="40" spans="1:19" ht="19.5" thickBot="1" x14ac:dyDescent="0.35">
      <c r="A40" s="160"/>
      <c r="B40" s="283" t="s">
        <v>28</v>
      </c>
      <c r="C40" s="284" t="s">
        <v>27</v>
      </c>
      <c r="D40" s="285">
        <f>D24-D39</f>
        <v>72.5</v>
      </c>
      <c r="E40" s="285">
        <f>E24-E39</f>
        <v>0</v>
      </c>
      <c r="F40" s="286">
        <f>F24-F39</f>
        <v>72.5</v>
      </c>
      <c r="G40" s="285">
        <f>G24-G39</f>
        <v>0</v>
      </c>
      <c r="H40" s="285">
        <f>H24-H39</f>
        <v>0</v>
      </c>
      <c r="I40" s="287">
        <f>I24-I39</f>
        <v>0</v>
      </c>
      <c r="J40" s="285">
        <f>J24-J39</f>
        <v>0</v>
      </c>
      <c r="K40" s="285">
        <f>K24-K39</f>
        <v>0</v>
      </c>
      <c r="L40" s="286">
        <f>L24-L39</f>
        <v>0</v>
      </c>
      <c r="M40" s="288">
        <f>M24-M39</f>
        <v>0</v>
      </c>
      <c r="N40" s="285">
        <f>N24-N39</f>
        <v>0</v>
      </c>
      <c r="O40" s="286">
        <f>O24-O39</f>
        <v>0</v>
      </c>
      <c r="P40" s="285">
        <f>P24-P39</f>
        <v>0</v>
      </c>
      <c r="Q40" s="285">
        <f>Q24-Q39</f>
        <v>0</v>
      </c>
      <c r="R40" s="286">
        <f>R24-R39</f>
        <v>0</v>
      </c>
      <c r="S40" s="162"/>
    </row>
    <row r="41" spans="1:19" ht="15.75" thickBot="1" x14ac:dyDescent="0.3">
      <c r="A41" s="160"/>
      <c r="B41" s="289" t="s">
        <v>26</v>
      </c>
      <c r="C41" s="290" t="s">
        <v>25</v>
      </c>
      <c r="D41" s="291"/>
      <c r="E41" s="292"/>
      <c r="F41" s="293">
        <f>F40-D16</f>
        <v>-2427.1</v>
      </c>
      <c r="G41" s="291"/>
      <c r="H41" s="294"/>
      <c r="I41" s="295">
        <f>I40-G16</f>
        <v>-2180.5</v>
      </c>
      <c r="J41" s="296"/>
      <c r="K41" s="294"/>
      <c r="L41" s="293">
        <f>L40-J16</f>
        <v>-2375</v>
      </c>
      <c r="M41" s="297"/>
      <c r="N41" s="294"/>
      <c r="O41" s="293">
        <f>O40-M16</f>
        <v>-2493</v>
      </c>
      <c r="P41" s="291"/>
      <c r="Q41" s="294"/>
      <c r="R41" s="293">
        <f>R40-P16</f>
        <v>-2493</v>
      </c>
      <c r="S41" s="162"/>
    </row>
    <row r="42" spans="1:19" s="303" customFormat="1" ht="8.25" customHeight="1" thickBot="1" x14ac:dyDescent="0.3">
      <c r="A42" s="298"/>
      <c r="B42" s="299"/>
      <c r="C42" s="300"/>
      <c r="D42" s="298"/>
      <c r="E42" s="301"/>
      <c r="F42" s="301"/>
      <c r="G42" s="298"/>
      <c r="H42" s="301"/>
      <c r="I42" s="301"/>
      <c r="J42" s="301"/>
      <c r="K42" s="301"/>
      <c r="L42" s="302"/>
      <c r="M42" s="302"/>
      <c r="N42" s="302"/>
      <c r="O42" s="302"/>
      <c r="P42" s="302"/>
      <c r="Q42" s="302"/>
      <c r="R42" s="302"/>
      <c r="S42" s="302"/>
    </row>
    <row r="43" spans="1:19" s="303" customFormat="1" ht="15.75" customHeight="1" x14ac:dyDescent="0.25">
      <c r="A43" s="298"/>
      <c r="B43" s="304"/>
      <c r="C43" s="305" t="s">
        <v>24</v>
      </c>
      <c r="D43" s="306" t="s">
        <v>23</v>
      </c>
      <c r="E43" s="301"/>
      <c r="F43" s="307"/>
      <c r="G43" s="306" t="s">
        <v>22</v>
      </c>
      <c r="H43" s="301"/>
      <c r="I43" s="301"/>
      <c r="J43" s="306" t="s">
        <v>21</v>
      </c>
      <c r="K43" s="301"/>
      <c r="L43" s="301"/>
      <c r="M43" s="306" t="s">
        <v>20</v>
      </c>
      <c r="N43" s="302"/>
      <c r="O43" s="302"/>
      <c r="P43" s="306" t="s">
        <v>20</v>
      </c>
      <c r="Q43" s="302"/>
      <c r="R43" s="302"/>
      <c r="S43" s="302"/>
    </row>
    <row r="44" spans="1:19" ht="15.75" thickBot="1" x14ac:dyDescent="0.3">
      <c r="A44" s="160"/>
      <c r="B44" s="304"/>
      <c r="C44" s="308"/>
      <c r="D44" s="309">
        <v>267.39999999999998</v>
      </c>
      <c r="E44" s="301"/>
      <c r="F44" s="307"/>
      <c r="G44" s="309">
        <v>267.39999999999998</v>
      </c>
      <c r="H44" s="310"/>
      <c r="I44" s="310"/>
      <c r="J44" s="309">
        <v>267.39999999999998</v>
      </c>
      <c r="K44" s="310"/>
      <c r="L44" s="310"/>
      <c r="M44" s="309">
        <v>267.39999999999998</v>
      </c>
      <c r="N44" s="162"/>
      <c r="O44" s="162"/>
      <c r="P44" s="309">
        <v>267.39999999999998</v>
      </c>
      <c r="Q44" s="162"/>
      <c r="R44" s="162"/>
      <c r="S44" s="162"/>
    </row>
    <row r="45" spans="1:19" s="303" customFormat="1" ht="8.25" customHeight="1" thickBot="1" x14ac:dyDescent="0.3">
      <c r="A45" s="298"/>
      <c r="B45" s="304"/>
      <c r="C45" s="300"/>
      <c r="D45" s="301"/>
      <c r="E45" s="301"/>
      <c r="F45" s="307"/>
      <c r="G45" s="301"/>
      <c r="H45" s="301"/>
      <c r="I45" s="307"/>
      <c r="J45" s="307"/>
      <c r="K45" s="307"/>
      <c r="L45" s="302"/>
      <c r="M45" s="302"/>
      <c r="N45" s="302"/>
      <c r="O45" s="302"/>
      <c r="P45" s="302"/>
      <c r="Q45" s="302"/>
      <c r="R45" s="302"/>
      <c r="S45" s="302"/>
    </row>
    <row r="46" spans="1:19" s="303" customFormat="1" ht="37.5" customHeight="1" thickBot="1" x14ac:dyDescent="0.3">
      <c r="A46" s="298"/>
      <c r="B46" s="304"/>
      <c r="C46" s="305" t="s">
        <v>19</v>
      </c>
      <c r="D46" s="311" t="s">
        <v>18</v>
      </c>
      <c r="E46" s="312" t="s">
        <v>17</v>
      </c>
      <c r="F46" s="307"/>
      <c r="G46" s="311" t="s">
        <v>18</v>
      </c>
      <c r="H46" s="312" t="s">
        <v>17</v>
      </c>
      <c r="I46" s="302"/>
      <c r="J46" s="311" t="s">
        <v>18</v>
      </c>
      <c r="K46" s="312" t="s">
        <v>17</v>
      </c>
      <c r="L46" s="313"/>
      <c r="M46" s="311" t="s">
        <v>18</v>
      </c>
      <c r="N46" s="312" t="s">
        <v>17</v>
      </c>
      <c r="O46" s="302"/>
      <c r="P46" s="311" t="s">
        <v>18</v>
      </c>
      <c r="Q46" s="312" t="s">
        <v>17</v>
      </c>
      <c r="R46" s="302"/>
      <c r="S46" s="302"/>
    </row>
    <row r="47" spans="1:19" ht="15.75" thickBot="1" x14ac:dyDescent="0.3">
      <c r="A47" s="160"/>
      <c r="B47" s="314"/>
      <c r="C47" s="315"/>
      <c r="D47" s="316">
        <v>0</v>
      </c>
      <c r="E47" s="317">
        <v>0</v>
      </c>
      <c r="F47" s="307"/>
      <c r="G47" s="316">
        <v>0</v>
      </c>
      <c r="H47" s="317">
        <v>0</v>
      </c>
      <c r="I47" s="162"/>
      <c r="J47" s="316">
        <v>0</v>
      </c>
      <c r="K47" s="317">
        <v>0</v>
      </c>
      <c r="L47" s="310"/>
      <c r="M47" s="316">
        <v>0</v>
      </c>
      <c r="N47" s="317">
        <v>0</v>
      </c>
      <c r="O47" s="162"/>
      <c r="P47" s="316">
        <v>0</v>
      </c>
      <c r="Q47" s="317">
        <v>0</v>
      </c>
      <c r="R47" s="162"/>
      <c r="S47" s="162"/>
    </row>
    <row r="48" spans="1:19" x14ac:dyDescent="0.25">
      <c r="A48" s="160"/>
      <c r="B48" s="314"/>
      <c r="C48" s="300"/>
      <c r="D48" s="301"/>
      <c r="E48" s="301"/>
      <c r="F48" s="307"/>
      <c r="G48" s="301"/>
      <c r="H48" s="301"/>
      <c r="I48" s="307"/>
      <c r="J48" s="307"/>
      <c r="K48" s="307"/>
      <c r="L48" s="302"/>
      <c r="M48" s="162"/>
      <c r="N48" s="302"/>
      <c r="O48" s="302"/>
      <c r="P48" s="162"/>
      <c r="Q48" s="162"/>
      <c r="R48" s="162"/>
      <c r="S48" s="162"/>
    </row>
    <row r="49" spans="1:19" x14ac:dyDescent="0.25">
      <c r="A49" s="160"/>
      <c r="B49" s="314"/>
      <c r="C49" s="318" t="s">
        <v>16</v>
      </c>
      <c r="D49" s="319" t="s">
        <v>9</v>
      </c>
      <c r="E49" s="301"/>
      <c r="F49" s="162"/>
      <c r="G49" s="319" t="s">
        <v>15</v>
      </c>
      <c r="H49" s="162"/>
      <c r="I49" s="162"/>
      <c r="J49" s="319" t="s">
        <v>7</v>
      </c>
      <c r="K49" s="162"/>
      <c r="L49" s="320"/>
      <c r="M49" s="319" t="s">
        <v>6</v>
      </c>
      <c r="N49" s="320"/>
      <c r="O49" s="320"/>
      <c r="P49" s="319" t="s">
        <v>5</v>
      </c>
      <c r="Q49" s="162"/>
      <c r="R49" s="162"/>
      <c r="S49" s="162"/>
    </row>
    <row r="50" spans="1:19" x14ac:dyDescent="0.25">
      <c r="A50" s="160"/>
      <c r="B50" s="314"/>
      <c r="C50" s="321" t="s">
        <v>96</v>
      </c>
      <c r="D50" s="322"/>
      <c r="E50" s="301"/>
      <c r="F50" s="162"/>
      <c r="G50" s="322"/>
      <c r="H50" s="162"/>
      <c r="I50" s="162"/>
      <c r="J50" s="322"/>
      <c r="K50" s="162"/>
      <c r="L50" s="323"/>
      <c r="M50" s="322"/>
      <c r="N50" s="323"/>
      <c r="O50" s="323"/>
      <c r="P50" s="322"/>
      <c r="Q50" s="162"/>
      <c r="R50" s="162"/>
      <c r="S50" s="162"/>
    </row>
    <row r="51" spans="1:19" x14ac:dyDescent="0.25">
      <c r="A51" s="160"/>
      <c r="B51" s="314"/>
      <c r="C51" s="321" t="s">
        <v>14</v>
      </c>
      <c r="D51" s="322">
        <v>781.09</v>
      </c>
      <c r="E51" s="301"/>
      <c r="F51" s="162"/>
      <c r="G51" s="322">
        <v>439.6</v>
      </c>
      <c r="H51" s="162"/>
      <c r="I51" s="162"/>
      <c r="J51" s="322">
        <v>439.6</v>
      </c>
      <c r="K51" s="162"/>
      <c r="L51" s="323"/>
      <c r="M51" s="322">
        <v>439.6</v>
      </c>
      <c r="N51" s="323"/>
      <c r="O51" s="323"/>
      <c r="P51" s="322">
        <v>439.6</v>
      </c>
      <c r="Q51" s="162"/>
      <c r="R51" s="162"/>
      <c r="S51" s="162"/>
    </row>
    <row r="52" spans="1:19" x14ac:dyDescent="0.25">
      <c r="A52" s="160"/>
      <c r="B52" s="314"/>
      <c r="C52" s="321" t="s">
        <v>13</v>
      </c>
      <c r="D52" s="322">
        <v>258.39999999999998</v>
      </c>
      <c r="E52" s="301"/>
      <c r="F52" s="162"/>
      <c r="G52" s="322">
        <v>191</v>
      </c>
      <c r="H52" s="162"/>
      <c r="I52" s="162"/>
      <c r="J52" s="322">
        <v>191</v>
      </c>
      <c r="K52" s="162"/>
      <c r="L52" s="323"/>
      <c r="M52" s="322">
        <v>191</v>
      </c>
      <c r="N52" s="323"/>
      <c r="O52" s="323"/>
      <c r="P52" s="322">
        <v>191</v>
      </c>
      <c r="Q52" s="162"/>
      <c r="R52" s="162"/>
      <c r="S52" s="162"/>
    </row>
    <row r="53" spans="1:19" x14ac:dyDescent="0.25">
      <c r="A53" s="160"/>
      <c r="B53" s="314"/>
      <c r="C53" s="321" t="s">
        <v>12</v>
      </c>
      <c r="D53" s="322">
        <v>165</v>
      </c>
      <c r="E53" s="301"/>
      <c r="F53" s="162"/>
      <c r="G53" s="322">
        <v>179.4</v>
      </c>
      <c r="H53" s="162"/>
      <c r="I53" s="162"/>
      <c r="J53" s="322">
        <v>179.4</v>
      </c>
      <c r="K53" s="162"/>
      <c r="L53" s="323"/>
      <c r="M53" s="322">
        <v>179.4</v>
      </c>
      <c r="N53" s="323"/>
      <c r="O53" s="323"/>
      <c r="P53" s="322">
        <v>179.4</v>
      </c>
      <c r="Q53" s="162"/>
      <c r="R53" s="162"/>
      <c r="S53" s="162"/>
    </row>
    <row r="54" spans="1:19" x14ac:dyDescent="0.25">
      <c r="A54" s="160"/>
      <c r="B54" s="314"/>
      <c r="C54" s="324" t="s">
        <v>11</v>
      </c>
      <c r="D54" s="322">
        <v>143.4</v>
      </c>
      <c r="E54" s="301"/>
      <c r="F54" s="162"/>
      <c r="G54" s="322">
        <v>38</v>
      </c>
      <c r="H54" s="162"/>
      <c r="I54" s="162"/>
      <c r="J54" s="322">
        <v>38</v>
      </c>
      <c r="K54" s="162"/>
      <c r="L54" s="323"/>
      <c r="M54" s="322">
        <v>38</v>
      </c>
      <c r="N54" s="323"/>
      <c r="O54" s="323"/>
      <c r="P54" s="322">
        <v>38</v>
      </c>
      <c r="Q54" s="162"/>
      <c r="R54" s="162"/>
      <c r="S54" s="162"/>
    </row>
    <row r="55" spans="1:19" ht="10.5" customHeight="1" x14ac:dyDescent="0.25">
      <c r="A55" s="160"/>
      <c r="B55" s="314"/>
      <c r="C55" s="300"/>
      <c r="D55" s="301"/>
      <c r="E55" s="301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x14ac:dyDescent="0.25">
      <c r="A56" s="160"/>
      <c r="B56" s="314"/>
      <c r="C56" s="318" t="s">
        <v>10</v>
      </c>
      <c r="D56" s="319" t="s">
        <v>9</v>
      </c>
      <c r="E56" s="301"/>
      <c r="F56" s="307"/>
      <c r="G56" s="319" t="s">
        <v>8</v>
      </c>
      <c r="H56" s="301"/>
      <c r="I56" s="307"/>
      <c r="J56" s="319" t="s">
        <v>7</v>
      </c>
      <c r="K56" s="307"/>
      <c r="L56" s="162"/>
      <c r="M56" s="319" t="s">
        <v>6</v>
      </c>
      <c r="N56" s="320"/>
      <c r="O56" s="320"/>
      <c r="P56" s="319" t="s">
        <v>5</v>
      </c>
      <c r="Q56" s="162"/>
      <c r="R56" s="162"/>
      <c r="S56" s="162"/>
    </row>
    <row r="57" spans="1:19" x14ac:dyDescent="0.25">
      <c r="A57" s="160"/>
      <c r="B57" s="314"/>
      <c r="C57" s="321"/>
      <c r="D57" s="325">
        <v>36.9</v>
      </c>
      <c r="E57" s="301"/>
      <c r="F57" s="307"/>
      <c r="G57" s="325">
        <v>36.9</v>
      </c>
      <c r="H57" s="301"/>
      <c r="I57" s="307"/>
      <c r="J57" s="325">
        <v>36.9</v>
      </c>
      <c r="K57" s="307"/>
      <c r="L57" s="162"/>
      <c r="M57" s="325">
        <v>36.9</v>
      </c>
      <c r="N57" s="162"/>
      <c r="O57" s="162"/>
      <c r="P57" s="325">
        <v>36.9</v>
      </c>
      <c r="Q57" s="162"/>
      <c r="R57" s="162"/>
      <c r="S57" s="162"/>
    </row>
    <row r="58" spans="1:19" x14ac:dyDescent="0.25">
      <c r="A58" s="160"/>
      <c r="B58" s="314"/>
      <c r="C58" s="300"/>
      <c r="D58" s="301"/>
      <c r="E58" s="301"/>
      <c r="F58" s="307"/>
      <c r="G58" s="301"/>
      <c r="H58" s="301"/>
      <c r="I58" s="307"/>
      <c r="J58" s="307"/>
      <c r="K58" s="307"/>
      <c r="L58" s="162"/>
      <c r="M58" s="162"/>
      <c r="N58" s="162"/>
      <c r="O58" s="162"/>
      <c r="P58" s="162"/>
      <c r="Q58" s="162"/>
      <c r="R58" s="162"/>
      <c r="S58" s="162"/>
    </row>
    <row r="59" spans="1:19" x14ac:dyDescent="0.25">
      <c r="A59" s="160"/>
      <c r="B59" s="326" t="s">
        <v>4</v>
      </c>
      <c r="C59" s="327"/>
      <c r="D59" s="328"/>
      <c r="E59" s="328"/>
      <c r="F59" s="328"/>
      <c r="G59" s="328"/>
      <c r="H59" s="328"/>
      <c r="I59" s="328"/>
      <c r="J59" s="328"/>
      <c r="K59" s="328"/>
      <c r="L59" s="329"/>
      <c r="M59" s="329"/>
      <c r="N59" s="329"/>
      <c r="O59" s="329"/>
      <c r="P59" s="329"/>
      <c r="Q59" s="329"/>
      <c r="R59" s="330"/>
      <c r="S59" s="162"/>
    </row>
    <row r="60" spans="1:19" x14ac:dyDescent="0.25">
      <c r="A60" s="160"/>
      <c r="B60" s="331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32"/>
      <c r="S60" s="162"/>
    </row>
    <row r="61" spans="1:19" x14ac:dyDescent="0.25">
      <c r="A61" s="160"/>
      <c r="B61" s="333"/>
      <c r="C61" s="334"/>
      <c r="D61" s="334"/>
      <c r="E61" s="334"/>
      <c r="F61" s="334"/>
      <c r="G61" s="334"/>
      <c r="H61" s="334"/>
      <c r="I61" s="334"/>
      <c r="J61" s="334"/>
      <c r="K61" s="334"/>
      <c r="L61" s="303"/>
      <c r="M61" s="303"/>
      <c r="N61" s="303"/>
      <c r="O61" s="303"/>
      <c r="P61" s="303"/>
      <c r="Q61" s="303"/>
      <c r="R61" s="332"/>
      <c r="S61" s="162"/>
    </row>
    <row r="62" spans="1:19" x14ac:dyDescent="0.25">
      <c r="A62" s="160"/>
      <c r="B62" s="333"/>
      <c r="C62" s="334"/>
      <c r="D62" s="334"/>
      <c r="E62" s="334"/>
      <c r="F62" s="334"/>
      <c r="G62" s="334"/>
      <c r="H62" s="334"/>
      <c r="I62" s="334"/>
      <c r="J62" s="334"/>
      <c r="K62" s="334"/>
      <c r="L62" s="303"/>
      <c r="M62" s="303"/>
      <c r="N62" s="303"/>
      <c r="O62" s="303"/>
      <c r="P62" s="303"/>
      <c r="Q62" s="303"/>
      <c r="R62" s="332"/>
      <c r="S62" s="162"/>
    </row>
    <row r="63" spans="1:19" x14ac:dyDescent="0.25">
      <c r="A63" s="160"/>
      <c r="B63" s="333"/>
      <c r="C63" s="334"/>
      <c r="D63" s="334"/>
      <c r="E63" s="334"/>
      <c r="F63" s="334"/>
      <c r="G63" s="334"/>
      <c r="H63" s="334"/>
      <c r="I63" s="334"/>
      <c r="J63" s="334"/>
      <c r="K63" s="334"/>
      <c r="L63" s="303"/>
      <c r="M63" s="303"/>
      <c r="N63" s="303"/>
      <c r="O63" s="303"/>
      <c r="P63" s="303"/>
      <c r="Q63" s="303"/>
      <c r="R63" s="332"/>
      <c r="S63" s="162"/>
    </row>
    <row r="64" spans="1:19" x14ac:dyDescent="0.25">
      <c r="A64" s="160"/>
      <c r="B64" s="333"/>
      <c r="C64" s="334"/>
      <c r="D64" s="334"/>
      <c r="E64" s="334"/>
      <c r="F64" s="334"/>
      <c r="G64" s="334"/>
      <c r="H64" s="334"/>
      <c r="I64" s="334"/>
      <c r="J64" s="334"/>
      <c r="K64" s="334"/>
      <c r="L64" s="303"/>
      <c r="M64" s="303"/>
      <c r="N64" s="303"/>
      <c r="O64" s="303"/>
      <c r="P64" s="303"/>
      <c r="Q64" s="303"/>
      <c r="R64" s="332"/>
      <c r="S64" s="162"/>
    </row>
    <row r="65" spans="1:19" x14ac:dyDescent="0.25">
      <c r="A65" s="160"/>
      <c r="B65" s="335"/>
      <c r="C65" s="336"/>
      <c r="D65" s="337"/>
      <c r="E65" s="337"/>
      <c r="F65" s="337"/>
      <c r="G65" s="337"/>
      <c r="H65" s="337"/>
      <c r="I65" s="337"/>
      <c r="J65" s="337"/>
      <c r="K65" s="337"/>
      <c r="L65" s="303"/>
      <c r="M65" s="303"/>
      <c r="N65" s="303"/>
      <c r="O65" s="303"/>
      <c r="P65" s="303"/>
      <c r="Q65" s="303"/>
      <c r="R65" s="332"/>
      <c r="S65" s="162"/>
    </row>
    <row r="66" spans="1:19" x14ac:dyDescent="0.25">
      <c r="A66" s="160"/>
      <c r="B66" s="338"/>
      <c r="C66" s="339"/>
      <c r="D66" s="337"/>
      <c r="E66" s="337"/>
      <c r="F66" s="337"/>
      <c r="G66" s="337"/>
      <c r="H66" s="337"/>
      <c r="I66" s="337"/>
      <c r="J66" s="337"/>
      <c r="K66" s="337"/>
      <c r="L66" s="303"/>
      <c r="M66" s="303"/>
      <c r="N66" s="303"/>
      <c r="O66" s="303"/>
      <c r="P66" s="303"/>
      <c r="Q66" s="303"/>
      <c r="R66" s="332"/>
      <c r="S66" s="162"/>
    </row>
    <row r="67" spans="1:19" x14ac:dyDescent="0.25">
      <c r="A67" s="160"/>
      <c r="B67" s="335"/>
      <c r="C67" s="340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x14ac:dyDescent="0.25">
      <c r="A68" s="160"/>
      <c r="B68" s="335"/>
      <c r="C68" s="340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41"/>
      <c r="C69" s="342"/>
      <c r="D69" s="343"/>
      <c r="E69" s="343"/>
      <c r="F69" s="343"/>
      <c r="G69" s="343"/>
      <c r="H69" s="343"/>
      <c r="I69" s="343"/>
      <c r="J69" s="343"/>
      <c r="K69" s="343"/>
      <c r="L69" s="344"/>
      <c r="M69" s="344"/>
      <c r="N69" s="344"/>
      <c r="O69" s="344"/>
      <c r="P69" s="344"/>
      <c r="Q69" s="344"/>
      <c r="R69" s="345"/>
      <c r="S69" s="162"/>
    </row>
    <row r="70" spans="1:19" x14ac:dyDescent="0.25">
      <c r="A70" s="298"/>
      <c r="B70" s="346"/>
      <c r="C70" s="347"/>
      <c r="D70" s="348"/>
      <c r="E70" s="348"/>
      <c r="F70" s="348"/>
      <c r="G70" s="348"/>
      <c r="H70" s="348"/>
      <c r="I70" s="348"/>
      <c r="J70" s="348"/>
      <c r="K70" s="348"/>
      <c r="L70" s="162"/>
      <c r="M70" s="162"/>
      <c r="N70" s="162"/>
      <c r="O70" s="162"/>
      <c r="P70" s="162"/>
      <c r="Q70" s="162"/>
      <c r="R70" s="162"/>
      <c r="S70" s="162"/>
    </row>
    <row r="71" spans="1:19" x14ac:dyDescent="0.25">
      <c r="A71" s="160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162"/>
      <c r="M71" s="162"/>
      <c r="N71" s="162"/>
      <c r="O71" s="162"/>
      <c r="P71" s="162"/>
      <c r="Q71" s="162"/>
      <c r="R71" s="162"/>
      <c r="S71" s="162"/>
    </row>
    <row r="72" spans="1:19" x14ac:dyDescent="0.25">
      <c r="A72" s="160"/>
      <c r="B72" s="349" t="s">
        <v>3</v>
      </c>
      <c r="C72" s="350">
        <v>44502</v>
      </c>
      <c r="D72" s="337" t="s">
        <v>136</v>
      </c>
      <c r="E72" s="349"/>
      <c r="F72" s="349" t="s">
        <v>2</v>
      </c>
      <c r="G72" s="351" t="s">
        <v>135</v>
      </c>
      <c r="H72" s="349"/>
      <c r="I72" s="349"/>
      <c r="J72" s="349"/>
      <c r="K72" s="349"/>
      <c r="L72" s="162"/>
      <c r="M72" s="162"/>
      <c r="N72" s="162"/>
      <c r="O72" s="162"/>
      <c r="P72" s="162"/>
      <c r="Q72" s="162"/>
      <c r="R72" s="162"/>
      <c r="S72" s="162"/>
    </row>
    <row r="73" spans="1:19" ht="7.5" customHeight="1" x14ac:dyDescent="0.25">
      <c r="A73" s="160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62"/>
      <c r="M73" s="162"/>
      <c r="N73" s="162"/>
      <c r="O73" s="162"/>
      <c r="P73" s="162"/>
      <c r="Q73" s="162"/>
      <c r="R73" s="162"/>
      <c r="S73" s="162"/>
    </row>
    <row r="74" spans="1:19" x14ac:dyDescent="0.25">
      <c r="A74" s="160"/>
      <c r="B74" s="349"/>
      <c r="C74" s="349"/>
      <c r="D74" s="352"/>
      <c r="E74" s="349"/>
      <c r="F74" s="349" t="s">
        <v>0</v>
      </c>
      <c r="G74" s="353"/>
      <c r="H74" s="349"/>
      <c r="I74" s="349"/>
      <c r="J74" s="349"/>
      <c r="K74" s="349"/>
      <c r="L74" s="162"/>
      <c r="M74" s="162"/>
      <c r="N74" s="162"/>
      <c r="O74" s="162"/>
      <c r="P74" s="162"/>
      <c r="Q74" s="162"/>
      <c r="R74" s="162"/>
      <c r="S74" s="162"/>
    </row>
    <row r="75" spans="1:19" x14ac:dyDescent="0.25">
      <c r="A75" s="160"/>
      <c r="B75" s="349"/>
      <c r="C75" s="349"/>
      <c r="D75" s="352"/>
      <c r="E75" s="349"/>
      <c r="F75" s="349"/>
      <c r="G75" s="353"/>
      <c r="H75" s="349"/>
      <c r="I75" s="349"/>
      <c r="J75" s="349"/>
      <c r="K75" s="349"/>
      <c r="L75" s="162"/>
      <c r="M75" s="162"/>
      <c r="N75" s="162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298"/>
      <c r="B77" s="346"/>
      <c r="C77" s="347"/>
      <c r="D77" s="348"/>
      <c r="E77" s="348"/>
      <c r="F77" s="348"/>
      <c r="G77" s="348"/>
      <c r="H77" s="348"/>
      <c r="I77" s="348"/>
      <c r="J77" s="348"/>
      <c r="K77" s="348"/>
      <c r="L77" s="162"/>
      <c r="M77" s="162"/>
      <c r="N77" s="162"/>
      <c r="O77" s="162"/>
      <c r="P77" s="162"/>
      <c r="Q77" s="162"/>
      <c r="R77" s="162"/>
      <c r="S77" s="162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O13:O14"/>
    <mergeCell ref="M26:M27"/>
    <mergeCell ref="N26:N27"/>
    <mergeCell ref="O26:O27"/>
    <mergeCell ref="P25:R25"/>
    <mergeCell ref="P26:P27"/>
    <mergeCell ref="Q26:Q27"/>
    <mergeCell ref="R26:R27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C13:C14"/>
    <mergeCell ref="F13:F14"/>
    <mergeCell ref="B63:K63"/>
    <mergeCell ref="B64:K64"/>
    <mergeCell ref="B62:K62"/>
    <mergeCell ref="D59:K59"/>
    <mergeCell ref="B61:K61"/>
    <mergeCell ref="B26:B27"/>
    <mergeCell ref="G26:G27"/>
    <mergeCell ref="H26:H27"/>
    <mergeCell ref="C43:C44"/>
    <mergeCell ref="C46:C47"/>
    <mergeCell ref="C26:C27"/>
    <mergeCell ref="D12:F12"/>
    <mergeCell ref="D10:F10"/>
    <mergeCell ref="D13:D14"/>
    <mergeCell ref="D25:F25"/>
    <mergeCell ref="D26:D27"/>
    <mergeCell ref="E26:E27"/>
    <mergeCell ref="F26:F27"/>
    <mergeCell ref="L26:L27"/>
    <mergeCell ref="G10:I10"/>
    <mergeCell ref="G12:I12"/>
    <mergeCell ref="G13:G14"/>
    <mergeCell ref="H13:H14"/>
    <mergeCell ref="E13:E14"/>
    <mergeCell ref="I26:I27"/>
    <mergeCell ref="L13:L14"/>
    <mergeCell ref="J25:L25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K13:K14"/>
  </mergeCells>
  <pageMargins left="0.70866141732283472" right="0.70866141732283472" top="0.78740157480314965" bottom="0.78740157480314965" header="0.31496062992125984" footer="0.31496062992125984"/>
  <pageSetup paperSize="9" scale="3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zoomScale="80" zoomScaleNormal="80" zoomScaleSheetLayoutView="80" workbookViewId="0">
      <selection activeCell="E34" sqref="E34"/>
    </sheetView>
  </sheetViews>
  <sheetFormatPr defaultColWidth="0" defaultRowHeight="15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6" width="14.28515625" style="354" customWidth="1"/>
    <col min="7" max="7" width="21.28515625" style="355" customWidth="1"/>
    <col min="8" max="9" width="14.28515625" style="354" customWidth="1"/>
    <col min="10" max="10" width="20.85546875" style="354" customWidth="1"/>
    <col min="11" max="12" width="14.28515625" style="354" customWidth="1"/>
    <col min="13" max="13" width="21.140625" style="354" customWidth="1"/>
    <col min="14" max="15" width="14.28515625" style="354" customWidth="1"/>
    <col min="16" max="16" width="21.42578125" style="354" customWidth="1"/>
    <col min="17" max="18" width="14.2851562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164" t="s">
        <v>93</v>
      </c>
      <c r="C2" s="160"/>
      <c r="D2" s="160"/>
      <c r="E2" s="160"/>
      <c r="F2" s="160"/>
      <c r="G2" s="161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tr">
        <f>'[8]NR 2022'!D4:U4</f>
        <v>Základní škola a Mateřská škola, Chomutov, 17. listopadu 4728, Chomutov, příspěvková organizace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>
        <f>'[8]NR 2022'!D6</f>
        <v>46789791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tr">
        <f>'[8]NR 2022'!D8:U8</f>
        <v>17. listopadu 4728, 430 04 Chomutov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174" t="s">
        <v>87</v>
      </c>
      <c r="K10" s="171"/>
      <c r="L10" s="172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190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f>'[8]NR 2022'!G15</f>
        <v>248.1</v>
      </c>
      <c r="E15" s="206">
        <f>'[8]NR 2022'!H15</f>
        <v>139.80000000000001</v>
      </c>
      <c r="F15" s="207">
        <f>D15+E15</f>
        <v>387.9</v>
      </c>
      <c r="G15" s="205">
        <f>'[8]NR 2022'!M15</f>
        <v>400</v>
      </c>
      <c r="H15" s="206">
        <f>'[8]NR 2022'!N15</f>
        <v>200</v>
      </c>
      <c r="I15" s="208">
        <f>G15+H15</f>
        <v>600</v>
      </c>
      <c r="J15" s="209">
        <f>'[8]NR 2022'!Y15</f>
        <v>400</v>
      </c>
      <c r="K15" s="210">
        <f>'[8]NR 2022'!Z15</f>
        <v>200</v>
      </c>
      <c r="L15" s="211">
        <f>J15+K15</f>
        <v>600</v>
      </c>
      <c r="M15" s="360">
        <v>400</v>
      </c>
      <c r="N15" s="206">
        <v>200</v>
      </c>
      <c r="O15" s="207">
        <f>M15+N15</f>
        <v>600</v>
      </c>
      <c r="P15" s="205">
        <v>400</v>
      </c>
      <c r="Q15" s="206">
        <v>200</v>
      </c>
      <c r="R15" s="207">
        <f>P15+Q15</f>
        <v>600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f>'[8]NR 2022'!G16</f>
        <v>4449.2</v>
      </c>
      <c r="E16" s="216">
        <f>'[8]NR 2022'!H16</f>
        <v>0</v>
      </c>
      <c r="F16" s="207">
        <f>D16+E16</f>
        <v>4449.2</v>
      </c>
      <c r="G16" s="205">
        <f>'[8]NR 2022'!M16</f>
        <v>4114.8</v>
      </c>
      <c r="H16" s="206">
        <f>'[8]NR 2022'!N16</f>
        <v>0</v>
      </c>
      <c r="I16" s="208">
        <f>G16+H16</f>
        <v>4114.8</v>
      </c>
      <c r="J16" s="217">
        <f>'[8]NR 2022'!Y16</f>
        <v>4275</v>
      </c>
      <c r="K16" s="218">
        <f>'[8]NR 2022'!Z16</f>
        <v>0</v>
      </c>
      <c r="L16" s="219">
        <f>J16+K16</f>
        <v>4275</v>
      </c>
      <c r="M16" s="359">
        <v>4505</v>
      </c>
      <c r="N16" s="216"/>
      <c r="O16" s="207">
        <f>M16+N16</f>
        <v>4505</v>
      </c>
      <c r="P16" s="222">
        <v>4612</v>
      </c>
      <c r="Q16" s="216"/>
      <c r="R16" s="207">
        <f>P16+Q16</f>
        <v>4612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f>'[8]NR 2022'!G17</f>
        <v>139.6</v>
      </c>
      <c r="E17" s="216">
        <f>'[8]NR 2022'!H17</f>
        <v>0</v>
      </c>
      <c r="F17" s="207">
        <f>D17+E17</f>
        <v>139.6</v>
      </c>
      <c r="G17" s="205">
        <f>'[8]NR 2022'!M17</f>
        <v>177.6</v>
      </c>
      <c r="H17" s="206">
        <f>'[8]NR 2022'!N17</f>
        <v>0</v>
      </c>
      <c r="I17" s="208">
        <f>G17+H17</f>
        <v>177.6</v>
      </c>
      <c r="J17" s="217">
        <f>'[8]NR 2022'!Y17</f>
        <v>155.5</v>
      </c>
      <c r="K17" s="218">
        <f>'[8]NR 2022'!Z17</f>
        <v>0</v>
      </c>
      <c r="L17" s="219">
        <f>J17+K17</f>
        <v>155.5</v>
      </c>
      <c r="M17" s="359">
        <v>0</v>
      </c>
      <c r="N17" s="225"/>
      <c r="O17" s="207">
        <f>M17+N17</f>
        <v>0</v>
      </c>
      <c r="P17" s="222">
        <v>0</v>
      </c>
      <c r="Q17" s="225"/>
      <c r="R17" s="207">
        <f>P17+Q17</f>
        <v>0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f>'[8]NR 2022'!G18</f>
        <v>41357.699999999997</v>
      </c>
      <c r="E18" s="206">
        <f>'[8]NR 2022'!H18</f>
        <v>0</v>
      </c>
      <c r="F18" s="207">
        <f>D18+E18</f>
        <v>41357.699999999997</v>
      </c>
      <c r="G18" s="205">
        <f>'[8]NR 2022'!M18</f>
        <v>45321.2</v>
      </c>
      <c r="H18" s="206">
        <f>'[8]NR 2022'!N18</f>
        <v>0</v>
      </c>
      <c r="I18" s="208">
        <f>G18+H18</f>
        <v>45321.2</v>
      </c>
      <c r="J18" s="217">
        <f>'[8]NR 2022'!Y18</f>
        <v>45322</v>
      </c>
      <c r="K18" s="218">
        <f>'[8]NR 2022'!Z18</f>
        <v>0</v>
      </c>
      <c r="L18" s="219">
        <f>J18+K18</f>
        <v>45322</v>
      </c>
      <c r="M18" s="359">
        <v>45322</v>
      </c>
      <c r="N18" s="206">
        <v>0</v>
      </c>
      <c r="O18" s="207">
        <f>M18+N18</f>
        <v>45322</v>
      </c>
      <c r="P18" s="222">
        <v>45322</v>
      </c>
      <c r="Q18" s="206">
        <v>0</v>
      </c>
      <c r="R18" s="207">
        <f>P18+Q18</f>
        <v>45322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f>'[8]NR 2022'!G19</f>
        <v>0</v>
      </c>
      <c r="E19" s="206">
        <f>'[8]NR 2022'!H19</f>
        <v>0</v>
      </c>
      <c r="F19" s="207">
        <f>D19+E19</f>
        <v>0</v>
      </c>
      <c r="G19" s="205">
        <f>'[8]NR 2022'!M19</f>
        <v>0</v>
      </c>
      <c r="H19" s="206">
        <f>'[8]NR 2022'!N19</f>
        <v>0</v>
      </c>
      <c r="I19" s="208">
        <f>G19+H19</f>
        <v>0</v>
      </c>
      <c r="J19" s="217">
        <f>'[8]NR 2022'!Y19</f>
        <v>0</v>
      </c>
      <c r="K19" s="218">
        <f>'[8]NR 2022'!Z19</f>
        <v>0</v>
      </c>
      <c r="L19" s="219">
        <f>J19+K19</f>
        <v>0</v>
      </c>
      <c r="M19" s="359">
        <v>0</v>
      </c>
      <c r="N19" s="228">
        <v>0</v>
      </c>
      <c r="O19" s="207">
        <f>M19+N19</f>
        <v>0</v>
      </c>
      <c r="P19" s="222">
        <v>0</v>
      </c>
      <c r="Q19" s="228">
        <v>0</v>
      </c>
      <c r="R19" s="207">
        <f>P19+Q19</f>
        <v>0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f>'[8]NR 2022'!G20</f>
        <v>178.5</v>
      </c>
      <c r="E20" s="206">
        <f>'[8]NR 2022'!H20</f>
        <v>0</v>
      </c>
      <c r="F20" s="207">
        <f>D20+E20</f>
        <v>178.5</v>
      </c>
      <c r="G20" s="205">
        <f>'[8]NR 2022'!M20</f>
        <v>150</v>
      </c>
      <c r="H20" s="206">
        <f>'[8]NR 2022'!N20</f>
        <v>0</v>
      </c>
      <c r="I20" s="208">
        <f>G20+H20</f>
        <v>150</v>
      </c>
      <c r="J20" s="364">
        <f>'[8]NR 2022'!Y20</f>
        <v>254.8</v>
      </c>
      <c r="K20" s="218">
        <f>'[8]NR 2022'!Z20</f>
        <v>0</v>
      </c>
      <c r="L20" s="219">
        <f>J20+K20</f>
        <v>254.8</v>
      </c>
      <c r="M20" s="359">
        <v>222.7</v>
      </c>
      <c r="N20" s="228">
        <v>0</v>
      </c>
      <c r="O20" s="207">
        <f>M20+N20</f>
        <v>222.7</v>
      </c>
      <c r="P20" s="222">
        <v>222.7</v>
      </c>
      <c r="Q20" s="228">
        <v>0</v>
      </c>
      <c r="R20" s="207">
        <f>P20+Q20</f>
        <v>222.7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f>'[8]NR 2022'!G21</f>
        <v>73.3</v>
      </c>
      <c r="E21" s="206">
        <f>'[8]NR 2022'!H21</f>
        <v>360</v>
      </c>
      <c r="F21" s="207">
        <f>D21+E21</f>
        <v>433.3</v>
      </c>
      <c r="G21" s="205">
        <f>'[8]NR 2022'!M21</f>
        <v>0</v>
      </c>
      <c r="H21" s="206">
        <f>'[8]NR 2022'!N21</f>
        <v>363</v>
      </c>
      <c r="I21" s="208">
        <f>G21+H21</f>
        <v>363</v>
      </c>
      <c r="J21" s="217">
        <f>'[8]NR 2022'!Y21</f>
        <v>0</v>
      </c>
      <c r="K21" s="218">
        <f>'[8]NR 2022'!Z21</f>
        <v>360</v>
      </c>
      <c r="L21" s="219">
        <f>J21+K21</f>
        <v>360</v>
      </c>
      <c r="M21" s="359">
        <v>0</v>
      </c>
      <c r="N21" s="232">
        <v>360</v>
      </c>
      <c r="O21" s="207">
        <f>M21+N21</f>
        <v>360</v>
      </c>
      <c r="P21" s="222">
        <v>0</v>
      </c>
      <c r="Q21" s="232">
        <v>360</v>
      </c>
      <c r="R21" s="207">
        <f>P21+Q21</f>
        <v>360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'[8]NR 2022'!G22</f>
        <v>0</v>
      </c>
      <c r="E22" s="206">
        <f>'[8]NR 2022'!H22</f>
        <v>360</v>
      </c>
      <c r="F22" s="207">
        <f>D22+E22</f>
        <v>360</v>
      </c>
      <c r="G22" s="205">
        <f>'[8]NR 2022'!M22</f>
        <v>0</v>
      </c>
      <c r="H22" s="206">
        <f>'[8]NR 2022'!N22</f>
        <v>363</v>
      </c>
      <c r="I22" s="208">
        <f>G22+H22</f>
        <v>363</v>
      </c>
      <c r="J22" s="217">
        <f>'[8]NR 2022'!Y22</f>
        <v>0</v>
      </c>
      <c r="K22" s="218">
        <f>'[8]NR 2022'!Z22</f>
        <v>360</v>
      </c>
      <c r="L22" s="219">
        <f>J22+K22</f>
        <v>360</v>
      </c>
      <c r="M22" s="359">
        <v>0</v>
      </c>
      <c r="N22" s="232">
        <v>360</v>
      </c>
      <c r="O22" s="207">
        <f>M22+N22</f>
        <v>360</v>
      </c>
      <c r="P22" s="222">
        <v>0</v>
      </c>
      <c r="Q22" s="232">
        <v>360</v>
      </c>
      <c r="R22" s="207">
        <f>P22+Q22</f>
        <v>360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'[8]NR 2022'!G23</f>
        <v>0</v>
      </c>
      <c r="E23" s="206">
        <f>'[8]NR 2022'!H23</f>
        <v>0</v>
      </c>
      <c r="F23" s="235">
        <f>D23+E23</f>
        <v>0</v>
      </c>
      <c r="G23" s="205">
        <f>'[8]NR 2022'!M23</f>
        <v>0</v>
      </c>
      <c r="H23" s="206">
        <f>'[8]NR 2022'!N23</f>
        <v>0</v>
      </c>
      <c r="I23" s="236">
        <f>G23+H23</f>
        <v>0</v>
      </c>
      <c r="J23" s="217">
        <f>'[8]NR 2022'!Y23</f>
        <v>0</v>
      </c>
      <c r="K23" s="218">
        <f>'[8]NR 2022'!Z23</f>
        <v>0</v>
      </c>
      <c r="L23" s="219">
        <f>J23+K23</f>
        <v>0</v>
      </c>
      <c r="M23" s="358">
        <v>0</v>
      </c>
      <c r="N23" s="240">
        <v>0</v>
      </c>
      <c r="O23" s="235">
        <f>M23+N23</f>
        <v>0</v>
      </c>
      <c r="P23" s="239">
        <v>0</v>
      </c>
      <c r="Q23" s="240">
        <v>0</v>
      </c>
      <c r="R23" s="235">
        <f>P23+Q23</f>
        <v>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>SUM(D15:D21)</f>
        <v>46446.400000000001</v>
      </c>
      <c r="E24" s="243">
        <f>SUM(E15:E21)</f>
        <v>499.8</v>
      </c>
      <c r="F24" s="243">
        <f>SUM(F15:F21)</f>
        <v>46946.2</v>
      </c>
      <c r="G24" s="243">
        <f>SUM(G15:G21)</f>
        <v>50163.6</v>
      </c>
      <c r="H24" s="243">
        <f>SUM(H15:H21)</f>
        <v>563</v>
      </c>
      <c r="I24" s="244">
        <f>SUM(I15:I21)</f>
        <v>50726.6</v>
      </c>
      <c r="J24" s="245">
        <f>SUM(J15:J21)</f>
        <v>50407.3</v>
      </c>
      <c r="K24" s="245">
        <f>SUM(K15:K21)</f>
        <v>560</v>
      </c>
      <c r="L24" s="245">
        <f>SUM(L15:L21)</f>
        <v>50967.3</v>
      </c>
      <c r="M24" s="246">
        <f>SUM(M15:M23)</f>
        <v>50449.7</v>
      </c>
      <c r="N24" s="243">
        <f>SUM(N15:N21)</f>
        <v>560</v>
      </c>
      <c r="O24" s="243">
        <f>SUM(O15:O21)</f>
        <v>51009.7</v>
      </c>
      <c r="P24" s="243">
        <f>SUM(P15:P23)</f>
        <v>50556.7</v>
      </c>
      <c r="Q24" s="243">
        <f>SUM(Q15:Q21)</f>
        <v>560</v>
      </c>
      <c r="R24" s="243">
        <f>SUM(R15:R21)</f>
        <v>51116.7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f>'[8]NR 2022'!G28</f>
        <v>214.10000000000002</v>
      </c>
      <c r="E28" s="206">
        <f>'[8]NR 2022'!H28</f>
        <v>111.5</v>
      </c>
      <c r="F28" s="207">
        <f>D28+E28</f>
        <v>325.60000000000002</v>
      </c>
      <c r="G28" s="205">
        <f>'[8]NR 2022'!M28</f>
        <v>376</v>
      </c>
      <c r="H28" s="206">
        <f>'[8]NR 2022'!N28</f>
        <v>0</v>
      </c>
      <c r="I28" s="208">
        <f>G28+H28</f>
        <v>376</v>
      </c>
      <c r="J28" s="209">
        <f>'[8]NR 2022'!Y28</f>
        <v>350</v>
      </c>
      <c r="K28" s="210">
        <f>'[8]NR 2022'!Z28</f>
        <v>60</v>
      </c>
      <c r="L28" s="211">
        <f>J28+K28</f>
        <v>410</v>
      </c>
      <c r="M28" s="266">
        <v>358</v>
      </c>
      <c r="N28" s="266">
        <v>60</v>
      </c>
      <c r="O28" s="207">
        <f>M28+N28</f>
        <v>418</v>
      </c>
      <c r="P28" s="266">
        <v>367.1</v>
      </c>
      <c r="Q28" s="266">
        <v>60</v>
      </c>
      <c r="R28" s="207">
        <f>P28+Q28</f>
        <v>427.1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f>'[8]NR 2022'!G29</f>
        <v>1003.1</v>
      </c>
      <c r="E29" s="216">
        <f>'[8]NR 2022'!H29</f>
        <v>64.900000000000006</v>
      </c>
      <c r="F29" s="207">
        <f>D29+E29</f>
        <v>1068</v>
      </c>
      <c r="G29" s="205">
        <f>'[8]NR 2022'!M29</f>
        <v>1156.4000000000001</v>
      </c>
      <c r="H29" s="216">
        <f>'[8]NR 2022'!N29</f>
        <v>400</v>
      </c>
      <c r="I29" s="208">
        <f>G29+H29</f>
        <v>1556.4</v>
      </c>
      <c r="J29" s="217">
        <f>'[8]NR 2022'!Y29</f>
        <v>978</v>
      </c>
      <c r="K29" s="268">
        <f>'[8]NR 2022'!Z29</f>
        <v>300</v>
      </c>
      <c r="L29" s="219">
        <f>J29+K29</f>
        <v>1278</v>
      </c>
      <c r="M29" s="266">
        <v>973</v>
      </c>
      <c r="N29" s="270">
        <v>300</v>
      </c>
      <c r="O29" s="207">
        <f>M29+N29</f>
        <v>1273</v>
      </c>
      <c r="P29" s="266">
        <v>998.1</v>
      </c>
      <c r="Q29" s="270">
        <v>300</v>
      </c>
      <c r="R29" s="207">
        <f>P29+Q29</f>
        <v>1298.0999999999999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f>'[8]NR 2022'!G30</f>
        <v>1206.0999999999999</v>
      </c>
      <c r="E30" s="216">
        <f>'[8]NR 2022'!H30</f>
        <v>152.6</v>
      </c>
      <c r="F30" s="207">
        <f>D30+E30</f>
        <v>1358.6999999999998</v>
      </c>
      <c r="G30" s="205">
        <f>'[8]NR 2022'!M30</f>
        <v>1336</v>
      </c>
      <c r="H30" s="216">
        <f>'[8]NR 2022'!N30</f>
        <v>113</v>
      </c>
      <c r="I30" s="208">
        <f>G30+H30</f>
        <v>1449</v>
      </c>
      <c r="J30" s="217">
        <f>'[8]NR 2022'!Y30</f>
        <v>1725</v>
      </c>
      <c r="K30" s="268">
        <f>'[8]NR 2022'!Z30</f>
        <v>150</v>
      </c>
      <c r="L30" s="219">
        <f>J30+K30</f>
        <v>1875</v>
      </c>
      <c r="M30" s="266">
        <v>1893.5</v>
      </c>
      <c r="N30" s="270">
        <v>150</v>
      </c>
      <c r="O30" s="207">
        <f>M30+N30</f>
        <v>2043.5</v>
      </c>
      <c r="P30" s="266">
        <v>1933.5</v>
      </c>
      <c r="Q30" s="270">
        <v>150</v>
      </c>
      <c r="R30" s="207">
        <f>P30+Q30</f>
        <v>2083.5</v>
      </c>
      <c r="S30" s="162"/>
    </row>
    <row r="31" spans="1:19" x14ac:dyDescent="0.25">
      <c r="A31" s="160"/>
      <c r="B31" s="214" t="s">
        <v>46</v>
      </c>
      <c r="C31" s="230" t="s">
        <v>45</v>
      </c>
      <c r="D31" s="205">
        <f>'[8]NR 2022'!G31</f>
        <v>931.7</v>
      </c>
      <c r="E31" s="206">
        <f>'[8]NR 2022'!H31</f>
        <v>31.4</v>
      </c>
      <c r="F31" s="207">
        <f>D31+E31</f>
        <v>963.1</v>
      </c>
      <c r="G31" s="205">
        <f>'[8]NR 2022'!M31</f>
        <v>752.2</v>
      </c>
      <c r="H31" s="206">
        <f>'[8]NR 2022'!N31</f>
        <v>0</v>
      </c>
      <c r="I31" s="208">
        <f>G31+H31</f>
        <v>752.2</v>
      </c>
      <c r="J31" s="217">
        <f>'[8]NR 2022'!Y31</f>
        <v>793.2</v>
      </c>
      <c r="K31" s="218">
        <f>'[8]NR 2022'!Z31</f>
        <v>0</v>
      </c>
      <c r="L31" s="219">
        <f>J31+K31</f>
        <v>793.2</v>
      </c>
      <c r="M31" s="266">
        <v>809</v>
      </c>
      <c r="N31" s="271">
        <v>0</v>
      </c>
      <c r="O31" s="207">
        <f>M31+N31</f>
        <v>809</v>
      </c>
      <c r="P31" s="266">
        <v>830</v>
      </c>
      <c r="Q31" s="271">
        <v>0</v>
      </c>
      <c r="R31" s="207">
        <f>P31+Q31</f>
        <v>830</v>
      </c>
      <c r="S31" s="162"/>
    </row>
    <row r="32" spans="1:19" x14ac:dyDescent="0.25">
      <c r="A32" s="160"/>
      <c r="B32" s="214" t="s">
        <v>44</v>
      </c>
      <c r="C32" s="230" t="s">
        <v>43</v>
      </c>
      <c r="D32" s="205">
        <f>'[8]NR 2022'!G32</f>
        <v>30001.3</v>
      </c>
      <c r="E32" s="206">
        <f>'[8]NR 2022'!H32</f>
        <v>44.7</v>
      </c>
      <c r="F32" s="207">
        <f>D32+E32</f>
        <v>30046</v>
      </c>
      <c r="G32" s="205">
        <f>'[8]NR 2022'!M32</f>
        <v>32958</v>
      </c>
      <c r="H32" s="206">
        <f>'[8]NR 2022'!N32</f>
        <v>50</v>
      </c>
      <c r="I32" s="208">
        <f>G32+H32</f>
        <v>33008</v>
      </c>
      <c r="J32" s="217">
        <f>'[8]NR 2022'!Y32</f>
        <v>32776.300000000003</v>
      </c>
      <c r="K32" s="218">
        <f>'[8]NR 2022'!Z32</f>
        <v>50</v>
      </c>
      <c r="L32" s="219">
        <f>J32+K32</f>
        <v>32826.300000000003</v>
      </c>
      <c r="M32" s="266">
        <v>32714.2</v>
      </c>
      <c r="N32" s="271">
        <v>50</v>
      </c>
      <c r="O32" s="207">
        <f>M32+N32</f>
        <v>32764.2</v>
      </c>
      <c r="P32" s="271">
        <v>32714.2</v>
      </c>
      <c r="Q32" s="271">
        <v>50</v>
      </c>
      <c r="R32" s="207">
        <f>P32+Q32</f>
        <v>32764.2</v>
      </c>
      <c r="S32" s="162"/>
    </row>
    <row r="33" spans="1:19" x14ac:dyDescent="0.25">
      <c r="A33" s="160"/>
      <c r="B33" s="214" t="s">
        <v>42</v>
      </c>
      <c r="C33" s="227" t="s">
        <v>41</v>
      </c>
      <c r="D33" s="205">
        <f>'[8]NR 2022'!G33</f>
        <v>29871.200000000001</v>
      </c>
      <c r="E33" s="206">
        <f>'[8]NR 2022'!H33</f>
        <v>44.7</v>
      </c>
      <c r="F33" s="207">
        <f>D33+E33</f>
        <v>29915.9</v>
      </c>
      <c r="G33" s="205">
        <f>'[8]NR 2022'!M33</f>
        <v>32958</v>
      </c>
      <c r="H33" s="206">
        <f>'[8]NR 2022'!N33</f>
        <v>50</v>
      </c>
      <c r="I33" s="208">
        <f>G33+H33</f>
        <v>33008</v>
      </c>
      <c r="J33" s="217">
        <f>'[8]NR 2022'!Y33</f>
        <v>32776.300000000003</v>
      </c>
      <c r="K33" s="218">
        <f>'[8]NR 2022'!Z33</f>
        <v>50</v>
      </c>
      <c r="L33" s="219">
        <f>J33+K33</f>
        <v>32826.300000000003</v>
      </c>
      <c r="M33" s="266">
        <v>32714.2</v>
      </c>
      <c r="N33" s="271">
        <v>50</v>
      </c>
      <c r="O33" s="207">
        <f>M33+N33</f>
        <v>32764.2</v>
      </c>
      <c r="P33" s="271">
        <v>32714.2</v>
      </c>
      <c r="Q33" s="271">
        <v>50</v>
      </c>
      <c r="R33" s="207">
        <f>P33+Q33</f>
        <v>32764.2</v>
      </c>
      <c r="S33" s="162"/>
    </row>
    <row r="34" spans="1:19" x14ac:dyDescent="0.25">
      <c r="A34" s="160"/>
      <c r="B34" s="214" t="s">
        <v>40</v>
      </c>
      <c r="C34" s="272" t="s">
        <v>39</v>
      </c>
      <c r="D34" s="205">
        <f>'[8]NR 2022'!G34</f>
        <v>130.1</v>
      </c>
      <c r="E34" s="206">
        <f>'[8]NR 2022'!H34</f>
        <v>0</v>
      </c>
      <c r="F34" s="207">
        <f>D34+E34</f>
        <v>130.1</v>
      </c>
      <c r="G34" s="205">
        <f>'[8]NR 2022'!M34</f>
        <v>0</v>
      </c>
      <c r="H34" s="206">
        <f>'[8]NR 2022'!N34</f>
        <v>0</v>
      </c>
      <c r="I34" s="208">
        <f>G34+H34</f>
        <v>0</v>
      </c>
      <c r="J34" s="217">
        <f>'[8]NR 2022'!Y34</f>
        <v>0</v>
      </c>
      <c r="K34" s="218">
        <f>'[8]NR 2022'!Z34</f>
        <v>0</v>
      </c>
      <c r="L34" s="219">
        <f>J34+K34</f>
        <v>0</v>
      </c>
      <c r="M34" s="266">
        <v>0</v>
      </c>
      <c r="N34" s="271">
        <v>0</v>
      </c>
      <c r="O34" s="207">
        <f>M34+N34</f>
        <v>0</v>
      </c>
      <c r="P34" s="271">
        <v>0</v>
      </c>
      <c r="Q34" s="271">
        <v>0</v>
      </c>
      <c r="R34" s="207">
        <f>P34+Q34</f>
        <v>0</v>
      </c>
      <c r="S34" s="162"/>
    </row>
    <row r="35" spans="1:19" x14ac:dyDescent="0.25">
      <c r="A35" s="160"/>
      <c r="B35" s="214" t="s">
        <v>38</v>
      </c>
      <c r="C35" s="230" t="s">
        <v>37</v>
      </c>
      <c r="D35" s="205">
        <f>'[8]NR 2022'!G35</f>
        <v>10017.5</v>
      </c>
      <c r="E35" s="206">
        <f>'[8]NR 2022'!H35</f>
        <v>15.1</v>
      </c>
      <c r="F35" s="207">
        <f>D35+E35</f>
        <v>10032.6</v>
      </c>
      <c r="G35" s="205">
        <f>'[8]NR 2022'!M35</f>
        <v>11129.1</v>
      </c>
      <c r="H35" s="206">
        <f>'[8]NR 2022'!N35</f>
        <v>0</v>
      </c>
      <c r="I35" s="208">
        <f>G35+H35</f>
        <v>11129.1</v>
      </c>
      <c r="J35" s="217">
        <f>'[8]NR 2022'!Y35</f>
        <v>11078.4</v>
      </c>
      <c r="K35" s="218">
        <f>'[8]NR 2022'!Z35</f>
        <v>0</v>
      </c>
      <c r="L35" s="219">
        <f>J35+K35</f>
        <v>11078.4</v>
      </c>
      <c r="M35" s="266">
        <v>11057.4</v>
      </c>
      <c r="N35" s="271">
        <v>0</v>
      </c>
      <c r="O35" s="207">
        <f>M35+N35</f>
        <v>11057.4</v>
      </c>
      <c r="P35" s="271">
        <v>11057.4</v>
      </c>
      <c r="Q35" s="271">
        <v>0</v>
      </c>
      <c r="R35" s="207">
        <f>P35+Q35</f>
        <v>11057.4</v>
      </c>
      <c r="S35" s="162"/>
    </row>
    <row r="36" spans="1:19" x14ac:dyDescent="0.25">
      <c r="A36" s="160"/>
      <c r="B36" s="214" t="s">
        <v>36</v>
      </c>
      <c r="C36" s="230" t="s">
        <v>35</v>
      </c>
      <c r="D36" s="205">
        <f>'[8]NR 2022'!G36</f>
        <v>0</v>
      </c>
      <c r="E36" s="206">
        <f>'[8]NR 2022'!H36</f>
        <v>0</v>
      </c>
      <c r="F36" s="207">
        <f>D36+E36</f>
        <v>0</v>
      </c>
      <c r="G36" s="205">
        <f>'[8]NR 2022'!M36</f>
        <v>0</v>
      </c>
      <c r="H36" s="206">
        <f>'[8]NR 2022'!N36</f>
        <v>0</v>
      </c>
      <c r="I36" s="208">
        <f>G36+H36</f>
        <v>0</v>
      </c>
      <c r="J36" s="217">
        <f>'[8]NR 2022'!Y36</f>
        <v>0</v>
      </c>
      <c r="K36" s="218">
        <f>'[8]NR 2022'!Z36</f>
        <v>0</v>
      </c>
      <c r="L36" s="219">
        <f>J36+K36</f>
        <v>0</v>
      </c>
      <c r="M36" s="266">
        <v>0</v>
      </c>
      <c r="N36" s="271">
        <v>0</v>
      </c>
      <c r="O36" s="207">
        <f>M36+N36</f>
        <v>0</v>
      </c>
      <c r="P36" s="271">
        <v>0</v>
      </c>
      <c r="Q36" s="271">
        <v>0</v>
      </c>
      <c r="R36" s="207">
        <f>P36+Q36</f>
        <v>0</v>
      </c>
      <c r="S36" s="162"/>
    </row>
    <row r="37" spans="1:19" x14ac:dyDescent="0.25">
      <c r="A37" s="160"/>
      <c r="B37" s="214" t="s">
        <v>34</v>
      </c>
      <c r="C37" s="230" t="s">
        <v>33</v>
      </c>
      <c r="D37" s="205">
        <f>'[8]NR 2022'!G37</f>
        <v>749</v>
      </c>
      <c r="E37" s="206">
        <f>'[8]NR 2022'!H37</f>
        <v>0</v>
      </c>
      <c r="F37" s="207">
        <f>D37+E37</f>
        <v>749</v>
      </c>
      <c r="G37" s="205">
        <f>'[8]NR 2022'!M37</f>
        <v>869.4</v>
      </c>
      <c r="H37" s="206">
        <f>'[8]NR 2022'!N37</f>
        <v>0</v>
      </c>
      <c r="I37" s="208">
        <f>G37+H37</f>
        <v>869.4</v>
      </c>
      <c r="J37" s="217">
        <f>'[8]NR 2022'!Y37</f>
        <v>858.7</v>
      </c>
      <c r="K37" s="218">
        <f>'[8]NR 2022'!Z37</f>
        <v>0</v>
      </c>
      <c r="L37" s="219">
        <f>J37+K37</f>
        <v>858.7</v>
      </c>
      <c r="M37" s="266">
        <v>826.6</v>
      </c>
      <c r="N37" s="271">
        <v>0</v>
      </c>
      <c r="O37" s="207">
        <f>M37+N37</f>
        <v>826.6</v>
      </c>
      <c r="P37" s="271">
        <v>826.6</v>
      </c>
      <c r="Q37" s="271">
        <v>0</v>
      </c>
      <c r="R37" s="207">
        <f>P37+Q37</f>
        <v>826.6</v>
      </c>
      <c r="S37" s="162"/>
    </row>
    <row r="38" spans="1:19" ht="15.75" thickBot="1" x14ac:dyDescent="0.3">
      <c r="A38" s="160"/>
      <c r="B38" s="273" t="s">
        <v>32</v>
      </c>
      <c r="C38" s="274" t="s">
        <v>31</v>
      </c>
      <c r="D38" s="205">
        <f>'[8]NR 2022'!G38</f>
        <v>2232</v>
      </c>
      <c r="E38" s="206">
        <f>'[8]NR 2022'!H38</f>
        <v>0.9</v>
      </c>
      <c r="F38" s="235">
        <f>D38+E38</f>
        <v>2232.9</v>
      </c>
      <c r="G38" s="205">
        <f>'[8]NR 2022'!M38</f>
        <v>1586.5</v>
      </c>
      <c r="H38" s="206">
        <f>'[8]NR 2022'!N38</f>
        <v>0</v>
      </c>
      <c r="I38" s="236">
        <f>G38+H38</f>
        <v>1586.5</v>
      </c>
      <c r="J38" s="217">
        <f>'[8]NR 2022'!Y38</f>
        <v>1847.7</v>
      </c>
      <c r="K38" s="218">
        <f>'[8]NR 2022'!Z38</f>
        <v>0</v>
      </c>
      <c r="L38" s="219">
        <f>J38+K38</f>
        <v>1847.7</v>
      </c>
      <c r="M38" s="266">
        <v>1818</v>
      </c>
      <c r="N38" s="276">
        <v>0</v>
      </c>
      <c r="O38" s="235">
        <f>M38+N38</f>
        <v>1818</v>
      </c>
      <c r="P38" s="276">
        <v>1829.8</v>
      </c>
      <c r="Q38" s="276">
        <v>0</v>
      </c>
      <c r="R38" s="235">
        <f>P38+Q38</f>
        <v>1829.8</v>
      </c>
      <c r="S38" s="162"/>
    </row>
    <row r="39" spans="1:19" ht="15.75" thickBot="1" x14ac:dyDescent="0.3">
      <c r="A39" s="160"/>
      <c r="B39" s="241" t="s">
        <v>30</v>
      </c>
      <c r="C39" s="277" t="s">
        <v>29</v>
      </c>
      <c r="D39" s="278">
        <f>SUM(D28:D32)+SUM(D35:D38)</f>
        <v>46354.8</v>
      </c>
      <c r="E39" s="278">
        <f>SUM(E28:E32)+SUM(E35:E38)</f>
        <v>421.09999999999997</v>
      </c>
      <c r="F39" s="279">
        <f>SUM(F35:F38)+SUM(F28:F32)</f>
        <v>46775.9</v>
      </c>
      <c r="G39" s="278">
        <f>SUM(G28:G32)+SUM(G35:G38)</f>
        <v>50163.6</v>
      </c>
      <c r="H39" s="278">
        <f>SUM(H28:H32)+SUM(H35:H38)</f>
        <v>563</v>
      </c>
      <c r="I39" s="280">
        <f>SUM(I35:I38)+SUM(I28:I32)</f>
        <v>50726.6</v>
      </c>
      <c r="J39" s="281">
        <f>SUM(J28:J32)+SUM(J35:J38)</f>
        <v>50407.3</v>
      </c>
      <c r="K39" s="282">
        <f>SUM(K28:K32)+SUM(K35:K38)</f>
        <v>560</v>
      </c>
      <c r="L39" s="281">
        <f>SUM(L35:L38)+SUM(L28:L32)</f>
        <v>50967.3</v>
      </c>
      <c r="M39" s="278">
        <f>SUM(M28:M32)+SUM(M35:M38)</f>
        <v>50449.7</v>
      </c>
      <c r="N39" s="278">
        <f>SUM(N28:N32)+SUM(N35:N38)</f>
        <v>560</v>
      </c>
      <c r="O39" s="279">
        <f>SUM(O35:O38)+SUM(O28:O32)</f>
        <v>51009.7</v>
      </c>
      <c r="P39" s="278">
        <f>SUM(P28:P32)+SUM(P35:P38)</f>
        <v>50556.7</v>
      </c>
      <c r="Q39" s="278">
        <f>SUM(Q28:Q32)+SUM(Q35:Q38)</f>
        <v>560</v>
      </c>
      <c r="R39" s="279">
        <f>SUM(R35:R38)+SUM(R28:R32)</f>
        <v>51116.7</v>
      </c>
      <c r="S39" s="162"/>
    </row>
    <row r="40" spans="1:19" ht="19.5" thickBot="1" x14ac:dyDescent="0.35">
      <c r="A40" s="160"/>
      <c r="B40" s="283" t="s">
        <v>28</v>
      </c>
      <c r="C40" s="284" t="s">
        <v>27</v>
      </c>
      <c r="D40" s="285">
        <f>D24-D39</f>
        <v>91.599999999998545</v>
      </c>
      <c r="E40" s="285">
        <f>E24-E39</f>
        <v>78.700000000000045</v>
      </c>
      <c r="F40" s="286">
        <f>F24-F39</f>
        <v>170.29999999999563</v>
      </c>
      <c r="G40" s="285">
        <f>G24-G39</f>
        <v>0</v>
      </c>
      <c r="H40" s="285">
        <f>H24-H39</f>
        <v>0</v>
      </c>
      <c r="I40" s="287">
        <f>I24-I39</f>
        <v>0</v>
      </c>
      <c r="J40" s="285">
        <f>J24-J39</f>
        <v>0</v>
      </c>
      <c r="K40" s="285">
        <f>K24-K39</f>
        <v>0</v>
      </c>
      <c r="L40" s="286">
        <f>L24-L39</f>
        <v>0</v>
      </c>
      <c r="M40" s="288">
        <f>M24-M39</f>
        <v>0</v>
      </c>
      <c r="N40" s="285">
        <f>N24-N39</f>
        <v>0</v>
      </c>
      <c r="O40" s="286">
        <f>O24-O39</f>
        <v>0</v>
      </c>
      <c r="P40" s="285">
        <f>P24-P39</f>
        <v>0</v>
      </c>
      <c r="Q40" s="285">
        <f>Q24-Q39</f>
        <v>0</v>
      </c>
      <c r="R40" s="286">
        <f>R24-R39</f>
        <v>0</v>
      </c>
      <c r="S40" s="162"/>
    </row>
    <row r="41" spans="1:19" ht="15.75" thickBot="1" x14ac:dyDescent="0.3">
      <c r="A41" s="160"/>
      <c r="B41" s="289" t="s">
        <v>26</v>
      </c>
      <c r="C41" s="290" t="s">
        <v>25</v>
      </c>
      <c r="D41" s="291"/>
      <c r="E41" s="292"/>
      <c r="F41" s="293">
        <f>F40-D16</f>
        <v>-4278.9000000000042</v>
      </c>
      <c r="G41" s="291"/>
      <c r="H41" s="294"/>
      <c r="I41" s="295">
        <f>I40-G16</f>
        <v>-4114.8</v>
      </c>
      <c r="J41" s="296"/>
      <c r="K41" s="294"/>
      <c r="L41" s="293">
        <f>L40-J16</f>
        <v>-4275</v>
      </c>
      <c r="M41" s="297"/>
      <c r="N41" s="294"/>
      <c r="O41" s="293">
        <f>O40-M16</f>
        <v>-4505</v>
      </c>
      <c r="P41" s="291"/>
      <c r="Q41" s="294"/>
      <c r="R41" s="293">
        <f>R40-P16</f>
        <v>-4612</v>
      </c>
      <c r="S41" s="162"/>
    </row>
    <row r="42" spans="1:19" s="303" customFormat="1" ht="8.25" customHeight="1" thickBot="1" x14ac:dyDescent="0.3">
      <c r="A42" s="298"/>
      <c r="B42" s="299"/>
      <c r="C42" s="300"/>
      <c r="D42" s="298"/>
      <c r="E42" s="301"/>
      <c r="F42" s="301"/>
      <c r="G42" s="298"/>
      <c r="H42" s="301"/>
      <c r="I42" s="301"/>
      <c r="J42" s="301"/>
      <c r="K42" s="301"/>
      <c r="L42" s="302"/>
      <c r="M42" s="302"/>
      <c r="N42" s="302"/>
      <c r="O42" s="302"/>
      <c r="P42" s="302"/>
      <c r="Q42" s="302"/>
      <c r="R42" s="302"/>
      <c r="S42" s="302"/>
    </row>
    <row r="43" spans="1:19" s="303" customFormat="1" ht="15.75" customHeight="1" x14ac:dyDescent="0.25">
      <c r="A43" s="298"/>
      <c r="B43" s="304"/>
      <c r="C43" s="305" t="s">
        <v>24</v>
      </c>
      <c r="D43" s="306" t="s">
        <v>23</v>
      </c>
      <c r="E43" s="301"/>
      <c r="F43" s="307"/>
      <c r="G43" s="306" t="s">
        <v>22</v>
      </c>
      <c r="H43" s="301"/>
      <c r="I43" s="301"/>
      <c r="J43" s="306" t="s">
        <v>21</v>
      </c>
      <c r="K43" s="301"/>
      <c r="L43" s="301"/>
      <c r="M43" s="306" t="s">
        <v>20</v>
      </c>
      <c r="N43" s="302"/>
      <c r="O43" s="302"/>
      <c r="P43" s="306" t="s">
        <v>20</v>
      </c>
      <c r="Q43" s="302"/>
      <c r="R43" s="302"/>
      <c r="S43" s="302"/>
    </row>
    <row r="44" spans="1:19" ht="15.75" thickBot="1" x14ac:dyDescent="0.3">
      <c r="A44" s="160"/>
      <c r="B44" s="304"/>
      <c r="C44" s="308"/>
      <c r="D44" s="309">
        <v>608.4</v>
      </c>
      <c r="E44" s="301"/>
      <c r="F44" s="307"/>
      <c r="G44" s="309">
        <v>603.9</v>
      </c>
      <c r="H44" s="310"/>
      <c r="I44" s="310"/>
      <c r="J44" s="309">
        <v>603.9</v>
      </c>
      <c r="K44" s="310"/>
      <c r="L44" s="310"/>
      <c r="M44" s="309">
        <v>603.9</v>
      </c>
      <c r="N44" s="162"/>
      <c r="O44" s="162"/>
      <c r="P44" s="309">
        <v>603.9</v>
      </c>
      <c r="Q44" s="162"/>
      <c r="R44" s="162"/>
      <c r="S44" s="162"/>
    </row>
    <row r="45" spans="1:19" s="303" customFormat="1" ht="8.25" customHeight="1" thickBot="1" x14ac:dyDescent="0.3">
      <c r="A45" s="298"/>
      <c r="B45" s="304"/>
      <c r="C45" s="300"/>
      <c r="D45" s="301"/>
      <c r="E45" s="301"/>
      <c r="F45" s="307"/>
      <c r="G45" s="301"/>
      <c r="H45" s="301"/>
      <c r="I45" s="307"/>
      <c r="J45" s="307"/>
      <c r="K45" s="307"/>
      <c r="L45" s="302"/>
      <c r="M45" s="302"/>
      <c r="N45" s="302"/>
      <c r="O45" s="302"/>
      <c r="P45" s="302"/>
      <c r="Q45" s="302"/>
      <c r="R45" s="302"/>
      <c r="S45" s="302"/>
    </row>
    <row r="46" spans="1:19" s="303" customFormat="1" ht="37.5" customHeight="1" thickBot="1" x14ac:dyDescent="0.3">
      <c r="A46" s="298"/>
      <c r="B46" s="304"/>
      <c r="C46" s="305" t="s">
        <v>19</v>
      </c>
      <c r="D46" s="311" t="s">
        <v>18</v>
      </c>
      <c r="E46" s="312" t="s">
        <v>17</v>
      </c>
      <c r="F46" s="307"/>
      <c r="G46" s="311" t="s">
        <v>18</v>
      </c>
      <c r="H46" s="312" t="s">
        <v>17</v>
      </c>
      <c r="I46" s="302"/>
      <c r="J46" s="311" t="s">
        <v>18</v>
      </c>
      <c r="K46" s="312" t="s">
        <v>17</v>
      </c>
      <c r="L46" s="313"/>
      <c r="M46" s="311" t="s">
        <v>18</v>
      </c>
      <c r="N46" s="312" t="s">
        <v>17</v>
      </c>
      <c r="O46" s="302"/>
      <c r="P46" s="311" t="s">
        <v>18</v>
      </c>
      <c r="Q46" s="312" t="s">
        <v>17</v>
      </c>
      <c r="R46" s="302"/>
      <c r="S46" s="302"/>
    </row>
    <row r="47" spans="1:19" ht="15.75" thickBot="1" x14ac:dyDescent="0.3">
      <c r="A47" s="160"/>
      <c r="B47" s="314"/>
      <c r="C47" s="315"/>
      <c r="D47" s="316">
        <v>0</v>
      </c>
      <c r="E47" s="317">
        <v>0</v>
      </c>
      <c r="F47" s="307"/>
      <c r="G47" s="316">
        <v>0</v>
      </c>
      <c r="H47" s="317">
        <v>0</v>
      </c>
      <c r="I47" s="162"/>
      <c r="J47" s="316">
        <v>0</v>
      </c>
      <c r="K47" s="317">
        <v>0</v>
      </c>
      <c r="L47" s="310"/>
      <c r="M47" s="316">
        <v>0</v>
      </c>
      <c r="N47" s="317">
        <v>0</v>
      </c>
      <c r="O47" s="162"/>
      <c r="P47" s="316">
        <v>0</v>
      </c>
      <c r="Q47" s="317">
        <v>0</v>
      </c>
      <c r="R47" s="162"/>
      <c r="S47" s="162"/>
    </row>
    <row r="48" spans="1:19" x14ac:dyDescent="0.25">
      <c r="A48" s="160"/>
      <c r="B48" s="314"/>
      <c r="C48" s="300"/>
      <c r="D48" s="301"/>
      <c r="E48" s="301"/>
      <c r="F48" s="307"/>
      <c r="G48" s="301"/>
      <c r="H48" s="301"/>
      <c r="I48" s="307"/>
      <c r="J48" s="307"/>
      <c r="K48" s="307"/>
      <c r="L48" s="302"/>
      <c r="M48" s="162"/>
      <c r="N48" s="302"/>
      <c r="O48" s="302"/>
      <c r="P48" s="162"/>
      <c r="Q48" s="162"/>
      <c r="R48" s="162"/>
      <c r="S48" s="162"/>
    </row>
    <row r="49" spans="1:19" x14ac:dyDescent="0.25">
      <c r="A49" s="160"/>
      <c r="B49" s="314"/>
      <c r="C49" s="318" t="s">
        <v>16</v>
      </c>
      <c r="D49" s="319" t="s">
        <v>9</v>
      </c>
      <c r="E49" s="301"/>
      <c r="F49" s="162"/>
      <c r="G49" s="319" t="s">
        <v>15</v>
      </c>
      <c r="H49" s="162"/>
      <c r="I49" s="162"/>
      <c r="J49" s="319" t="s">
        <v>7</v>
      </c>
      <c r="K49" s="162"/>
      <c r="L49" s="320"/>
      <c r="M49" s="319" t="s">
        <v>6</v>
      </c>
      <c r="N49" s="320"/>
      <c r="O49" s="320"/>
      <c r="P49" s="319" t="s">
        <v>5</v>
      </c>
      <c r="Q49" s="162"/>
      <c r="R49" s="162"/>
      <c r="S49" s="162"/>
    </row>
    <row r="50" spans="1:19" x14ac:dyDescent="0.25">
      <c r="A50" s="160"/>
      <c r="B50" s="314"/>
      <c r="C50" s="321" t="s">
        <v>96</v>
      </c>
      <c r="D50" s="322">
        <f>SUM(D51:D54)</f>
        <v>2940.5000000000005</v>
      </c>
      <c r="E50" s="301"/>
      <c r="F50" s="162"/>
      <c r="G50" s="322">
        <f>SUM(G51:G54)</f>
        <v>0</v>
      </c>
      <c r="H50" s="162"/>
      <c r="I50" s="162"/>
      <c r="J50" s="322">
        <v>0</v>
      </c>
      <c r="K50" s="162"/>
      <c r="L50" s="323"/>
      <c r="M50" s="322">
        <v>0</v>
      </c>
      <c r="N50" s="323"/>
      <c r="O50" s="323"/>
      <c r="P50" s="322">
        <v>0</v>
      </c>
      <c r="Q50" s="162"/>
      <c r="R50" s="162"/>
      <c r="S50" s="162"/>
    </row>
    <row r="51" spans="1:19" x14ac:dyDescent="0.25">
      <c r="A51" s="160"/>
      <c r="B51" s="314"/>
      <c r="C51" s="321" t="s">
        <v>14</v>
      </c>
      <c r="D51" s="322">
        <v>1532.7</v>
      </c>
      <c r="E51" s="301"/>
      <c r="F51" s="162"/>
      <c r="G51" s="322">
        <v>0</v>
      </c>
      <c r="H51" s="162"/>
      <c r="I51" s="162"/>
      <c r="J51" s="322">
        <v>0</v>
      </c>
      <c r="K51" s="162"/>
      <c r="L51" s="323"/>
      <c r="M51" s="322">
        <v>0</v>
      </c>
      <c r="N51" s="323"/>
      <c r="O51" s="323"/>
      <c r="P51" s="322">
        <v>0</v>
      </c>
      <c r="Q51" s="162"/>
      <c r="R51" s="162"/>
      <c r="S51" s="162"/>
    </row>
    <row r="52" spans="1:19" x14ac:dyDescent="0.25">
      <c r="A52" s="160"/>
      <c r="B52" s="314"/>
      <c r="C52" s="321" t="s">
        <v>13</v>
      </c>
      <c r="D52" s="322">
        <v>539.1</v>
      </c>
      <c r="E52" s="301"/>
      <c r="F52" s="162"/>
      <c r="G52" s="322">
        <v>0</v>
      </c>
      <c r="H52" s="162"/>
      <c r="I52" s="162"/>
      <c r="J52" s="322">
        <v>0</v>
      </c>
      <c r="K52" s="162"/>
      <c r="L52" s="323"/>
      <c r="M52" s="322">
        <v>0</v>
      </c>
      <c r="N52" s="323"/>
      <c r="O52" s="323"/>
      <c r="P52" s="322">
        <v>0</v>
      </c>
      <c r="Q52" s="162"/>
      <c r="R52" s="162"/>
      <c r="S52" s="162"/>
    </row>
    <row r="53" spans="1:19" x14ac:dyDescent="0.25">
      <c r="A53" s="160"/>
      <c r="B53" s="314"/>
      <c r="C53" s="321" t="s">
        <v>12</v>
      </c>
      <c r="D53" s="322">
        <v>264.3</v>
      </c>
      <c r="E53" s="301"/>
      <c r="F53" s="162"/>
      <c r="G53" s="322">
        <v>0</v>
      </c>
      <c r="H53" s="162"/>
      <c r="I53" s="162"/>
      <c r="J53" s="322">
        <v>0</v>
      </c>
      <c r="K53" s="162"/>
      <c r="L53" s="323"/>
      <c r="M53" s="322">
        <v>0</v>
      </c>
      <c r="N53" s="323"/>
      <c r="O53" s="323"/>
      <c r="P53" s="322">
        <v>0</v>
      </c>
      <c r="Q53" s="162"/>
      <c r="R53" s="162"/>
      <c r="S53" s="162"/>
    </row>
    <row r="54" spans="1:19" x14ac:dyDescent="0.25">
      <c r="A54" s="160"/>
      <c r="B54" s="314"/>
      <c r="C54" s="324" t="s">
        <v>11</v>
      </c>
      <c r="D54" s="322">
        <v>604.4</v>
      </c>
      <c r="E54" s="301"/>
      <c r="F54" s="162"/>
      <c r="G54" s="322">
        <v>0</v>
      </c>
      <c r="H54" s="162"/>
      <c r="I54" s="162"/>
      <c r="J54" s="322">
        <v>0</v>
      </c>
      <c r="K54" s="162"/>
      <c r="L54" s="323"/>
      <c r="M54" s="322">
        <v>0</v>
      </c>
      <c r="N54" s="323"/>
      <c r="O54" s="323"/>
      <c r="P54" s="322">
        <v>0</v>
      </c>
      <c r="Q54" s="162"/>
      <c r="R54" s="162"/>
      <c r="S54" s="162"/>
    </row>
    <row r="55" spans="1:19" ht="10.5" customHeight="1" x14ac:dyDescent="0.25">
      <c r="A55" s="160"/>
      <c r="B55" s="314"/>
      <c r="C55" s="300"/>
      <c r="D55" s="301"/>
      <c r="E55" s="301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x14ac:dyDescent="0.25">
      <c r="A56" s="160"/>
      <c r="B56" s="314"/>
      <c r="C56" s="318" t="s">
        <v>10</v>
      </c>
      <c r="D56" s="319" t="s">
        <v>9</v>
      </c>
      <c r="E56" s="301"/>
      <c r="F56" s="307"/>
      <c r="G56" s="319" t="s">
        <v>8</v>
      </c>
      <c r="H56" s="301"/>
      <c r="I56" s="307"/>
      <c r="J56" s="319" t="s">
        <v>7</v>
      </c>
      <c r="K56" s="307"/>
      <c r="L56" s="162"/>
      <c r="M56" s="319" t="s">
        <v>6</v>
      </c>
      <c r="N56" s="320"/>
      <c r="O56" s="320"/>
      <c r="P56" s="319" t="s">
        <v>5</v>
      </c>
      <c r="Q56" s="162"/>
      <c r="R56" s="162"/>
      <c r="S56" s="162"/>
    </row>
    <row r="57" spans="1:19" x14ac:dyDescent="0.25">
      <c r="A57" s="160"/>
      <c r="B57" s="314"/>
      <c r="C57" s="321"/>
      <c r="D57" s="325">
        <v>65.599999999999994</v>
      </c>
      <c r="E57" s="301"/>
      <c r="F57" s="307"/>
      <c r="G57" s="325">
        <v>67</v>
      </c>
      <c r="H57" s="301"/>
      <c r="I57" s="307"/>
      <c r="J57" s="325">
        <v>67</v>
      </c>
      <c r="K57" s="307"/>
      <c r="L57" s="162"/>
      <c r="M57" s="325">
        <v>67</v>
      </c>
      <c r="N57" s="162"/>
      <c r="O57" s="162"/>
      <c r="P57" s="325">
        <v>67</v>
      </c>
      <c r="Q57" s="162"/>
      <c r="R57" s="162"/>
      <c r="S57" s="162"/>
    </row>
    <row r="58" spans="1:19" x14ac:dyDescent="0.25">
      <c r="A58" s="160"/>
      <c r="B58" s="314"/>
      <c r="C58" s="300"/>
      <c r="D58" s="301"/>
      <c r="E58" s="301"/>
      <c r="F58" s="307"/>
      <c r="G58" s="301"/>
      <c r="H58" s="301"/>
      <c r="I58" s="307"/>
      <c r="J58" s="307"/>
      <c r="K58" s="307"/>
      <c r="L58" s="162"/>
      <c r="M58" s="162"/>
      <c r="N58" s="162"/>
      <c r="O58" s="162"/>
      <c r="P58" s="162"/>
      <c r="Q58" s="162"/>
      <c r="R58" s="162"/>
      <c r="S58" s="162"/>
    </row>
    <row r="59" spans="1:19" x14ac:dyDescent="0.25">
      <c r="A59" s="160"/>
      <c r="B59" s="326" t="s">
        <v>4</v>
      </c>
      <c r="C59" s="327"/>
      <c r="D59" s="328"/>
      <c r="E59" s="328"/>
      <c r="F59" s="328"/>
      <c r="G59" s="328"/>
      <c r="H59" s="328"/>
      <c r="I59" s="328"/>
      <c r="J59" s="328"/>
      <c r="K59" s="328"/>
      <c r="L59" s="329"/>
      <c r="M59" s="329"/>
      <c r="N59" s="329"/>
      <c r="O59" s="329"/>
      <c r="P59" s="329"/>
      <c r="Q59" s="329"/>
      <c r="R59" s="330"/>
      <c r="S59" s="162"/>
    </row>
    <row r="60" spans="1:19" x14ac:dyDescent="0.25">
      <c r="A60" s="160"/>
      <c r="B60" s="331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32"/>
      <c r="S60" s="162"/>
    </row>
    <row r="61" spans="1:19" x14ac:dyDescent="0.25">
      <c r="A61" s="160"/>
      <c r="B61" s="333"/>
      <c r="C61" s="334"/>
      <c r="D61" s="334"/>
      <c r="E61" s="334"/>
      <c r="F61" s="334"/>
      <c r="G61" s="334"/>
      <c r="H61" s="334"/>
      <c r="I61" s="334"/>
      <c r="J61" s="334"/>
      <c r="K61" s="334"/>
      <c r="L61" s="303"/>
      <c r="M61" s="303"/>
      <c r="N61" s="303"/>
      <c r="O61" s="303"/>
      <c r="P61" s="303"/>
      <c r="Q61" s="303"/>
      <c r="R61" s="332"/>
      <c r="S61" s="162"/>
    </row>
    <row r="62" spans="1:19" x14ac:dyDescent="0.25">
      <c r="A62" s="160"/>
      <c r="B62" s="333"/>
      <c r="C62" s="334"/>
      <c r="D62" s="334"/>
      <c r="E62" s="334"/>
      <c r="F62" s="334"/>
      <c r="G62" s="334"/>
      <c r="H62" s="334"/>
      <c r="I62" s="334"/>
      <c r="J62" s="334"/>
      <c r="K62" s="334"/>
      <c r="L62" s="303"/>
      <c r="M62" s="303"/>
      <c r="N62" s="303"/>
      <c r="O62" s="303"/>
      <c r="P62" s="303"/>
      <c r="Q62" s="303"/>
      <c r="R62" s="332"/>
      <c r="S62" s="162"/>
    </row>
    <row r="63" spans="1:19" x14ac:dyDescent="0.25">
      <c r="A63" s="160"/>
      <c r="B63" s="333"/>
      <c r="C63" s="334"/>
      <c r="D63" s="334"/>
      <c r="E63" s="334"/>
      <c r="F63" s="334"/>
      <c r="G63" s="334"/>
      <c r="H63" s="334"/>
      <c r="I63" s="334"/>
      <c r="J63" s="334"/>
      <c r="K63" s="334"/>
      <c r="L63" s="303"/>
      <c r="M63" s="303"/>
      <c r="N63" s="303"/>
      <c r="O63" s="303"/>
      <c r="P63" s="303"/>
      <c r="Q63" s="303"/>
      <c r="R63" s="332"/>
      <c r="S63" s="162"/>
    </row>
    <row r="64" spans="1:19" x14ac:dyDescent="0.25">
      <c r="A64" s="160"/>
      <c r="B64" s="333"/>
      <c r="C64" s="334"/>
      <c r="D64" s="334"/>
      <c r="E64" s="334"/>
      <c r="F64" s="334"/>
      <c r="G64" s="334"/>
      <c r="H64" s="334"/>
      <c r="I64" s="334"/>
      <c r="J64" s="334"/>
      <c r="K64" s="334"/>
      <c r="L64" s="303"/>
      <c r="M64" s="303"/>
      <c r="N64" s="303"/>
      <c r="O64" s="303"/>
      <c r="P64" s="303"/>
      <c r="Q64" s="303"/>
      <c r="R64" s="332"/>
      <c r="S64" s="162"/>
    </row>
    <row r="65" spans="1:19" x14ac:dyDescent="0.25">
      <c r="A65" s="160"/>
      <c r="B65" s="335"/>
      <c r="C65" s="336"/>
      <c r="D65" s="337"/>
      <c r="E65" s="337"/>
      <c r="F65" s="337"/>
      <c r="G65" s="337"/>
      <c r="H65" s="337"/>
      <c r="I65" s="337"/>
      <c r="J65" s="337"/>
      <c r="K65" s="337"/>
      <c r="L65" s="303"/>
      <c r="M65" s="303"/>
      <c r="N65" s="303"/>
      <c r="O65" s="303"/>
      <c r="P65" s="303"/>
      <c r="Q65" s="303"/>
      <c r="R65" s="332"/>
      <c r="S65" s="162"/>
    </row>
    <row r="66" spans="1:19" x14ac:dyDescent="0.25">
      <c r="A66" s="160"/>
      <c r="B66" s="338"/>
      <c r="C66" s="339"/>
      <c r="D66" s="337"/>
      <c r="E66" s="337"/>
      <c r="F66" s="337"/>
      <c r="G66" s="337"/>
      <c r="H66" s="337"/>
      <c r="I66" s="337"/>
      <c r="J66" s="337"/>
      <c r="K66" s="337"/>
      <c r="L66" s="303"/>
      <c r="M66" s="303"/>
      <c r="N66" s="303"/>
      <c r="O66" s="303"/>
      <c r="P66" s="303"/>
      <c r="Q66" s="303"/>
      <c r="R66" s="332"/>
      <c r="S66" s="162"/>
    </row>
    <row r="67" spans="1:19" x14ac:dyDescent="0.25">
      <c r="A67" s="160"/>
      <c r="B67" s="335"/>
      <c r="C67" s="340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x14ac:dyDescent="0.25">
      <c r="A68" s="160"/>
      <c r="B68" s="335"/>
      <c r="C68" s="340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41"/>
      <c r="C69" s="342"/>
      <c r="D69" s="343"/>
      <c r="E69" s="343"/>
      <c r="F69" s="343"/>
      <c r="G69" s="343"/>
      <c r="H69" s="343"/>
      <c r="I69" s="343"/>
      <c r="J69" s="343"/>
      <c r="K69" s="343"/>
      <c r="L69" s="344"/>
      <c r="M69" s="344"/>
      <c r="N69" s="344"/>
      <c r="O69" s="344"/>
      <c r="P69" s="344"/>
      <c r="Q69" s="344"/>
      <c r="R69" s="345"/>
      <c r="S69" s="162"/>
    </row>
    <row r="70" spans="1:19" x14ac:dyDescent="0.25">
      <c r="A70" s="298"/>
      <c r="B70" s="346"/>
      <c r="C70" s="347"/>
      <c r="D70" s="348"/>
      <c r="E70" s="348"/>
      <c r="F70" s="348"/>
      <c r="G70" s="348"/>
      <c r="H70" s="348"/>
      <c r="I70" s="348"/>
      <c r="J70" s="348"/>
      <c r="K70" s="348"/>
      <c r="L70" s="162"/>
      <c r="M70" s="162"/>
      <c r="N70" s="162"/>
      <c r="O70" s="162"/>
      <c r="P70" s="162"/>
      <c r="Q70" s="162"/>
      <c r="R70" s="162"/>
      <c r="S70" s="162"/>
    </row>
    <row r="71" spans="1:19" x14ac:dyDescent="0.25">
      <c r="A71" s="160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162"/>
      <c r="M71" s="162"/>
      <c r="N71" s="162"/>
      <c r="O71" s="162"/>
      <c r="P71" s="162"/>
      <c r="Q71" s="162"/>
      <c r="R71" s="162"/>
      <c r="S71" s="162"/>
    </row>
    <row r="72" spans="1:19" x14ac:dyDescent="0.25">
      <c r="A72" s="160"/>
      <c r="B72" s="349" t="s">
        <v>3</v>
      </c>
      <c r="C72" s="350">
        <v>44496</v>
      </c>
      <c r="D72" s="337" t="s">
        <v>110</v>
      </c>
      <c r="E72" s="349"/>
      <c r="F72" s="349" t="s">
        <v>2</v>
      </c>
      <c r="G72" s="351" t="s">
        <v>109</v>
      </c>
      <c r="H72" s="349"/>
      <c r="I72" s="349"/>
      <c r="J72" s="349"/>
      <c r="K72" s="349"/>
      <c r="L72" s="162"/>
      <c r="M72" s="162"/>
      <c r="N72" s="162"/>
      <c r="O72" s="162"/>
      <c r="P72" s="162"/>
      <c r="Q72" s="162"/>
      <c r="R72" s="162"/>
      <c r="S72" s="162"/>
    </row>
    <row r="73" spans="1:19" ht="7.5" customHeight="1" x14ac:dyDescent="0.25">
      <c r="A73" s="160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62"/>
      <c r="M73" s="162"/>
      <c r="N73" s="162"/>
      <c r="O73" s="162"/>
      <c r="P73" s="162"/>
      <c r="Q73" s="162"/>
      <c r="R73" s="162"/>
      <c r="S73" s="162"/>
    </row>
    <row r="74" spans="1:19" x14ac:dyDescent="0.25">
      <c r="A74" s="160"/>
      <c r="B74" s="349"/>
      <c r="C74" s="349"/>
      <c r="D74" s="352"/>
      <c r="E74" s="349"/>
      <c r="F74" s="349" t="s">
        <v>0</v>
      </c>
      <c r="G74" s="353"/>
      <c r="H74" s="349"/>
      <c r="I74" s="349"/>
      <c r="J74" s="349"/>
      <c r="K74" s="349"/>
      <c r="L74" s="162"/>
      <c r="M74" s="162"/>
      <c r="N74" s="162"/>
      <c r="O74" s="162"/>
      <c r="P74" s="162"/>
      <c r="Q74" s="162"/>
      <c r="R74" s="162"/>
      <c r="S74" s="162"/>
    </row>
    <row r="75" spans="1:19" x14ac:dyDescent="0.25">
      <c r="A75" s="160"/>
      <c r="B75" s="349"/>
      <c r="C75" s="349"/>
      <c r="D75" s="352"/>
      <c r="E75" s="349"/>
      <c r="F75" s="349"/>
      <c r="G75" s="353"/>
      <c r="H75" s="349"/>
      <c r="I75" s="349"/>
      <c r="J75" s="349"/>
      <c r="K75" s="349"/>
      <c r="L75" s="162"/>
      <c r="M75" s="162"/>
      <c r="N75" s="162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298"/>
      <c r="B77" s="346"/>
      <c r="C77" s="347"/>
      <c r="D77" s="348"/>
      <c r="E77" s="348"/>
      <c r="F77" s="348"/>
      <c r="G77" s="348"/>
      <c r="H77" s="348"/>
      <c r="I77" s="348"/>
      <c r="J77" s="348"/>
      <c r="K77" s="348"/>
      <c r="L77" s="162"/>
      <c r="M77" s="162"/>
      <c r="N77" s="162"/>
      <c r="O77" s="162"/>
      <c r="P77" s="162"/>
      <c r="Q77" s="162"/>
      <c r="R77" s="162"/>
      <c r="S77" s="162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G10:I10"/>
    <mergeCell ref="G12:I12"/>
    <mergeCell ref="G13:G14"/>
    <mergeCell ref="H13:H14"/>
    <mergeCell ref="E13:E14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K13:K14"/>
    <mergeCell ref="D12:F12"/>
    <mergeCell ref="D10:F10"/>
    <mergeCell ref="D13:D14"/>
    <mergeCell ref="D25:F25"/>
    <mergeCell ref="D26:D27"/>
    <mergeCell ref="E26:E27"/>
    <mergeCell ref="F26:F27"/>
    <mergeCell ref="F13:F14"/>
    <mergeCell ref="B63:K63"/>
    <mergeCell ref="B64:K64"/>
    <mergeCell ref="B62:K62"/>
    <mergeCell ref="D59:K59"/>
    <mergeCell ref="B61:K61"/>
    <mergeCell ref="C43:C44"/>
    <mergeCell ref="C46:C47"/>
    <mergeCell ref="B26:B27"/>
    <mergeCell ref="G26:G27"/>
    <mergeCell ref="H26:H27"/>
    <mergeCell ref="I26:I27"/>
    <mergeCell ref="L13:L14"/>
    <mergeCell ref="J25:L25"/>
    <mergeCell ref="B13:B14"/>
    <mergeCell ref="C26:C27"/>
    <mergeCell ref="C13:C14"/>
    <mergeCell ref="L26:L27"/>
    <mergeCell ref="M10:O10"/>
    <mergeCell ref="M12:O12"/>
    <mergeCell ref="M13:M14"/>
    <mergeCell ref="N13:N14"/>
    <mergeCell ref="O13:O14"/>
    <mergeCell ref="P10:R10"/>
    <mergeCell ref="P12:R12"/>
    <mergeCell ref="P13:P14"/>
    <mergeCell ref="Q13:Q14"/>
    <mergeCell ref="R13:R14"/>
    <mergeCell ref="M26:M27"/>
    <mergeCell ref="N26:N27"/>
    <mergeCell ref="O26:O27"/>
    <mergeCell ref="P25:R25"/>
    <mergeCell ref="P26:P27"/>
    <mergeCell ref="Q26:Q27"/>
    <mergeCell ref="R26:R27"/>
    <mergeCell ref="M25:O25"/>
  </mergeCells>
  <pageMargins left="0.31496062992125984" right="0" top="0.78740157480314965" bottom="0.78740157480314965" header="0.31496062992125984" footer="0.31496062992125984"/>
  <pageSetup paperSize="8" scale="6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64"/>
  <sheetViews>
    <sheetView showGridLines="0" zoomScale="80" zoomScaleNormal="80" zoomScaleSheetLayoutView="80" workbookViewId="0">
      <selection activeCell="C73" sqref="C73"/>
    </sheetView>
  </sheetViews>
  <sheetFormatPr defaultColWidth="0" defaultRowHeight="15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6" width="14.28515625" style="354" customWidth="1"/>
    <col min="7" max="7" width="21.28515625" style="355" customWidth="1"/>
    <col min="8" max="9" width="14.28515625" style="354" customWidth="1"/>
    <col min="10" max="10" width="20.85546875" style="354" customWidth="1"/>
    <col min="11" max="12" width="14.28515625" style="354" customWidth="1"/>
    <col min="13" max="13" width="21.140625" style="354" customWidth="1"/>
    <col min="14" max="15" width="14.28515625" style="354" customWidth="1"/>
    <col min="16" max="16" width="21.42578125" style="354" customWidth="1"/>
    <col min="17" max="18" width="14.2851562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164" t="s">
        <v>93</v>
      </c>
      <c r="C2" s="160"/>
      <c r="D2" s="160"/>
      <c r="E2" s="160"/>
      <c r="F2" s="160"/>
      <c r="G2" s="161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tr">
        <f>'[6]NR 2022'!D4:U4</f>
        <v>Mateřská škola Chomutov, příspěvková organizace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>
        <f>'[6]NR 2022'!D6</f>
        <v>72744260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tr">
        <f>'[6]NR 2022'!D8:U8</f>
        <v>Jiráskova 4335, 430 03  Chomutov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174" t="s">
        <v>87</v>
      </c>
      <c r="K10" s="171"/>
      <c r="L10" s="172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190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f>'[6]NR 2022'!G15</f>
        <v>6069</v>
      </c>
      <c r="E15" s="206">
        <f>'[6]NR 2022'!H15</f>
        <v>83.5</v>
      </c>
      <c r="F15" s="207">
        <f>D15+E15</f>
        <v>6152.5</v>
      </c>
      <c r="G15" s="205">
        <f>'[6]NR 2022'!J15</f>
        <v>0</v>
      </c>
      <c r="H15" s="206">
        <f>'[6]NR 2022'!K15</f>
        <v>0</v>
      </c>
      <c r="I15" s="208">
        <f>G15+H15</f>
        <v>0</v>
      </c>
      <c r="J15" s="209">
        <f>'[6]NR 2022'!Y15</f>
        <v>9500</v>
      </c>
      <c r="K15" s="210">
        <f>'[6]NR 2022'!Z15</f>
        <v>64</v>
      </c>
      <c r="L15" s="211">
        <f>J15+K15</f>
        <v>9564</v>
      </c>
      <c r="M15" s="360">
        <v>9500</v>
      </c>
      <c r="N15" s="206">
        <v>64</v>
      </c>
      <c r="O15" s="207">
        <f>M15+N15</f>
        <v>9564</v>
      </c>
      <c r="P15" s="205">
        <v>9500</v>
      </c>
      <c r="Q15" s="206">
        <v>64</v>
      </c>
      <c r="R15" s="207">
        <f>P15+Q15</f>
        <v>9564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f>'[6]NR 2022'!G16</f>
        <v>13754.8</v>
      </c>
      <c r="E16" s="216">
        <f>'[6]NR 2022'!H16</f>
        <v>0</v>
      </c>
      <c r="F16" s="207">
        <f>D16+E16</f>
        <v>13754.8</v>
      </c>
      <c r="G16" s="205">
        <f>'[6]NR 2022'!J16</f>
        <v>12400</v>
      </c>
      <c r="H16" s="216">
        <f>'[6]NR 2022'!K16</f>
        <v>0</v>
      </c>
      <c r="I16" s="208">
        <f>G16+H16</f>
        <v>12400</v>
      </c>
      <c r="J16" s="217">
        <f>'[6]NR 2022'!Y16</f>
        <v>13320</v>
      </c>
      <c r="K16" s="218">
        <f>'[6]NR 2022'!Z16</f>
        <v>0</v>
      </c>
      <c r="L16" s="219">
        <f>J16+K16</f>
        <v>13320</v>
      </c>
      <c r="M16" s="359">
        <v>13320</v>
      </c>
      <c r="N16" s="216">
        <v>0</v>
      </c>
      <c r="O16" s="207">
        <f>M16+N16</f>
        <v>13320</v>
      </c>
      <c r="P16" s="222">
        <v>13320</v>
      </c>
      <c r="Q16" s="216">
        <v>0</v>
      </c>
      <c r="R16" s="207">
        <f>P16+Q16</f>
        <v>13320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f>'[6]NR 2022'!G17</f>
        <v>213.1</v>
      </c>
      <c r="E17" s="216">
        <f>'[6]NR 2022'!H17</f>
        <v>0</v>
      </c>
      <c r="F17" s="207">
        <f>D17+E17</f>
        <v>213.1</v>
      </c>
      <c r="G17" s="205">
        <f>'[6]NR 2022'!J17</f>
        <v>0</v>
      </c>
      <c r="H17" s="216">
        <f>'[6]NR 2022'!K17</f>
        <v>0</v>
      </c>
      <c r="I17" s="208">
        <f>G17+H17</f>
        <v>0</v>
      </c>
      <c r="J17" s="217">
        <f>'[6]NR 2022'!Y17</f>
        <v>329.7</v>
      </c>
      <c r="K17" s="218">
        <f>'[6]NR 2022'!Z17</f>
        <v>0</v>
      </c>
      <c r="L17" s="219">
        <f>J17+K17</f>
        <v>329.7</v>
      </c>
      <c r="M17" s="359">
        <v>0</v>
      </c>
      <c r="N17" s="225">
        <v>0</v>
      </c>
      <c r="O17" s="207">
        <f>M17+N17</f>
        <v>0</v>
      </c>
      <c r="P17" s="222">
        <v>0</v>
      </c>
      <c r="Q17" s="225">
        <v>0</v>
      </c>
      <c r="R17" s="207">
        <f>P17+Q17</f>
        <v>0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f>'[6]NR 2022'!G18</f>
        <v>97230.9</v>
      </c>
      <c r="E18" s="206">
        <f>'[6]NR 2022'!H18</f>
        <v>0</v>
      </c>
      <c r="F18" s="207">
        <f>D18+E18</f>
        <v>97230.9</v>
      </c>
      <c r="G18" s="205">
        <f>'[6]NR 2022'!J18</f>
        <v>0</v>
      </c>
      <c r="H18" s="206">
        <f>'[6]NR 2022'!K18</f>
        <v>95900</v>
      </c>
      <c r="I18" s="208">
        <f>G18+H18</f>
        <v>95900</v>
      </c>
      <c r="J18" s="217">
        <f>'[6]NR 2022'!Y18</f>
        <v>104740</v>
      </c>
      <c r="K18" s="218">
        <f>'[6]NR 2022'!Z18</f>
        <v>0</v>
      </c>
      <c r="L18" s="219">
        <f>J18+K18</f>
        <v>104740</v>
      </c>
      <c r="M18" s="359">
        <v>105000</v>
      </c>
      <c r="N18" s="206">
        <v>0</v>
      </c>
      <c r="O18" s="207">
        <f>M18+N18</f>
        <v>105000</v>
      </c>
      <c r="P18" s="222">
        <v>105000</v>
      </c>
      <c r="Q18" s="206">
        <v>0</v>
      </c>
      <c r="R18" s="207">
        <f>P18+Q18</f>
        <v>105000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f>'[6]NR 2022'!G19</f>
        <v>117</v>
      </c>
      <c r="E19" s="206">
        <f>'[6]NR 2022'!H19</f>
        <v>0</v>
      </c>
      <c r="F19" s="207">
        <f>D19+E19</f>
        <v>117</v>
      </c>
      <c r="G19" s="205">
        <f>'[6]NR 2022'!J19</f>
        <v>0</v>
      </c>
      <c r="H19" s="206">
        <f>'[6]NR 2022'!K19</f>
        <v>0</v>
      </c>
      <c r="I19" s="208">
        <f>G19+H19</f>
        <v>0</v>
      </c>
      <c r="J19" s="217">
        <f>'[6]NR 2022'!Y19</f>
        <v>287</v>
      </c>
      <c r="K19" s="218">
        <f>'[6]NR 2022'!Z19</f>
        <v>0</v>
      </c>
      <c r="L19" s="219">
        <f>J19+K19</f>
        <v>287</v>
      </c>
      <c r="M19" s="359">
        <v>287</v>
      </c>
      <c r="N19" s="228">
        <v>0</v>
      </c>
      <c r="O19" s="207">
        <f>M19+N19</f>
        <v>287</v>
      </c>
      <c r="P19" s="222">
        <v>287</v>
      </c>
      <c r="Q19" s="228">
        <v>0</v>
      </c>
      <c r="R19" s="207">
        <f>P19+Q19</f>
        <v>287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f>'[6]NR 2022'!G20</f>
        <v>172</v>
      </c>
      <c r="E20" s="206">
        <f>'[6]NR 2022'!H20</f>
        <v>0</v>
      </c>
      <c r="F20" s="207">
        <f>D20+E20</f>
        <v>172</v>
      </c>
      <c r="G20" s="205">
        <f>'[6]NR 2022'!J20</f>
        <v>0</v>
      </c>
      <c r="H20" s="206">
        <f>'[6]NR 2022'!K20</f>
        <v>0</v>
      </c>
      <c r="I20" s="208">
        <f>G20+H20</f>
        <v>0</v>
      </c>
      <c r="J20" s="217">
        <f>'[6]NR 2022'!Y20</f>
        <v>150</v>
      </c>
      <c r="K20" s="218">
        <f>'[6]NR 2022'!Z20</f>
        <v>0</v>
      </c>
      <c r="L20" s="219">
        <f>J20+K20</f>
        <v>150</v>
      </c>
      <c r="M20" s="359">
        <v>150</v>
      </c>
      <c r="N20" s="228">
        <v>0</v>
      </c>
      <c r="O20" s="207">
        <f>M20+N20</f>
        <v>150</v>
      </c>
      <c r="P20" s="222">
        <v>150</v>
      </c>
      <c r="Q20" s="228">
        <v>0</v>
      </c>
      <c r="R20" s="207">
        <f>P20+Q20</f>
        <v>150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f>'[6]NR 2022'!G21</f>
        <v>349</v>
      </c>
      <c r="E21" s="206">
        <f>'[6]NR 2022'!H21</f>
        <v>20</v>
      </c>
      <c r="F21" s="207">
        <f>D21+E21</f>
        <v>369</v>
      </c>
      <c r="G21" s="205">
        <f>'[6]NR 2022'!J21</f>
        <v>0</v>
      </c>
      <c r="H21" s="206">
        <f>'[6]NR 2022'!K21</f>
        <v>0</v>
      </c>
      <c r="I21" s="208">
        <f>G21+H21</f>
        <v>0</v>
      </c>
      <c r="J21" s="217">
        <f>'[6]NR 2022'!Y21</f>
        <v>150</v>
      </c>
      <c r="K21" s="218">
        <f>'[6]NR 2022'!Z21</f>
        <v>50</v>
      </c>
      <c r="L21" s="219">
        <f>J21+K21</f>
        <v>200</v>
      </c>
      <c r="M21" s="359">
        <v>150</v>
      </c>
      <c r="N21" s="232">
        <v>50</v>
      </c>
      <c r="O21" s="207">
        <f>M21+N21</f>
        <v>200</v>
      </c>
      <c r="P21" s="222">
        <v>150</v>
      </c>
      <c r="Q21" s="232">
        <v>50</v>
      </c>
      <c r="R21" s="207">
        <f>P21+Q21</f>
        <v>200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'[6]NR 2022'!G22</f>
        <v>0</v>
      </c>
      <c r="E22" s="206">
        <f>'[6]NR 2022'!H22</f>
        <v>0</v>
      </c>
      <c r="F22" s="207">
        <f>D22+E22</f>
        <v>0</v>
      </c>
      <c r="G22" s="205">
        <f>'[6]NR 2022'!J22</f>
        <v>0</v>
      </c>
      <c r="H22" s="206">
        <f>'[6]NR 2022'!K22</f>
        <v>0</v>
      </c>
      <c r="I22" s="208">
        <f>G22+H22</f>
        <v>0</v>
      </c>
      <c r="J22" s="217">
        <f>'[6]NR 2022'!Y22</f>
        <v>0</v>
      </c>
      <c r="K22" s="218">
        <f>'[6]NR 2022'!Z22</f>
        <v>0</v>
      </c>
      <c r="L22" s="219">
        <f>J22+K22</f>
        <v>0</v>
      </c>
      <c r="M22" s="359">
        <v>0</v>
      </c>
      <c r="N22" s="232">
        <v>0</v>
      </c>
      <c r="O22" s="207">
        <f>M22+N22</f>
        <v>0</v>
      </c>
      <c r="P22" s="222">
        <v>0</v>
      </c>
      <c r="Q22" s="232">
        <v>0</v>
      </c>
      <c r="R22" s="207">
        <f>P22+Q22</f>
        <v>0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'[6]NR 2022'!G23</f>
        <v>0</v>
      </c>
      <c r="E23" s="206">
        <f>'[6]NR 2022'!H23</f>
        <v>0</v>
      </c>
      <c r="F23" s="235">
        <f>D23+E23</f>
        <v>0</v>
      </c>
      <c r="G23" s="205">
        <f>'[6]NR 2022'!J23</f>
        <v>0</v>
      </c>
      <c r="H23" s="206">
        <f>'[6]NR 2022'!K23</f>
        <v>0</v>
      </c>
      <c r="I23" s="236">
        <f>G23+H23</f>
        <v>0</v>
      </c>
      <c r="J23" s="217">
        <f>'[6]NR 2022'!Y23</f>
        <v>0</v>
      </c>
      <c r="K23" s="218">
        <f>'[6]NR 2022'!Z23</f>
        <v>0</v>
      </c>
      <c r="L23" s="219">
        <f>J23+K23</f>
        <v>0</v>
      </c>
      <c r="M23" s="358">
        <v>0</v>
      </c>
      <c r="N23" s="240">
        <v>0</v>
      </c>
      <c r="O23" s="235">
        <f>M23+N23</f>
        <v>0</v>
      </c>
      <c r="P23" s="239">
        <v>0</v>
      </c>
      <c r="Q23" s="240">
        <v>0</v>
      </c>
      <c r="R23" s="235">
        <f>P23+Q23</f>
        <v>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>SUM(D15:D21)</f>
        <v>117905.79999999999</v>
      </c>
      <c r="E24" s="243">
        <f>SUM(E15:E21)</f>
        <v>103.5</v>
      </c>
      <c r="F24" s="243">
        <f>SUM(F15:F21)</f>
        <v>118009.29999999999</v>
      </c>
      <c r="G24" s="243">
        <f>SUM(G15:G21)</f>
        <v>12400</v>
      </c>
      <c r="H24" s="243">
        <f>SUM(H15:H21)</f>
        <v>95900</v>
      </c>
      <c r="I24" s="244">
        <f>SUM(I15:I21)</f>
        <v>108300</v>
      </c>
      <c r="J24" s="245">
        <f>SUM(J15:J21)</f>
        <v>128476.7</v>
      </c>
      <c r="K24" s="245">
        <f>SUM(K15:K21)</f>
        <v>114</v>
      </c>
      <c r="L24" s="245">
        <f>SUM(L15:L21)</f>
        <v>128590.7</v>
      </c>
      <c r="M24" s="246">
        <f>SUM(M15:M23)</f>
        <v>128407</v>
      </c>
      <c r="N24" s="243">
        <f>SUM(N15:N23)</f>
        <v>114</v>
      </c>
      <c r="O24" s="243">
        <f>SUM(O15:O21)</f>
        <v>128521</v>
      </c>
      <c r="P24" s="243">
        <f>SUM(P15:P23)</f>
        <v>128407</v>
      </c>
      <c r="Q24" s="243">
        <f>SUM(Q15:Q23)</f>
        <v>114</v>
      </c>
      <c r="R24" s="243">
        <f>SUM(R15:R21)</f>
        <v>128521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f>'[6]NR 2022'!G28</f>
        <v>2605.6999999999998</v>
      </c>
      <c r="E28" s="206">
        <f>'[6]NR 2022'!H28</f>
        <v>0</v>
      </c>
      <c r="F28" s="207">
        <f>D28+E28</f>
        <v>2605.6999999999998</v>
      </c>
      <c r="G28" s="205">
        <f>'[6]NR 2022'!M28</f>
        <v>2280</v>
      </c>
      <c r="H28" s="206">
        <f>'[6]NR 2022'!N28</f>
        <v>0</v>
      </c>
      <c r="I28" s="208">
        <f>G28+H28</f>
        <v>2280</v>
      </c>
      <c r="J28" s="209">
        <f>'[6]NR 2022'!Y28</f>
        <v>2200</v>
      </c>
      <c r="K28" s="210">
        <f>'[6]NR 2022'!Z28</f>
        <v>0</v>
      </c>
      <c r="L28" s="211">
        <f>J28+K28</f>
        <v>2200</v>
      </c>
      <c r="M28" s="266">
        <v>2200</v>
      </c>
      <c r="N28" s="266">
        <v>0</v>
      </c>
      <c r="O28" s="207">
        <f>M28+N28</f>
        <v>2200</v>
      </c>
      <c r="P28" s="266">
        <v>2200</v>
      </c>
      <c r="Q28" s="266">
        <v>0</v>
      </c>
      <c r="R28" s="207">
        <f>P28+Q28</f>
        <v>2200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f>'[6]NR 2022'!G29</f>
        <v>5791.5</v>
      </c>
      <c r="E29" s="216">
        <f>'[6]NR 2022'!H29</f>
        <v>1.1000000000000001</v>
      </c>
      <c r="F29" s="207">
        <f>D29+E29</f>
        <v>5792.6</v>
      </c>
      <c r="G29" s="205">
        <f>'[6]NR 2022'!M29</f>
        <v>7150</v>
      </c>
      <c r="H29" s="216">
        <f>'[6]NR 2022'!N29</f>
        <v>2</v>
      </c>
      <c r="I29" s="208">
        <f>G29+H29</f>
        <v>7152</v>
      </c>
      <c r="J29" s="217">
        <f>'[6]NR 2022'!Y29</f>
        <v>7537</v>
      </c>
      <c r="K29" s="268">
        <f>'[6]NR 2022'!Z29</f>
        <v>0</v>
      </c>
      <c r="L29" s="219">
        <f>J29+K29</f>
        <v>7537</v>
      </c>
      <c r="M29" s="271">
        <v>7400</v>
      </c>
      <c r="N29" s="270">
        <v>0</v>
      </c>
      <c r="O29" s="207">
        <f>M29+N29</f>
        <v>7400</v>
      </c>
      <c r="P29" s="271">
        <v>7400</v>
      </c>
      <c r="Q29" s="270">
        <v>0</v>
      </c>
      <c r="R29" s="207">
        <f>P29+Q29</f>
        <v>7400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f>'[6]NR 2022'!G30</f>
        <v>5833.2</v>
      </c>
      <c r="E30" s="216">
        <f>'[6]NR 2022'!H30</f>
        <v>16.3</v>
      </c>
      <c r="F30" s="207">
        <f>D30+E30</f>
        <v>5849.5</v>
      </c>
      <c r="G30" s="205">
        <f>'[6]NR 2022'!M30</f>
        <v>6800</v>
      </c>
      <c r="H30" s="216">
        <f>'[6]NR 2022'!N30</f>
        <v>34</v>
      </c>
      <c r="I30" s="208">
        <f>G30+H30</f>
        <v>6834</v>
      </c>
      <c r="J30" s="217">
        <f>'[6]NR 2022'!Y30</f>
        <v>7275</v>
      </c>
      <c r="K30" s="268">
        <f>'[6]NR 2022'!Z30</f>
        <v>0</v>
      </c>
      <c r="L30" s="219">
        <f>J30+K30</f>
        <v>7275</v>
      </c>
      <c r="M30" s="271">
        <v>7270</v>
      </c>
      <c r="N30" s="270">
        <v>0</v>
      </c>
      <c r="O30" s="207">
        <f>M30+N30</f>
        <v>7270</v>
      </c>
      <c r="P30" s="271">
        <v>7270</v>
      </c>
      <c r="Q30" s="270">
        <v>0</v>
      </c>
      <c r="R30" s="207">
        <f>P30+Q30</f>
        <v>7270</v>
      </c>
      <c r="S30" s="162"/>
    </row>
    <row r="31" spans="1:19" x14ac:dyDescent="0.25">
      <c r="A31" s="160"/>
      <c r="B31" s="214" t="s">
        <v>46</v>
      </c>
      <c r="C31" s="230" t="s">
        <v>45</v>
      </c>
      <c r="D31" s="205">
        <f>'[6]NR 2022'!G31</f>
        <v>1335.3</v>
      </c>
      <c r="E31" s="206">
        <f>'[6]NR 2022'!H31</f>
        <v>1.2</v>
      </c>
      <c r="F31" s="207">
        <f>D31+E31</f>
        <v>1336.5</v>
      </c>
      <c r="G31" s="205">
        <f>'[6]NR 2022'!M31</f>
        <v>1850</v>
      </c>
      <c r="H31" s="206">
        <f>'[6]NR 2022'!N31</f>
        <v>2</v>
      </c>
      <c r="I31" s="208">
        <f>G31+H31</f>
        <v>1852</v>
      </c>
      <c r="J31" s="217">
        <f>'[6]NR 2022'!Y31</f>
        <v>2400</v>
      </c>
      <c r="K31" s="218">
        <f>'[6]NR 2022'!Z31</f>
        <v>2</v>
      </c>
      <c r="L31" s="219">
        <f>J31+K31</f>
        <v>2402</v>
      </c>
      <c r="M31" s="271">
        <v>2400</v>
      </c>
      <c r="N31" s="271">
        <v>2</v>
      </c>
      <c r="O31" s="207">
        <f>M31+N31</f>
        <v>2402</v>
      </c>
      <c r="P31" s="271">
        <v>2400</v>
      </c>
      <c r="Q31" s="271">
        <v>2</v>
      </c>
      <c r="R31" s="207">
        <f>P31+Q31</f>
        <v>2402</v>
      </c>
      <c r="S31" s="162"/>
    </row>
    <row r="32" spans="1:19" x14ac:dyDescent="0.25">
      <c r="A32" s="160"/>
      <c r="B32" s="214" t="s">
        <v>44</v>
      </c>
      <c r="C32" s="230" t="s">
        <v>43</v>
      </c>
      <c r="D32" s="205">
        <f>'[6]NR 2022'!G32</f>
        <v>72700.2</v>
      </c>
      <c r="E32" s="206">
        <f>'[6]NR 2022'!H32</f>
        <v>0</v>
      </c>
      <c r="F32" s="207">
        <f>D32+E32</f>
        <v>72700.2</v>
      </c>
      <c r="G32" s="205">
        <f>'[6]NR 2022'!M32</f>
        <v>71200</v>
      </c>
      <c r="H32" s="206">
        <f>'[6]NR 2022'!N32</f>
        <v>0</v>
      </c>
      <c r="I32" s="208">
        <f>G32+H32</f>
        <v>71200</v>
      </c>
      <c r="J32" s="217">
        <f>'[6]NR 2022'!Y32</f>
        <v>77987</v>
      </c>
      <c r="K32" s="218">
        <f>'[6]NR 2022'!Z32</f>
        <v>0</v>
      </c>
      <c r="L32" s="219">
        <f>J32+K32</f>
        <v>77987</v>
      </c>
      <c r="M32" s="271">
        <f>SUM(M33:M34)</f>
        <v>78158</v>
      </c>
      <c r="N32" s="271">
        <v>0</v>
      </c>
      <c r="O32" s="207">
        <f>M32+N32</f>
        <v>78158</v>
      </c>
      <c r="P32" s="271">
        <f>SUM(P33:P34)</f>
        <v>78158</v>
      </c>
      <c r="Q32" s="271">
        <v>0</v>
      </c>
      <c r="R32" s="207">
        <f>P32+Q32</f>
        <v>78158</v>
      </c>
      <c r="S32" s="162"/>
    </row>
    <row r="33" spans="1:19" x14ac:dyDescent="0.25">
      <c r="A33" s="160"/>
      <c r="B33" s="214" t="s">
        <v>42</v>
      </c>
      <c r="C33" s="227" t="s">
        <v>41</v>
      </c>
      <c r="D33" s="205">
        <f>'[6]NR 2022'!G33</f>
        <v>71973.7</v>
      </c>
      <c r="E33" s="206">
        <f>'[6]NR 2022'!H33</f>
        <v>0</v>
      </c>
      <c r="F33" s="207">
        <f>D33+E33</f>
        <v>71973.7</v>
      </c>
      <c r="G33" s="205">
        <f>'[6]NR 2022'!M33</f>
        <v>70500</v>
      </c>
      <c r="H33" s="206">
        <f>'[6]NR 2022'!N33</f>
        <v>0</v>
      </c>
      <c r="I33" s="208">
        <f>G33+H33</f>
        <v>70500</v>
      </c>
      <c r="J33" s="217">
        <f>'[6]NR 2022'!Y33</f>
        <v>77837</v>
      </c>
      <c r="K33" s="218">
        <f>'[6]NR 2022'!Z33</f>
        <v>0</v>
      </c>
      <c r="L33" s="219">
        <f>J33+K33</f>
        <v>77837</v>
      </c>
      <c r="M33" s="271">
        <v>78008</v>
      </c>
      <c r="N33" s="271">
        <v>0</v>
      </c>
      <c r="O33" s="207">
        <f>M33+N33</f>
        <v>78008</v>
      </c>
      <c r="P33" s="271">
        <v>78008</v>
      </c>
      <c r="Q33" s="271">
        <v>0</v>
      </c>
      <c r="R33" s="207">
        <f>P33+Q33</f>
        <v>78008</v>
      </c>
      <c r="S33" s="162"/>
    </row>
    <row r="34" spans="1:19" x14ac:dyDescent="0.25">
      <c r="A34" s="160"/>
      <c r="B34" s="214" t="s">
        <v>40</v>
      </c>
      <c r="C34" s="272" t="s">
        <v>39</v>
      </c>
      <c r="D34" s="205">
        <f>'[6]NR 2022'!G34</f>
        <v>726.6</v>
      </c>
      <c r="E34" s="206">
        <f>'[6]NR 2022'!H34</f>
        <v>0</v>
      </c>
      <c r="F34" s="207">
        <f>D34+E34</f>
        <v>726.6</v>
      </c>
      <c r="G34" s="205">
        <f>'[6]NR 2022'!M34</f>
        <v>700</v>
      </c>
      <c r="H34" s="206">
        <f>'[6]NR 2022'!N34</f>
        <v>0</v>
      </c>
      <c r="I34" s="208">
        <f>G34+H34</f>
        <v>700</v>
      </c>
      <c r="J34" s="217">
        <f>'[6]NR 2022'!Y34</f>
        <v>150</v>
      </c>
      <c r="K34" s="218">
        <f>'[6]NR 2022'!Z34</f>
        <v>0</v>
      </c>
      <c r="L34" s="219">
        <f>J34+K34</f>
        <v>150</v>
      </c>
      <c r="M34" s="271">
        <v>150</v>
      </c>
      <c r="N34" s="271">
        <v>0</v>
      </c>
      <c r="O34" s="207">
        <f>M34+N34</f>
        <v>150</v>
      </c>
      <c r="P34" s="271">
        <v>150</v>
      </c>
      <c r="Q34" s="271">
        <v>0</v>
      </c>
      <c r="R34" s="207">
        <f>P34+Q34</f>
        <v>150</v>
      </c>
      <c r="S34" s="162"/>
    </row>
    <row r="35" spans="1:19" x14ac:dyDescent="0.25">
      <c r="A35" s="160"/>
      <c r="B35" s="214" t="s">
        <v>38</v>
      </c>
      <c r="C35" s="230" t="s">
        <v>37</v>
      </c>
      <c r="D35" s="205">
        <f>'[6]NR 2022'!G35</f>
        <v>24521</v>
      </c>
      <c r="E35" s="206">
        <f>'[6]NR 2022'!H35</f>
        <v>0</v>
      </c>
      <c r="F35" s="207">
        <f>D35+E35</f>
        <v>24521</v>
      </c>
      <c r="G35" s="205">
        <f>'[6]NR 2022'!M35</f>
        <v>24040</v>
      </c>
      <c r="H35" s="206">
        <f>'[6]NR 2022'!N35</f>
        <v>0</v>
      </c>
      <c r="I35" s="208">
        <f>G35+H35</f>
        <v>24040</v>
      </c>
      <c r="J35" s="217">
        <f>'[6]NR 2022'!Y35</f>
        <v>26314</v>
      </c>
      <c r="K35" s="218">
        <f>'[6]NR 2022'!Z35</f>
        <v>0</v>
      </c>
      <c r="L35" s="219">
        <f>J35+K35</f>
        <v>26314</v>
      </c>
      <c r="M35" s="271">
        <v>26232</v>
      </c>
      <c r="N35" s="271">
        <v>0</v>
      </c>
      <c r="O35" s="207">
        <f>M35+N35</f>
        <v>26232</v>
      </c>
      <c r="P35" s="271">
        <v>26232</v>
      </c>
      <c r="Q35" s="271">
        <v>0</v>
      </c>
      <c r="R35" s="207">
        <f>P35+Q35</f>
        <v>26232</v>
      </c>
      <c r="S35" s="162"/>
    </row>
    <row r="36" spans="1:19" x14ac:dyDescent="0.25">
      <c r="A36" s="160"/>
      <c r="B36" s="214" t="s">
        <v>36</v>
      </c>
      <c r="C36" s="230" t="s">
        <v>35</v>
      </c>
      <c r="D36" s="205">
        <f>'[6]NR 2022'!G36</f>
        <v>0</v>
      </c>
      <c r="E36" s="206">
        <f>'[6]NR 2022'!H36</f>
        <v>0</v>
      </c>
      <c r="F36" s="207">
        <f>D36+E36</f>
        <v>0</v>
      </c>
      <c r="G36" s="205">
        <f>'[6]NR 2022'!M36</f>
        <v>0</v>
      </c>
      <c r="H36" s="206">
        <f>'[6]NR 2022'!N36</f>
        <v>0</v>
      </c>
      <c r="I36" s="208">
        <f>G36+H36</f>
        <v>0</v>
      </c>
      <c r="J36" s="217">
        <f>'[6]NR 2022'!Y36</f>
        <v>0</v>
      </c>
      <c r="K36" s="218">
        <f>'[6]NR 2022'!Z36</f>
        <v>0</v>
      </c>
      <c r="L36" s="219">
        <f>J36+K36</f>
        <v>0</v>
      </c>
      <c r="M36" s="271">
        <v>0</v>
      </c>
      <c r="N36" s="271">
        <v>0</v>
      </c>
      <c r="O36" s="207">
        <f>M36+N36</f>
        <v>0</v>
      </c>
      <c r="P36" s="271">
        <v>0</v>
      </c>
      <c r="Q36" s="271">
        <v>0</v>
      </c>
      <c r="R36" s="207">
        <f>P36+Q36</f>
        <v>0</v>
      </c>
      <c r="S36" s="162"/>
    </row>
    <row r="37" spans="1:19" x14ac:dyDescent="0.25">
      <c r="A37" s="160"/>
      <c r="B37" s="214" t="s">
        <v>34</v>
      </c>
      <c r="C37" s="230" t="s">
        <v>33</v>
      </c>
      <c r="D37" s="205">
        <f>'[6]NR 2022'!G37</f>
        <v>1496.5</v>
      </c>
      <c r="E37" s="206">
        <f>'[6]NR 2022'!H37</f>
        <v>0</v>
      </c>
      <c r="F37" s="207">
        <f>D37+E37</f>
        <v>1496.5</v>
      </c>
      <c r="G37" s="205">
        <f>'[6]NR 2022'!M37</f>
        <v>1499</v>
      </c>
      <c r="H37" s="206">
        <f>'[6]NR 2022'!N37</f>
        <v>0</v>
      </c>
      <c r="I37" s="208">
        <f>G37+H37</f>
        <v>1499</v>
      </c>
      <c r="J37" s="217">
        <f>'[6]NR 2022'!Y37</f>
        <v>1742</v>
      </c>
      <c r="K37" s="218">
        <f>'[6]NR 2022'!Z37</f>
        <v>0</v>
      </c>
      <c r="L37" s="219">
        <f>J37+K37</f>
        <v>1742</v>
      </c>
      <c r="M37" s="271">
        <v>1742</v>
      </c>
      <c r="N37" s="271">
        <v>0</v>
      </c>
      <c r="O37" s="207">
        <f>M37+N37</f>
        <v>1742</v>
      </c>
      <c r="P37" s="271">
        <v>1742</v>
      </c>
      <c r="Q37" s="271">
        <v>0</v>
      </c>
      <c r="R37" s="207">
        <f>P37+Q37</f>
        <v>1742</v>
      </c>
      <c r="S37" s="162"/>
    </row>
    <row r="38" spans="1:19" ht="15.75" thickBot="1" x14ac:dyDescent="0.3">
      <c r="A38" s="160"/>
      <c r="B38" s="273" t="s">
        <v>32</v>
      </c>
      <c r="C38" s="274" t="s">
        <v>31</v>
      </c>
      <c r="D38" s="205">
        <f>'[6]NR 2022'!G38</f>
        <v>3337.3999999999996</v>
      </c>
      <c r="E38" s="206">
        <f>'[6]NR 2022'!H38</f>
        <v>0</v>
      </c>
      <c r="F38" s="235">
        <f>D38+E38</f>
        <v>3337.3999999999996</v>
      </c>
      <c r="G38" s="205">
        <f>'[6]NR 2022'!M38</f>
        <v>3078</v>
      </c>
      <c r="H38" s="206">
        <f>'[6]NR 2022'!N38</f>
        <v>0</v>
      </c>
      <c r="I38" s="236">
        <f>G38+H38</f>
        <v>3078</v>
      </c>
      <c r="J38" s="217">
        <f>'[6]NR 2022'!Y38</f>
        <v>3021.7</v>
      </c>
      <c r="K38" s="218">
        <f>'[6]NR 2022'!Z38</f>
        <v>0</v>
      </c>
      <c r="L38" s="219">
        <f>J38+K38</f>
        <v>3021.7</v>
      </c>
      <c r="M38" s="276">
        <v>3005</v>
      </c>
      <c r="N38" s="276">
        <v>0</v>
      </c>
      <c r="O38" s="235">
        <f>M38+N38</f>
        <v>3005</v>
      </c>
      <c r="P38" s="276">
        <v>3005</v>
      </c>
      <c r="Q38" s="276">
        <v>0</v>
      </c>
      <c r="R38" s="235">
        <f>P38+Q38</f>
        <v>3005</v>
      </c>
      <c r="S38" s="162"/>
    </row>
    <row r="39" spans="1:19" ht="15.75" thickBot="1" x14ac:dyDescent="0.3">
      <c r="A39" s="160"/>
      <c r="B39" s="241" t="s">
        <v>30</v>
      </c>
      <c r="C39" s="277" t="s">
        <v>29</v>
      </c>
      <c r="D39" s="278">
        <f>SUM(D28:D32)+SUM(D35:D38)</f>
        <v>117620.79999999999</v>
      </c>
      <c r="E39" s="278">
        <f>SUM(E28:E32)+SUM(E35:E38)</f>
        <v>18.600000000000001</v>
      </c>
      <c r="F39" s="279">
        <f>SUM(F35:F38)+SUM(F28:F32)</f>
        <v>117639.4</v>
      </c>
      <c r="G39" s="278">
        <f>SUM(G28:G32)+SUM(G35:G38)</f>
        <v>117897</v>
      </c>
      <c r="H39" s="278">
        <f>SUM(H28:H32)+SUM(H35:H38)</f>
        <v>38</v>
      </c>
      <c r="I39" s="280">
        <f>SUM(I35:I38)+SUM(I28:I32)</f>
        <v>117935</v>
      </c>
      <c r="J39" s="281">
        <f>SUM(J28:J32)+SUM(J35:J38)</f>
        <v>128476.7</v>
      </c>
      <c r="K39" s="282">
        <f>SUM(K28:K32)+SUM(K35:K38)</f>
        <v>2</v>
      </c>
      <c r="L39" s="281">
        <f>SUM(L35:L38)+SUM(L28:L32)</f>
        <v>128478.7</v>
      </c>
      <c r="M39" s="278">
        <f>SUM(M28:M32)+SUM(M35:M38)</f>
        <v>128407</v>
      </c>
      <c r="N39" s="278">
        <f>SUM(N28:N32)+SUM(N35:N38)</f>
        <v>2</v>
      </c>
      <c r="O39" s="279">
        <f>SUM(O35:O38)+SUM(O28:O32)</f>
        <v>128409</v>
      </c>
      <c r="P39" s="278">
        <f>SUM(P28:P32)+SUM(P35:P38)</f>
        <v>128407</v>
      </c>
      <c r="Q39" s="278">
        <f>SUM(Q28:Q32)+SUM(Q35:Q38)</f>
        <v>2</v>
      </c>
      <c r="R39" s="279">
        <f>SUM(R35:R38)+SUM(R28:R32)</f>
        <v>128409</v>
      </c>
      <c r="S39" s="162"/>
    </row>
    <row r="40" spans="1:19" ht="19.5" thickBot="1" x14ac:dyDescent="0.35">
      <c r="A40" s="160"/>
      <c r="B40" s="283" t="s">
        <v>28</v>
      </c>
      <c r="C40" s="284" t="s">
        <v>27</v>
      </c>
      <c r="D40" s="285">
        <f>D24-D39</f>
        <v>285</v>
      </c>
      <c r="E40" s="285">
        <f>E24-E39</f>
        <v>84.9</v>
      </c>
      <c r="F40" s="286">
        <f>F24-F39</f>
        <v>369.89999999999418</v>
      </c>
      <c r="G40" s="285">
        <f>G24-G39</f>
        <v>-105497</v>
      </c>
      <c r="H40" s="285">
        <f>H24-H39</f>
        <v>95862</v>
      </c>
      <c r="I40" s="287">
        <f>I24-I39</f>
        <v>-9635</v>
      </c>
      <c r="J40" s="285">
        <f>J24-J39</f>
        <v>0</v>
      </c>
      <c r="K40" s="285">
        <f>K24-K39</f>
        <v>112</v>
      </c>
      <c r="L40" s="286">
        <f>L24-L39</f>
        <v>112</v>
      </c>
      <c r="M40" s="288">
        <f>M24-M39</f>
        <v>0</v>
      </c>
      <c r="N40" s="285">
        <f>N24-N39</f>
        <v>112</v>
      </c>
      <c r="O40" s="286">
        <f>O24-O39</f>
        <v>112</v>
      </c>
      <c r="P40" s="285">
        <f>P24-P39</f>
        <v>0</v>
      </c>
      <c r="Q40" s="285">
        <f>Q24-Q39</f>
        <v>112</v>
      </c>
      <c r="R40" s="286">
        <f>R24-R39</f>
        <v>112</v>
      </c>
      <c r="S40" s="162"/>
    </row>
    <row r="41" spans="1:19" ht="15.75" thickBot="1" x14ac:dyDescent="0.3">
      <c r="A41" s="160"/>
      <c r="B41" s="289" t="s">
        <v>26</v>
      </c>
      <c r="C41" s="290" t="s">
        <v>25</v>
      </c>
      <c r="D41" s="291"/>
      <c r="E41" s="292"/>
      <c r="F41" s="293">
        <f>F40-D16</f>
        <v>-13384.900000000005</v>
      </c>
      <c r="G41" s="291"/>
      <c r="H41" s="294"/>
      <c r="I41" s="295">
        <f>I40-G16</f>
        <v>-22035</v>
      </c>
      <c r="J41" s="296"/>
      <c r="K41" s="294"/>
      <c r="L41" s="293">
        <f>L40-J16</f>
        <v>-13208</v>
      </c>
      <c r="M41" s="297"/>
      <c r="N41" s="294"/>
      <c r="O41" s="293">
        <f>O40-M16</f>
        <v>-13208</v>
      </c>
      <c r="P41" s="291"/>
      <c r="Q41" s="294"/>
      <c r="R41" s="293">
        <f>R40-P16</f>
        <v>-13208</v>
      </c>
      <c r="S41" s="162"/>
    </row>
    <row r="42" spans="1:19" s="303" customFormat="1" ht="8.25" customHeight="1" thickBot="1" x14ac:dyDescent="0.3">
      <c r="A42" s="298"/>
      <c r="B42" s="299"/>
      <c r="C42" s="300"/>
      <c r="D42" s="298"/>
      <c r="E42" s="301"/>
      <c r="F42" s="301"/>
      <c r="G42" s="298"/>
      <c r="H42" s="301"/>
      <c r="I42" s="301"/>
      <c r="J42" s="301"/>
      <c r="K42" s="301"/>
      <c r="L42" s="302"/>
      <c r="M42" s="302"/>
      <c r="N42" s="302"/>
      <c r="O42" s="302"/>
      <c r="P42" s="302"/>
      <c r="Q42" s="302"/>
      <c r="R42" s="302"/>
      <c r="S42" s="302"/>
    </row>
    <row r="43" spans="1:19" s="303" customFormat="1" ht="15.75" customHeight="1" x14ac:dyDescent="0.25">
      <c r="A43" s="298"/>
      <c r="B43" s="304"/>
      <c r="C43" s="305" t="s">
        <v>24</v>
      </c>
      <c r="D43" s="306" t="s">
        <v>23</v>
      </c>
      <c r="E43" s="301"/>
      <c r="F43" s="307"/>
      <c r="G43" s="306" t="s">
        <v>22</v>
      </c>
      <c r="H43" s="301"/>
      <c r="I43" s="301"/>
      <c r="J43" s="306" t="s">
        <v>21</v>
      </c>
      <c r="K43" s="301"/>
      <c r="L43" s="301"/>
      <c r="M43" s="306" t="s">
        <v>20</v>
      </c>
      <c r="N43" s="302"/>
      <c r="O43" s="302"/>
      <c r="P43" s="306" t="s">
        <v>20</v>
      </c>
      <c r="Q43" s="302"/>
      <c r="R43" s="302"/>
      <c r="S43" s="302"/>
    </row>
    <row r="44" spans="1:19" ht="15.75" thickBot="1" x14ac:dyDescent="0.3">
      <c r="A44" s="160"/>
      <c r="B44" s="304"/>
      <c r="C44" s="308"/>
      <c r="D44" s="309">
        <v>1057</v>
      </c>
      <c r="E44" s="301"/>
      <c r="F44" s="307"/>
      <c r="G44" s="309">
        <v>1051</v>
      </c>
      <c r="H44" s="310"/>
      <c r="I44" s="310"/>
      <c r="J44" s="309">
        <v>1120</v>
      </c>
      <c r="K44" s="310"/>
      <c r="L44" s="310"/>
      <c r="M44" s="309">
        <v>1120</v>
      </c>
      <c r="N44" s="162"/>
      <c r="O44" s="162"/>
      <c r="P44" s="309">
        <v>1120</v>
      </c>
      <c r="Q44" s="162"/>
      <c r="R44" s="162"/>
      <c r="S44" s="162"/>
    </row>
    <row r="45" spans="1:19" s="303" customFormat="1" ht="8.25" customHeight="1" thickBot="1" x14ac:dyDescent="0.3">
      <c r="A45" s="298"/>
      <c r="B45" s="304"/>
      <c r="C45" s="300"/>
      <c r="D45" s="301"/>
      <c r="E45" s="301"/>
      <c r="F45" s="307"/>
      <c r="G45" s="301"/>
      <c r="H45" s="301"/>
      <c r="I45" s="307"/>
      <c r="J45" s="307"/>
      <c r="K45" s="307"/>
      <c r="L45" s="302"/>
      <c r="M45" s="302"/>
      <c r="N45" s="302"/>
      <c r="O45" s="302"/>
      <c r="P45" s="302"/>
      <c r="Q45" s="302"/>
      <c r="R45" s="302"/>
      <c r="S45" s="302"/>
    </row>
    <row r="46" spans="1:19" s="303" customFormat="1" ht="37.5" customHeight="1" thickBot="1" x14ac:dyDescent="0.3">
      <c r="A46" s="298"/>
      <c r="B46" s="304"/>
      <c r="C46" s="305" t="s">
        <v>19</v>
      </c>
      <c r="D46" s="311" t="s">
        <v>18</v>
      </c>
      <c r="E46" s="312" t="s">
        <v>17</v>
      </c>
      <c r="F46" s="307"/>
      <c r="G46" s="311" t="s">
        <v>18</v>
      </c>
      <c r="H46" s="312" t="s">
        <v>17</v>
      </c>
      <c r="I46" s="302"/>
      <c r="J46" s="311" t="s">
        <v>18</v>
      </c>
      <c r="K46" s="312" t="s">
        <v>17</v>
      </c>
      <c r="L46" s="313"/>
      <c r="M46" s="311" t="s">
        <v>18</v>
      </c>
      <c r="N46" s="312" t="s">
        <v>17</v>
      </c>
      <c r="O46" s="302"/>
      <c r="P46" s="311" t="s">
        <v>18</v>
      </c>
      <c r="Q46" s="312" t="s">
        <v>17</v>
      </c>
      <c r="R46" s="302"/>
      <c r="S46" s="302"/>
    </row>
    <row r="47" spans="1:19" ht="15.75" thickBot="1" x14ac:dyDescent="0.3">
      <c r="A47" s="160"/>
      <c r="B47" s="314"/>
      <c r="C47" s="315"/>
      <c r="D47" s="316">
        <v>0</v>
      </c>
      <c r="E47" s="317">
        <v>0</v>
      </c>
      <c r="F47" s="307"/>
      <c r="G47" s="316">
        <v>0</v>
      </c>
      <c r="H47" s="317">
        <v>0</v>
      </c>
      <c r="I47" s="162"/>
      <c r="J47" s="316">
        <v>0</v>
      </c>
      <c r="K47" s="317">
        <v>0</v>
      </c>
      <c r="L47" s="310"/>
      <c r="M47" s="316">
        <v>0</v>
      </c>
      <c r="N47" s="317">
        <v>0</v>
      </c>
      <c r="O47" s="162"/>
      <c r="P47" s="316">
        <v>0</v>
      </c>
      <c r="Q47" s="317">
        <v>0</v>
      </c>
      <c r="R47" s="162"/>
      <c r="S47" s="162"/>
    </row>
    <row r="48" spans="1:19" x14ac:dyDescent="0.25">
      <c r="A48" s="160"/>
      <c r="B48" s="314"/>
      <c r="C48" s="300"/>
      <c r="D48" s="301"/>
      <c r="E48" s="301"/>
      <c r="F48" s="307"/>
      <c r="G48" s="301"/>
      <c r="H48" s="301"/>
      <c r="I48" s="307"/>
      <c r="J48" s="307"/>
      <c r="K48" s="307"/>
      <c r="L48" s="302"/>
      <c r="M48" s="162"/>
      <c r="N48" s="302"/>
      <c r="O48" s="302"/>
      <c r="P48" s="162"/>
      <c r="Q48" s="162"/>
      <c r="R48" s="162"/>
      <c r="S48" s="162"/>
    </row>
    <row r="49" spans="1:19" x14ac:dyDescent="0.25">
      <c r="A49" s="160"/>
      <c r="B49" s="314"/>
      <c r="C49" s="318" t="s">
        <v>16</v>
      </c>
      <c r="D49" s="319" t="s">
        <v>9</v>
      </c>
      <c r="E49" s="301"/>
      <c r="F49" s="162"/>
      <c r="G49" s="319" t="s">
        <v>15</v>
      </c>
      <c r="H49" s="162"/>
      <c r="I49" s="162"/>
      <c r="J49" s="319" t="s">
        <v>7</v>
      </c>
      <c r="K49" s="162"/>
      <c r="L49" s="320"/>
      <c r="M49" s="319" t="s">
        <v>6</v>
      </c>
      <c r="N49" s="320"/>
      <c r="O49" s="320"/>
      <c r="P49" s="319" t="s">
        <v>5</v>
      </c>
      <c r="Q49" s="162"/>
      <c r="R49" s="162"/>
      <c r="S49" s="162"/>
    </row>
    <row r="50" spans="1:19" x14ac:dyDescent="0.25">
      <c r="A50" s="160"/>
      <c r="B50" s="314"/>
      <c r="C50" s="321" t="s">
        <v>96</v>
      </c>
      <c r="D50" s="322">
        <f>SUM(D51:D54)</f>
        <v>3018</v>
      </c>
      <c r="E50" s="301"/>
      <c r="F50" s="162"/>
      <c r="G50" s="322">
        <v>956</v>
      </c>
      <c r="H50" s="162"/>
      <c r="I50" s="162"/>
      <c r="J50" s="322">
        <v>4333</v>
      </c>
      <c r="K50" s="162"/>
      <c r="L50" s="323"/>
      <c r="M50" s="322">
        <f>SUM(M51:M54)</f>
        <v>1250</v>
      </c>
      <c r="N50" s="323"/>
      <c r="O50" s="323"/>
      <c r="P50" s="322">
        <f>SUM(P51:P54)</f>
        <v>1350</v>
      </c>
      <c r="Q50" s="162"/>
      <c r="R50" s="162"/>
      <c r="S50" s="162"/>
    </row>
    <row r="51" spans="1:19" x14ac:dyDescent="0.25">
      <c r="A51" s="160"/>
      <c r="B51" s="314"/>
      <c r="C51" s="321" t="s">
        <v>14</v>
      </c>
      <c r="D51" s="322">
        <v>1762</v>
      </c>
      <c r="E51" s="301"/>
      <c r="F51" s="162"/>
      <c r="G51" s="322">
        <v>215</v>
      </c>
      <c r="H51" s="162"/>
      <c r="I51" s="162"/>
      <c r="J51" s="322">
        <v>1064</v>
      </c>
      <c r="K51" s="162"/>
      <c r="L51" s="323"/>
      <c r="M51" s="322">
        <v>550</v>
      </c>
      <c r="N51" s="323"/>
      <c r="O51" s="323"/>
      <c r="P51" s="322">
        <v>600</v>
      </c>
      <c r="Q51" s="162"/>
      <c r="R51" s="162"/>
      <c r="S51" s="162"/>
    </row>
    <row r="52" spans="1:19" x14ac:dyDescent="0.25">
      <c r="A52" s="160"/>
      <c r="B52" s="314"/>
      <c r="C52" s="321" t="s">
        <v>13</v>
      </c>
      <c r="D52" s="322">
        <v>356</v>
      </c>
      <c r="E52" s="301"/>
      <c r="F52" s="162"/>
      <c r="G52" s="322">
        <v>348</v>
      </c>
      <c r="H52" s="162"/>
      <c r="I52" s="162"/>
      <c r="J52" s="322">
        <v>1048</v>
      </c>
      <c r="K52" s="162"/>
      <c r="L52" s="323"/>
      <c r="M52" s="322">
        <v>300</v>
      </c>
      <c r="N52" s="323"/>
      <c r="O52" s="323"/>
      <c r="P52" s="322">
        <v>350</v>
      </c>
      <c r="Q52" s="162"/>
      <c r="R52" s="162"/>
      <c r="S52" s="162"/>
    </row>
    <row r="53" spans="1:19" x14ac:dyDescent="0.25">
      <c r="A53" s="160"/>
      <c r="B53" s="314"/>
      <c r="C53" s="321" t="s">
        <v>12</v>
      </c>
      <c r="D53" s="322">
        <v>176</v>
      </c>
      <c r="E53" s="301"/>
      <c r="F53" s="162"/>
      <c r="G53" s="322">
        <v>212</v>
      </c>
      <c r="H53" s="162"/>
      <c r="I53" s="162"/>
      <c r="J53" s="322">
        <v>250</v>
      </c>
      <c r="K53" s="162"/>
      <c r="L53" s="323"/>
      <c r="M53" s="322">
        <v>250</v>
      </c>
      <c r="N53" s="323"/>
      <c r="O53" s="323"/>
      <c r="P53" s="322">
        <v>250</v>
      </c>
      <c r="Q53" s="162"/>
      <c r="R53" s="162"/>
      <c r="S53" s="162"/>
    </row>
    <row r="54" spans="1:19" x14ac:dyDescent="0.25">
      <c r="A54" s="160"/>
      <c r="B54" s="314"/>
      <c r="C54" s="324" t="s">
        <v>11</v>
      </c>
      <c r="D54" s="322">
        <v>724</v>
      </c>
      <c r="E54" s="301"/>
      <c r="F54" s="162"/>
      <c r="G54" s="322">
        <v>181</v>
      </c>
      <c r="H54" s="162"/>
      <c r="I54" s="162"/>
      <c r="J54" s="322">
        <v>113</v>
      </c>
      <c r="K54" s="162"/>
      <c r="L54" s="323"/>
      <c r="M54" s="322">
        <v>150</v>
      </c>
      <c r="N54" s="323"/>
      <c r="O54" s="323"/>
      <c r="P54" s="322">
        <v>150</v>
      </c>
      <c r="Q54" s="162"/>
      <c r="R54" s="162"/>
      <c r="S54" s="162"/>
    </row>
    <row r="55" spans="1:19" ht="10.5" customHeight="1" x14ac:dyDescent="0.25">
      <c r="A55" s="160"/>
      <c r="B55" s="314"/>
      <c r="C55" s="300"/>
      <c r="D55" s="301"/>
      <c r="E55" s="301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x14ac:dyDescent="0.25">
      <c r="A56" s="160"/>
      <c r="B56" s="314"/>
      <c r="C56" s="318" t="s">
        <v>10</v>
      </c>
      <c r="D56" s="319" t="s">
        <v>9</v>
      </c>
      <c r="E56" s="301"/>
      <c r="F56" s="307"/>
      <c r="G56" s="319" t="s">
        <v>8</v>
      </c>
      <c r="H56" s="301"/>
      <c r="I56" s="307"/>
      <c r="J56" s="319" t="s">
        <v>7</v>
      </c>
      <c r="K56" s="307"/>
      <c r="L56" s="162"/>
      <c r="M56" s="319" t="s">
        <v>6</v>
      </c>
      <c r="N56" s="320"/>
      <c r="O56" s="320"/>
      <c r="P56" s="319" t="s">
        <v>5</v>
      </c>
      <c r="Q56" s="162"/>
      <c r="R56" s="162"/>
      <c r="S56" s="162"/>
    </row>
    <row r="57" spans="1:19" x14ac:dyDescent="0.25">
      <c r="A57" s="160"/>
      <c r="B57" s="314"/>
      <c r="C57" s="321"/>
      <c r="D57" s="325">
        <v>202</v>
      </c>
      <c r="E57" s="301"/>
      <c r="F57" s="307"/>
      <c r="G57" s="325">
        <v>217</v>
      </c>
      <c r="H57" s="301"/>
      <c r="I57" s="307"/>
      <c r="J57" s="325">
        <v>217</v>
      </c>
      <c r="K57" s="307"/>
      <c r="L57" s="162"/>
      <c r="M57" s="325">
        <v>217</v>
      </c>
      <c r="N57" s="162"/>
      <c r="O57" s="162"/>
      <c r="P57" s="325">
        <v>217</v>
      </c>
      <c r="Q57" s="162"/>
      <c r="R57" s="162"/>
      <c r="S57" s="162"/>
    </row>
    <row r="58" spans="1:19" x14ac:dyDescent="0.25">
      <c r="A58" s="160"/>
      <c r="B58" s="314"/>
      <c r="C58" s="300"/>
      <c r="D58" s="301"/>
      <c r="E58" s="301"/>
      <c r="F58" s="307"/>
      <c r="G58" s="301"/>
      <c r="H58" s="301"/>
      <c r="I58" s="307"/>
      <c r="J58" s="307"/>
      <c r="K58" s="307"/>
      <c r="L58" s="162"/>
      <c r="M58" s="162"/>
      <c r="N58" s="162"/>
      <c r="O58" s="162"/>
      <c r="P58" s="162"/>
      <c r="Q58" s="162"/>
      <c r="R58" s="162"/>
      <c r="S58" s="162"/>
    </row>
    <row r="59" spans="1:19" x14ac:dyDescent="0.25">
      <c r="A59" s="160"/>
      <c r="B59" s="326" t="s">
        <v>4</v>
      </c>
      <c r="C59" s="327"/>
      <c r="D59" s="328"/>
      <c r="E59" s="328"/>
      <c r="F59" s="328"/>
      <c r="G59" s="328"/>
      <c r="H59" s="328"/>
      <c r="I59" s="328"/>
      <c r="J59" s="328"/>
      <c r="K59" s="328"/>
      <c r="L59" s="329"/>
      <c r="M59" s="329"/>
      <c r="N59" s="329"/>
      <c r="O59" s="329"/>
      <c r="P59" s="329"/>
      <c r="Q59" s="329"/>
      <c r="R59" s="330"/>
      <c r="S59" s="162"/>
    </row>
    <row r="60" spans="1:19" x14ac:dyDescent="0.25">
      <c r="A60" s="160"/>
      <c r="B60" s="331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32"/>
      <c r="S60" s="162"/>
    </row>
    <row r="61" spans="1:19" x14ac:dyDescent="0.25">
      <c r="A61" s="160"/>
      <c r="B61" s="333"/>
      <c r="C61" s="334"/>
      <c r="D61" s="334"/>
      <c r="E61" s="334"/>
      <c r="F61" s="334"/>
      <c r="G61" s="334"/>
      <c r="H61" s="334"/>
      <c r="I61" s="334"/>
      <c r="J61" s="334"/>
      <c r="K61" s="334"/>
      <c r="L61" s="303"/>
      <c r="M61" s="303"/>
      <c r="N61" s="303"/>
      <c r="O61" s="303"/>
      <c r="P61" s="303"/>
      <c r="Q61" s="303"/>
      <c r="R61" s="332"/>
      <c r="S61" s="162"/>
    </row>
    <row r="62" spans="1:19" x14ac:dyDescent="0.25">
      <c r="A62" s="160"/>
      <c r="B62" s="333"/>
      <c r="C62" s="334"/>
      <c r="D62" s="334"/>
      <c r="E62" s="334"/>
      <c r="F62" s="334"/>
      <c r="G62" s="334"/>
      <c r="H62" s="334"/>
      <c r="I62" s="334"/>
      <c r="J62" s="334"/>
      <c r="K62" s="334"/>
      <c r="L62" s="303"/>
      <c r="M62" s="303"/>
      <c r="N62" s="303"/>
      <c r="O62" s="303"/>
      <c r="P62" s="303"/>
      <c r="Q62" s="303"/>
      <c r="R62" s="332"/>
      <c r="S62" s="162"/>
    </row>
    <row r="63" spans="1:19" x14ac:dyDescent="0.25">
      <c r="A63" s="160"/>
      <c r="B63" s="333"/>
      <c r="C63" s="334"/>
      <c r="D63" s="334"/>
      <c r="E63" s="334"/>
      <c r="F63" s="334"/>
      <c r="G63" s="334"/>
      <c r="H63" s="334"/>
      <c r="I63" s="334"/>
      <c r="J63" s="334"/>
      <c r="K63" s="334"/>
      <c r="L63" s="303"/>
      <c r="M63" s="303"/>
      <c r="N63" s="303"/>
      <c r="O63" s="303"/>
      <c r="P63" s="303"/>
      <c r="Q63" s="303"/>
      <c r="R63" s="332"/>
      <c r="S63" s="162"/>
    </row>
    <row r="64" spans="1:19" x14ac:dyDescent="0.25">
      <c r="A64" s="160"/>
      <c r="B64" s="333"/>
      <c r="C64" s="334"/>
      <c r="D64" s="334"/>
      <c r="E64" s="334"/>
      <c r="F64" s="334"/>
      <c r="G64" s="334"/>
      <c r="H64" s="334"/>
      <c r="I64" s="334"/>
      <c r="J64" s="334"/>
      <c r="K64" s="334"/>
      <c r="L64" s="303"/>
      <c r="M64" s="303"/>
      <c r="N64" s="303"/>
      <c r="O64" s="303"/>
      <c r="P64" s="303"/>
      <c r="Q64" s="303"/>
      <c r="R64" s="332"/>
      <c r="S64" s="162"/>
    </row>
    <row r="65" spans="1:19" x14ac:dyDescent="0.25">
      <c r="A65" s="160"/>
      <c r="B65" s="335"/>
      <c r="C65" s="336"/>
      <c r="D65" s="337"/>
      <c r="E65" s="337"/>
      <c r="F65" s="337"/>
      <c r="G65" s="337"/>
      <c r="H65" s="337"/>
      <c r="I65" s="337"/>
      <c r="J65" s="337"/>
      <c r="K65" s="337"/>
      <c r="L65" s="303"/>
      <c r="M65" s="303"/>
      <c r="N65" s="303"/>
      <c r="O65" s="303"/>
      <c r="P65" s="303"/>
      <c r="Q65" s="303"/>
      <c r="R65" s="332"/>
      <c r="S65" s="162"/>
    </row>
    <row r="66" spans="1:19" x14ac:dyDescent="0.25">
      <c r="A66" s="160"/>
      <c r="B66" s="338"/>
      <c r="C66" s="339"/>
      <c r="D66" s="337"/>
      <c r="E66" s="337"/>
      <c r="F66" s="337"/>
      <c r="G66" s="337"/>
      <c r="H66" s="337"/>
      <c r="I66" s="337"/>
      <c r="J66" s="337"/>
      <c r="K66" s="337"/>
      <c r="L66" s="303"/>
      <c r="M66" s="303"/>
      <c r="N66" s="303"/>
      <c r="O66" s="303"/>
      <c r="P66" s="303"/>
      <c r="Q66" s="303"/>
      <c r="R66" s="332"/>
      <c r="S66" s="162"/>
    </row>
    <row r="67" spans="1:19" x14ac:dyDescent="0.25">
      <c r="A67" s="160"/>
      <c r="B67" s="335"/>
      <c r="C67" s="340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x14ac:dyDescent="0.25">
      <c r="A68" s="160"/>
      <c r="B68" s="335"/>
      <c r="C68" s="340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41"/>
      <c r="C69" s="342"/>
      <c r="D69" s="343"/>
      <c r="E69" s="343"/>
      <c r="F69" s="343"/>
      <c r="G69" s="343"/>
      <c r="H69" s="343"/>
      <c r="I69" s="343"/>
      <c r="J69" s="343"/>
      <c r="K69" s="343"/>
      <c r="L69" s="344"/>
      <c r="M69" s="344"/>
      <c r="N69" s="344"/>
      <c r="O69" s="344"/>
      <c r="P69" s="344"/>
      <c r="Q69" s="344"/>
      <c r="R69" s="345"/>
      <c r="S69" s="162"/>
    </row>
    <row r="70" spans="1:19" x14ac:dyDescent="0.25">
      <c r="A70" s="298"/>
      <c r="B70" s="346"/>
      <c r="C70" s="347"/>
      <c r="D70" s="348"/>
      <c r="E70" s="348"/>
      <c r="F70" s="348"/>
      <c r="G70" s="348"/>
      <c r="H70" s="348"/>
      <c r="I70" s="348"/>
      <c r="J70" s="348"/>
      <c r="K70" s="348"/>
      <c r="L70" s="162"/>
      <c r="M70" s="162"/>
      <c r="N70" s="162"/>
      <c r="O70" s="162"/>
      <c r="P70" s="162"/>
      <c r="Q70" s="162"/>
      <c r="R70" s="162"/>
      <c r="S70" s="162"/>
    </row>
    <row r="71" spans="1:19" x14ac:dyDescent="0.25">
      <c r="A71" s="160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162"/>
      <c r="M71" s="162"/>
      <c r="N71" s="162"/>
      <c r="O71" s="162"/>
      <c r="P71" s="162"/>
      <c r="Q71" s="162"/>
      <c r="R71" s="162"/>
      <c r="S71" s="162"/>
    </row>
    <row r="72" spans="1:19" x14ac:dyDescent="0.25">
      <c r="A72" s="160"/>
      <c r="B72" s="349" t="s">
        <v>3</v>
      </c>
      <c r="C72" s="350">
        <v>44502</v>
      </c>
      <c r="D72" s="337"/>
      <c r="E72" s="349"/>
      <c r="F72" s="349" t="s">
        <v>2</v>
      </c>
      <c r="G72" s="351" t="s">
        <v>108</v>
      </c>
      <c r="H72" s="349"/>
      <c r="I72" s="349"/>
      <c r="J72" s="349"/>
      <c r="K72" s="349"/>
      <c r="L72" s="162"/>
      <c r="M72" s="162"/>
      <c r="N72" s="162"/>
      <c r="O72" s="162"/>
      <c r="P72" s="162"/>
      <c r="Q72" s="162"/>
      <c r="R72" s="162"/>
      <c r="S72" s="162"/>
    </row>
    <row r="73" spans="1:19" ht="7.5" customHeight="1" x14ac:dyDescent="0.25">
      <c r="A73" s="160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62"/>
      <c r="M73" s="162"/>
      <c r="N73" s="162"/>
      <c r="O73" s="162"/>
      <c r="P73" s="162"/>
      <c r="Q73" s="162"/>
      <c r="R73" s="162"/>
      <c r="S73" s="162"/>
    </row>
    <row r="74" spans="1:19" x14ac:dyDescent="0.25">
      <c r="A74" s="160"/>
      <c r="B74" s="349"/>
      <c r="C74" s="349"/>
      <c r="D74" s="352"/>
      <c r="E74" s="349"/>
      <c r="F74" s="349" t="s">
        <v>0</v>
      </c>
      <c r="G74" s="353"/>
      <c r="H74" s="349"/>
      <c r="I74" s="349"/>
      <c r="J74" s="349"/>
      <c r="K74" s="349"/>
      <c r="L74" s="162"/>
      <c r="M74" s="162"/>
      <c r="N74" s="162"/>
      <c r="O74" s="162"/>
      <c r="P74" s="162"/>
      <c r="Q74" s="162"/>
      <c r="R74" s="162"/>
      <c r="S74" s="162"/>
    </row>
    <row r="75" spans="1:19" x14ac:dyDescent="0.25">
      <c r="A75" s="160"/>
      <c r="B75" s="349"/>
      <c r="C75" s="349"/>
      <c r="D75" s="352"/>
      <c r="E75" s="349"/>
      <c r="F75" s="349"/>
      <c r="G75" s="353"/>
      <c r="H75" s="349"/>
      <c r="I75" s="349"/>
      <c r="J75" s="349"/>
      <c r="K75" s="349"/>
      <c r="L75" s="162"/>
      <c r="M75" s="162"/>
      <c r="N75" s="162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298"/>
      <c r="B77" s="346"/>
      <c r="C77" s="347"/>
      <c r="D77" s="348"/>
      <c r="E77" s="348"/>
      <c r="F77" s="348"/>
      <c r="G77" s="348"/>
      <c r="H77" s="348"/>
      <c r="I77" s="348"/>
      <c r="J77" s="348"/>
      <c r="K77" s="348"/>
      <c r="L77" s="162"/>
      <c r="M77" s="162"/>
      <c r="N77" s="162"/>
      <c r="O77" s="162"/>
      <c r="P77" s="162"/>
      <c r="Q77" s="162"/>
      <c r="R77" s="162"/>
      <c r="S77" s="162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G10:I10"/>
    <mergeCell ref="G12:I12"/>
    <mergeCell ref="G13:G14"/>
    <mergeCell ref="H13:H14"/>
    <mergeCell ref="E13:E14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K13:K14"/>
    <mergeCell ref="D12:F12"/>
    <mergeCell ref="D10:F10"/>
    <mergeCell ref="D13:D14"/>
    <mergeCell ref="D25:F25"/>
    <mergeCell ref="D26:D27"/>
    <mergeCell ref="E26:E27"/>
    <mergeCell ref="F26:F27"/>
    <mergeCell ref="F13:F14"/>
    <mergeCell ref="B63:K63"/>
    <mergeCell ref="B64:K64"/>
    <mergeCell ref="B62:K62"/>
    <mergeCell ref="D59:K59"/>
    <mergeCell ref="B61:K61"/>
    <mergeCell ref="C43:C44"/>
    <mergeCell ref="C46:C47"/>
    <mergeCell ref="B26:B27"/>
    <mergeCell ref="G26:G27"/>
    <mergeCell ref="H26:H27"/>
    <mergeCell ref="I26:I27"/>
    <mergeCell ref="L13:L14"/>
    <mergeCell ref="J25:L25"/>
    <mergeCell ref="B13:B14"/>
    <mergeCell ref="C26:C27"/>
    <mergeCell ref="C13:C14"/>
    <mergeCell ref="L26:L27"/>
    <mergeCell ref="M10:O10"/>
    <mergeCell ref="M12:O12"/>
    <mergeCell ref="M13:M14"/>
    <mergeCell ref="N13:N14"/>
    <mergeCell ref="O13:O14"/>
    <mergeCell ref="P10:R10"/>
    <mergeCell ref="P12:R12"/>
    <mergeCell ref="P13:P14"/>
    <mergeCell ref="Q13:Q14"/>
    <mergeCell ref="R13:R14"/>
    <mergeCell ref="M26:M27"/>
    <mergeCell ref="N26:N27"/>
    <mergeCell ref="O26:O27"/>
    <mergeCell ref="P25:R25"/>
    <mergeCell ref="P26:P27"/>
    <mergeCell ref="Q26:Q27"/>
    <mergeCell ref="R26:R27"/>
    <mergeCell ref="M25:O25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264"/>
  <sheetViews>
    <sheetView showGridLines="0" zoomScale="80" zoomScaleNormal="80" zoomScaleSheetLayoutView="80" workbookViewId="0"/>
  </sheetViews>
  <sheetFormatPr defaultColWidth="0" defaultRowHeight="15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6" width="14.28515625" style="354" customWidth="1"/>
    <col min="7" max="7" width="21.28515625" style="355" customWidth="1"/>
    <col min="8" max="9" width="14.28515625" style="354" customWidth="1"/>
    <col min="10" max="10" width="20.85546875" style="354" customWidth="1"/>
    <col min="11" max="12" width="14.28515625" style="354" customWidth="1"/>
    <col min="13" max="13" width="21.140625" style="354" customWidth="1"/>
    <col min="14" max="15" width="14.28515625" style="354" customWidth="1"/>
    <col min="16" max="16" width="21.42578125" style="354" customWidth="1"/>
    <col min="17" max="18" width="14.2851562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164" t="s">
        <v>93</v>
      </c>
      <c r="C2" s="160"/>
      <c r="D2" s="160"/>
      <c r="E2" s="160"/>
      <c r="F2" s="160"/>
      <c r="G2" s="161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tr">
        <f>'[7]NR 2022'!D4:U4</f>
        <v>Středisko volného času Domeček Chomutov, příspěvková organizace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>
        <f>'[7]NR 2022'!D6</f>
        <v>71294147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tr">
        <f>'[7]NR 2022'!D8:U8</f>
        <v>Jiráskova 4140, 430 03  Chomutov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174" t="s">
        <v>87</v>
      </c>
      <c r="K10" s="171"/>
      <c r="L10" s="172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190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f>'[7]NR 2022'!G15</f>
        <v>1818.4</v>
      </c>
      <c r="E15" s="206">
        <f>'[7]NR 2022'!H15</f>
        <v>117</v>
      </c>
      <c r="F15" s="207">
        <f t="shared" ref="F15:F23" si="0">D15+E15</f>
        <v>1935.4</v>
      </c>
      <c r="G15" s="205">
        <v>2400</v>
      </c>
      <c r="H15" s="206">
        <v>300</v>
      </c>
      <c r="I15" s="208">
        <f t="shared" ref="I15:I23" si="1">G15+H15</f>
        <v>2700</v>
      </c>
      <c r="J15" s="209">
        <f>'[7]NR 2022'!Y15</f>
        <v>2400</v>
      </c>
      <c r="K15" s="210">
        <f>'[7]NR 2022'!Z15</f>
        <v>350</v>
      </c>
      <c r="L15" s="211">
        <f>J15+K15</f>
        <v>2750</v>
      </c>
      <c r="M15" s="360">
        <v>2400</v>
      </c>
      <c r="N15" s="206">
        <v>350</v>
      </c>
      <c r="O15" s="207">
        <f t="shared" ref="O15:O23" si="2">M15+N15</f>
        <v>2750</v>
      </c>
      <c r="P15" s="360">
        <v>2400</v>
      </c>
      <c r="Q15" s="206">
        <v>350</v>
      </c>
      <c r="R15" s="207">
        <f t="shared" ref="R15:R23" si="3">P15+Q15</f>
        <v>2750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f>'[7]NR 2022'!G16</f>
        <v>815</v>
      </c>
      <c r="E16" s="216">
        <f>'[7]NR 2022'!H16</f>
        <v>0</v>
      </c>
      <c r="F16" s="207">
        <f t="shared" si="0"/>
        <v>815</v>
      </c>
      <c r="G16" s="205">
        <f>'[7]NR 2022'!J16</f>
        <v>1804.2</v>
      </c>
      <c r="H16" s="216">
        <f>'[7]NR 2022'!K16</f>
        <v>0</v>
      </c>
      <c r="I16" s="208">
        <f t="shared" si="1"/>
        <v>1804.2</v>
      </c>
      <c r="J16" s="217">
        <f>'[7]NR 2022'!Y16</f>
        <v>1310</v>
      </c>
      <c r="K16" s="218">
        <f>'[7]NR 2022'!Z16</f>
        <v>0</v>
      </c>
      <c r="L16" s="219">
        <f t="shared" ref="L16:L23" si="4">J16+K16</f>
        <v>1310</v>
      </c>
      <c r="M16" s="359">
        <v>1200</v>
      </c>
      <c r="N16" s="216">
        <v>0</v>
      </c>
      <c r="O16" s="207">
        <f t="shared" si="2"/>
        <v>1200</v>
      </c>
      <c r="P16" s="359">
        <v>1200</v>
      </c>
      <c r="Q16" s="216">
        <v>0</v>
      </c>
      <c r="R16" s="207">
        <f t="shared" si="3"/>
        <v>1200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f>'[7]NR 2022'!G17</f>
        <v>0</v>
      </c>
      <c r="E17" s="216">
        <f>'[7]NR 2022'!H17</f>
        <v>0</v>
      </c>
      <c r="F17" s="207">
        <f t="shared" si="0"/>
        <v>0</v>
      </c>
      <c r="G17" s="205">
        <f>'[7]NR 2022'!J17</f>
        <v>253</v>
      </c>
      <c r="H17" s="216">
        <f>'[7]NR 2022'!K17</f>
        <v>0</v>
      </c>
      <c r="I17" s="208">
        <f t="shared" si="1"/>
        <v>253</v>
      </c>
      <c r="J17" s="217">
        <f>'[7]NR 2022'!Y17</f>
        <v>186</v>
      </c>
      <c r="K17" s="218">
        <f>'[7]NR 2022'!Z17</f>
        <v>0</v>
      </c>
      <c r="L17" s="219">
        <f t="shared" si="4"/>
        <v>186</v>
      </c>
      <c r="M17" s="359">
        <v>0</v>
      </c>
      <c r="N17" s="225">
        <v>0</v>
      </c>
      <c r="O17" s="207">
        <f t="shared" si="2"/>
        <v>0</v>
      </c>
      <c r="P17" s="359">
        <v>0</v>
      </c>
      <c r="Q17" s="225">
        <v>0</v>
      </c>
      <c r="R17" s="207">
        <f t="shared" si="3"/>
        <v>0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f>'[7]NR 2022'!G18</f>
        <v>10526.174000000001</v>
      </c>
      <c r="E18" s="206">
        <f>'[7]NR 2022'!H18</f>
        <v>0</v>
      </c>
      <c r="F18" s="207">
        <f t="shared" si="0"/>
        <v>10526.174000000001</v>
      </c>
      <c r="G18" s="205">
        <v>9000.9</v>
      </c>
      <c r="H18" s="206">
        <v>0</v>
      </c>
      <c r="I18" s="208">
        <f t="shared" si="1"/>
        <v>9000.9</v>
      </c>
      <c r="J18" s="217">
        <f>'[7]NR 2022'!Y18</f>
        <v>9000.9</v>
      </c>
      <c r="K18" s="218">
        <f>'[7]NR 2022'!Z18</f>
        <v>0</v>
      </c>
      <c r="L18" s="219">
        <f t="shared" si="4"/>
        <v>9000.9</v>
      </c>
      <c r="M18" s="359">
        <v>9000.9</v>
      </c>
      <c r="N18" s="206">
        <v>0</v>
      </c>
      <c r="O18" s="207">
        <f t="shared" si="2"/>
        <v>9000.9</v>
      </c>
      <c r="P18" s="359">
        <v>9000.9</v>
      </c>
      <c r="Q18" s="206">
        <v>0</v>
      </c>
      <c r="R18" s="207">
        <f t="shared" si="3"/>
        <v>9000.9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f>'[7]NR 2022'!G19</f>
        <v>69.400000000000006</v>
      </c>
      <c r="E19" s="206">
        <f>'[7]NR 2022'!H19</f>
        <v>0</v>
      </c>
      <c r="F19" s="207">
        <f t="shared" si="0"/>
        <v>69.400000000000006</v>
      </c>
      <c r="G19" s="205">
        <v>34.700000000000003</v>
      </c>
      <c r="H19" s="206">
        <f>'[7]NR 2022'!K19</f>
        <v>0</v>
      </c>
      <c r="I19" s="208">
        <f t="shared" si="1"/>
        <v>34.700000000000003</v>
      </c>
      <c r="J19" s="217">
        <f>'[7]NR 2022'!Y19</f>
        <v>347.00200000000001</v>
      </c>
      <c r="K19" s="218">
        <f>'[7]NR 2022'!Z19</f>
        <v>0</v>
      </c>
      <c r="L19" s="219">
        <f t="shared" si="4"/>
        <v>347.00200000000001</v>
      </c>
      <c r="M19" s="359">
        <v>347</v>
      </c>
      <c r="N19" s="228">
        <v>0</v>
      </c>
      <c r="O19" s="207">
        <f t="shared" si="2"/>
        <v>347</v>
      </c>
      <c r="P19" s="359">
        <v>347</v>
      </c>
      <c r="Q19" s="228">
        <v>0</v>
      </c>
      <c r="R19" s="207">
        <f t="shared" si="3"/>
        <v>347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f>'[7]NR 2022'!G20</f>
        <v>930.2</v>
      </c>
      <c r="E20" s="206">
        <f>'[7]NR 2022'!H20</f>
        <v>0</v>
      </c>
      <c r="F20" s="207">
        <f t="shared" si="0"/>
        <v>930.2</v>
      </c>
      <c r="G20" s="205">
        <v>30</v>
      </c>
      <c r="H20" s="206">
        <f>'[7]NR 2022'!K20</f>
        <v>0</v>
      </c>
      <c r="I20" s="208">
        <f t="shared" si="1"/>
        <v>30</v>
      </c>
      <c r="J20" s="217">
        <f>'[7]NR 2022'!Y20</f>
        <v>30</v>
      </c>
      <c r="K20" s="218">
        <f>'[7]NR 2022'!Z20</f>
        <v>0</v>
      </c>
      <c r="L20" s="219">
        <f t="shared" si="4"/>
        <v>30</v>
      </c>
      <c r="M20" s="359">
        <v>30</v>
      </c>
      <c r="N20" s="228">
        <v>0</v>
      </c>
      <c r="O20" s="207">
        <f t="shared" si="2"/>
        <v>30</v>
      </c>
      <c r="P20" s="359">
        <v>30</v>
      </c>
      <c r="Q20" s="228">
        <v>0</v>
      </c>
      <c r="R20" s="207">
        <f t="shared" si="3"/>
        <v>30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f>'[7]NR 2022'!G21</f>
        <v>53.3</v>
      </c>
      <c r="E21" s="206">
        <v>5</v>
      </c>
      <c r="F21" s="207">
        <f t="shared" si="0"/>
        <v>58.3</v>
      </c>
      <c r="G21" s="205">
        <v>80</v>
      </c>
      <c r="H21" s="206">
        <v>5</v>
      </c>
      <c r="I21" s="208">
        <f t="shared" si="1"/>
        <v>85</v>
      </c>
      <c r="J21" s="217">
        <f>'[7]NR 2022'!Y21</f>
        <v>80</v>
      </c>
      <c r="K21" s="218">
        <f>'[7]NR 2022'!Z21</f>
        <v>0</v>
      </c>
      <c r="L21" s="219">
        <f t="shared" si="4"/>
        <v>80</v>
      </c>
      <c r="M21" s="359">
        <v>80</v>
      </c>
      <c r="N21" s="232">
        <v>0</v>
      </c>
      <c r="O21" s="207">
        <f t="shared" si="2"/>
        <v>80</v>
      </c>
      <c r="P21" s="359">
        <v>80</v>
      </c>
      <c r="Q21" s="232">
        <v>0</v>
      </c>
      <c r="R21" s="207">
        <f t="shared" si="3"/>
        <v>80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'[7]NR 2022'!G22</f>
        <v>0</v>
      </c>
      <c r="E22" s="206">
        <v>0</v>
      </c>
      <c r="F22" s="207">
        <f t="shared" si="0"/>
        <v>0</v>
      </c>
      <c r="G22" s="205">
        <v>0</v>
      </c>
      <c r="H22" s="206">
        <v>0</v>
      </c>
      <c r="I22" s="208">
        <f t="shared" si="1"/>
        <v>0</v>
      </c>
      <c r="J22" s="217">
        <f>'[7]NR 2022'!Y22</f>
        <v>0</v>
      </c>
      <c r="K22" s="218">
        <f>'[7]NR 2022'!Z22</f>
        <v>0</v>
      </c>
      <c r="L22" s="219">
        <f t="shared" si="4"/>
        <v>0</v>
      </c>
      <c r="M22" s="359">
        <v>0</v>
      </c>
      <c r="N22" s="232">
        <v>0</v>
      </c>
      <c r="O22" s="207">
        <f t="shared" si="2"/>
        <v>0</v>
      </c>
      <c r="P22" s="359">
        <v>0</v>
      </c>
      <c r="Q22" s="232">
        <v>0</v>
      </c>
      <c r="R22" s="207">
        <f t="shared" si="3"/>
        <v>0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'[7]NR 2022'!G23</f>
        <v>0</v>
      </c>
      <c r="E23" s="206">
        <f>'[7]NR 2022'!H23</f>
        <v>0</v>
      </c>
      <c r="F23" s="235">
        <f t="shared" si="0"/>
        <v>0</v>
      </c>
      <c r="G23" s="205">
        <f>'[7]NR 2022'!J23</f>
        <v>0</v>
      </c>
      <c r="H23" s="206">
        <f>'[7]NR 2022'!K23</f>
        <v>0</v>
      </c>
      <c r="I23" s="236">
        <f t="shared" si="1"/>
        <v>0</v>
      </c>
      <c r="J23" s="217">
        <f>'[7]NR 2022'!Y23</f>
        <v>0</v>
      </c>
      <c r="K23" s="218">
        <f>'[7]NR 2022'!Z23</f>
        <v>0</v>
      </c>
      <c r="L23" s="219">
        <f t="shared" si="4"/>
        <v>0</v>
      </c>
      <c r="M23" s="358">
        <v>0</v>
      </c>
      <c r="N23" s="240">
        <v>0</v>
      </c>
      <c r="O23" s="235">
        <f t="shared" si="2"/>
        <v>0</v>
      </c>
      <c r="P23" s="358">
        <v>0</v>
      </c>
      <c r="Q23" s="240">
        <v>0</v>
      </c>
      <c r="R23" s="235">
        <f t="shared" si="3"/>
        <v>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 t="shared" ref="D24:R24" si="5">SUM(D15:D21)</f>
        <v>14212.474</v>
      </c>
      <c r="E24" s="243">
        <f>SUM(E15:E23)</f>
        <v>122</v>
      </c>
      <c r="F24" s="243">
        <f t="shared" si="5"/>
        <v>14334.474</v>
      </c>
      <c r="G24" s="243">
        <f t="shared" si="5"/>
        <v>13602.8</v>
      </c>
      <c r="H24" s="243">
        <f t="shared" si="5"/>
        <v>305</v>
      </c>
      <c r="I24" s="244">
        <f t="shared" si="5"/>
        <v>13907.8</v>
      </c>
      <c r="J24" s="245">
        <f>SUM(J15:J21)</f>
        <v>13353.902</v>
      </c>
      <c r="K24" s="245">
        <f t="shared" si="5"/>
        <v>350</v>
      </c>
      <c r="L24" s="245">
        <f t="shared" si="5"/>
        <v>13703.902</v>
      </c>
      <c r="M24" s="246">
        <f>SUM(M15:M23)</f>
        <v>13057.9</v>
      </c>
      <c r="N24" s="243">
        <f>SUM(N15:N23)</f>
        <v>350</v>
      </c>
      <c r="O24" s="243">
        <f t="shared" si="5"/>
        <v>13407.9</v>
      </c>
      <c r="P24" s="243">
        <f t="shared" si="5"/>
        <v>13057.9</v>
      </c>
      <c r="Q24" s="243">
        <f t="shared" si="5"/>
        <v>350</v>
      </c>
      <c r="R24" s="243">
        <f t="shared" si="5"/>
        <v>13407.9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f>'[7]NR 2022'!G28</f>
        <v>163.43100000000001</v>
      </c>
      <c r="E28" s="206">
        <f>'[7]NR 2022'!H28</f>
        <v>0</v>
      </c>
      <c r="F28" s="207">
        <f t="shared" ref="F28:F38" si="6">D28+E28</f>
        <v>163.43100000000001</v>
      </c>
      <c r="G28" s="205">
        <f>'[7]NR 2022'!M28</f>
        <v>818</v>
      </c>
      <c r="H28" s="206">
        <f>'[7]NR 2022'!N28</f>
        <v>245</v>
      </c>
      <c r="I28" s="208">
        <f t="shared" ref="I28:I38" si="7">G28+H28</f>
        <v>1063</v>
      </c>
      <c r="J28" s="209">
        <f>'[7]NR 2022'!Y28</f>
        <v>250</v>
      </c>
      <c r="K28" s="210">
        <f>'[7]NR 2022'!Z28</f>
        <v>300</v>
      </c>
      <c r="L28" s="211">
        <f t="shared" ref="L28:L38" si="8">J28+K28</f>
        <v>550</v>
      </c>
      <c r="M28" s="266">
        <v>250</v>
      </c>
      <c r="N28" s="266">
        <v>300</v>
      </c>
      <c r="O28" s="207">
        <f t="shared" ref="O28:O38" si="9">M28+N28</f>
        <v>550</v>
      </c>
      <c r="P28" s="266">
        <v>250</v>
      </c>
      <c r="Q28" s="266">
        <v>300</v>
      </c>
      <c r="R28" s="207">
        <f t="shared" ref="R28:R38" si="10">P28+Q28</f>
        <v>550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f>'[7]NR 2022'!G29</f>
        <v>900.61999999999989</v>
      </c>
      <c r="E29" s="216">
        <f>'[7]NR 2022'!H29</f>
        <v>0</v>
      </c>
      <c r="F29" s="207">
        <f t="shared" si="6"/>
        <v>900.61999999999989</v>
      </c>
      <c r="G29" s="205">
        <f>'[7]NR 2022'!M29</f>
        <v>630.20000000000005</v>
      </c>
      <c r="H29" s="216">
        <f>'[7]NR 2022'!N29</f>
        <v>0</v>
      </c>
      <c r="I29" s="208">
        <f t="shared" si="7"/>
        <v>630.20000000000005</v>
      </c>
      <c r="J29" s="217">
        <f>'[7]NR 2022'!Y29</f>
        <v>479</v>
      </c>
      <c r="K29" s="268">
        <f>'[7]NR 2022'!Z29</f>
        <v>0</v>
      </c>
      <c r="L29" s="219">
        <f t="shared" si="8"/>
        <v>479</v>
      </c>
      <c r="M29" s="271">
        <v>450</v>
      </c>
      <c r="N29" s="270">
        <v>0</v>
      </c>
      <c r="O29" s="207">
        <f t="shared" si="9"/>
        <v>450</v>
      </c>
      <c r="P29" s="271">
        <v>450</v>
      </c>
      <c r="Q29" s="270">
        <v>0</v>
      </c>
      <c r="R29" s="207">
        <f t="shared" si="10"/>
        <v>450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f>'[7]NR 2022'!G30</f>
        <v>690.40000000000009</v>
      </c>
      <c r="E30" s="216">
        <f>'[7]NR 2022'!H30</f>
        <v>34.299999999999997</v>
      </c>
      <c r="F30" s="207">
        <f t="shared" si="6"/>
        <v>724.7</v>
      </c>
      <c r="G30" s="205">
        <f>'[7]NR 2022'!M30</f>
        <v>695</v>
      </c>
      <c r="H30" s="216">
        <f>'[7]NR 2022'!N30</f>
        <v>60</v>
      </c>
      <c r="I30" s="208">
        <f t="shared" si="7"/>
        <v>755</v>
      </c>
      <c r="J30" s="217">
        <f>'[7]NR 2022'!Y30</f>
        <v>855</v>
      </c>
      <c r="K30" s="268">
        <f>'[7]NR 2022'!Z30</f>
        <v>50</v>
      </c>
      <c r="L30" s="219">
        <f t="shared" si="8"/>
        <v>905</v>
      </c>
      <c r="M30" s="271">
        <v>745</v>
      </c>
      <c r="N30" s="270">
        <v>50</v>
      </c>
      <c r="O30" s="207">
        <f t="shared" si="9"/>
        <v>795</v>
      </c>
      <c r="P30" s="271">
        <v>745</v>
      </c>
      <c r="Q30" s="270">
        <v>50</v>
      </c>
      <c r="R30" s="207">
        <f t="shared" si="10"/>
        <v>795</v>
      </c>
      <c r="S30" s="162"/>
    </row>
    <row r="31" spans="1:19" x14ac:dyDescent="0.25">
      <c r="A31" s="160"/>
      <c r="B31" s="214" t="s">
        <v>46</v>
      </c>
      <c r="C31" s="230" t="s">
        <v>45</v>
      </c>
      <c r="D31" s="205">
        <f>'[7]NR 2022'!G31</f>
        <v>951.654</v>
      </c>
      <c r="E31" s="206">
        <f>'[7]NR 2022'!H31</f>
        <v>0</v>
      </c>
      <c r="F31" s="207">
        <f t="shared" si="6"/>
        <v>951.654</v>
      </c>
      <c r="G31" s="205">
        <f>'[7]NR 2022'!M31</f>
        <v>1041</v>
      </c>
      <c r="H31" s="206">
        <f>'[7]NR 2022'!N31</f>
        <v>0</v>
      </c>
      <c r="I31" s="208">
        <f t="shared" si="7"/>
        <v>1041</v>
      </c>
      <c r="J31" s="217">
        <f>'[7]NR 2022'!Y31</f>
        <v>1124.7</v>
      </c>
      <c r="K31" s="218">
        <f>'[7]NR 2022'!Z31</f>
        <v>0</v>
      </c>
      <c r="L31" s="219">
        <f t="shared" si="8"/>
        <v>1124.7</v>
      </c>
      <c r="M31" s="271">
        <v>1104.7</v>
      </c>
      <c r="N31" s="271">
        <v>0</v>
      </c>
      <c r="O31" s="207">
        <f t="shared" si="9"/>
        <v>1104.7</v>
      </c>
      <c r="P31" s="271">
        <v>1104.7</v>
      </c>
      <c r="Q31" s="271">
        <v>0</v>
      </c>
      <c r="R31" s="207">
        <f t="shared" si="10"/>
        <v>1104.7</v>
      </c>
      <c r="S31" s="162"/>
    </row>
    <row r="32" spans="1:19" x14ac:dyDescent="0.25">
      <c r="A32" s="160"/>
      <c r="B32" s="214" t="s">
        <v>44</v>
      </c>
      <c r="C32" s="230" t="s">
        <v>43</v>
      </c>
      <c r="D32" s="205">
        <f>'[7]NR 2022'!G32</f>
        <v>7431.4520000000011</v>
      </c>
      <c r="E32" s="206">
        <f>'[7]NR 2022'!H32</f>
        <v>0</v>
      </c>
      <c r="F32" s="207">
        <f t="shared" si="6"/>
        <v>7431.4520000000011</v>
      </c>
      <c r="G32" s="205">
        <f>'[7]NR 2022'!M32</f>
        <v>6984.2</v>
      </c>
      <c r="H32" s="206">
        <f>'[7]NR 2022'!N32</f>
        <v>0</v>
      </c>
      <c r="I32" s="208">
        <f t="shared" si="7"/>
        <v>6984.2</v>
      </c>
      <c r="J32" s="217">
        <f>'[7]NR 2022'!Y32</f>
        <v>6958.23</v>
      </c>
      <c r="K32" s="218">
        <f>'[7]NR 2022'!Z32</f>
        <v>0</v>
      </c>
      <c r="L32" s="219">
        <f t="shared" si="8"/>
        <v>6958.23</v>
      </c>
      <c r="M32" s="271">
        <v>6856.2</v>
      </c>
      <c r="N32" s="271">
        <v>0</v>
      </c>
      <c r="O32" s="207">
        <f t="shared" si="9"/>
        <v>6856.2</v>
      </c>
      <c r="P32" s="271">
        <v>6856.2</v>
      </c>
      <c r="Q32" s="271">
        <v>0</v>
      </c>
      <c r="R32" s="207">
        <f t="shared" si="10"/>
        <v>6856.2</v>
      </c>
      <c r="S32" s="162"/>
    </row>
    <row r="33" spans="1:19" x14ac:dyDescent="0.25">
      <c r="A33" s="160"/>
      <c r="B33" s="214" t="s">
        <v>42</v>
      </c>
      <c r="C33" s="227" t="s">
        <v>41</v>
      </c>
      <c r="D33" s="205">
        <f>'[7]NR 2022'!G33</f>
        <v>6803.8140000000003</v>
      </c>
      <c r="E33" s="206">
        <f>'[7]NR 2022'!H33</f>
        <v>0</v>
      </c>
      <c r="F33" s="207">
        <f t="shared" si="6"/>
        <v>6803.8140000000003</v>
      </c>
      <c r="G33" s="205">
        <f>'[7]NR 2022'!M33</f>
        <v>6704.2</v>
      </c>
      <c r="H33" s="206">
        <f>'[7]NR 2022'!N33</f>
        <v>0</v>
      </c>
      <c r="I33" s="208">
        <f t="shared" si="7"/>
        <v>6704.2</v>
      </c>
      <c r="J33" s="217">
        <f>'[7]NR 2022'!Y33</f>
        <v>6678.2</v>
      </c>
      <c r="K33" s="218">
        <f>'[7]NR 2022'!Z33</f>
        <v>0</v>
      </c>
      <c r="L33" s="219">
        <f t="shared" si="8"/>
        <v>6678.2</v>
      </c>
      <c r="M33" s="271">
        <v>6576.2</v>
      </c>
      <c r="N33" s="271">
        <v>0</v>
      </c>
      <c r="O33" s="207">
        <f t="shared" si="9"/>
        <v>6576.2</v>
      </c>
      <c r="P33" s="271">
        <v>6576.2</v>
      </c>
      <c r="Q33" s="271">
        <v>0</v>
      </c>
      <c r="R33" s="207">
        <f t="shared" si="10"/>
        <v>6576.2</v>
      </c>
      <c r="S33" s="162"/>
    </row>
    <row r="34" spans="1:19" x14ac:dyDescent="0.25">
      <c r="A34" s="160"/>
      <c r="B34" s="214" t="s">
        <v>40</v>
      </c>
      <c r="C34" s="272" t="s">
        <v>39</v>
      </c>
      <c r="D34" s="205">
        <f>'[7]NR 2022'!G34</f>
        <v>627.63800000000003</v>
      </c>
      <c r="E34" s="206">
        <f>'[7]NR 2022'!H34</f>
        <v>0</v>
      </c>
      <c r="F34" s="207">
        <f t="shared" si="6"/>
        <v>627.63800000000003</v>
      </c>
      <c r="G34" s="205">
        <f>'[7]NR 2022'!M34</f>
        <v>280</v>
      </c>
      <c r="H34" s="206">
        <f>'[7]NR 2022'!N34</f>
        <v>0</v>
      </c>
      <c r="I34" s="208">
        <f t="shared" si="7"/>
        <v>280</v>
      </c>
      <c r="J34" s="217">
        <f>'[7]NR 2022'!Y34</f>
        <v>280</v>
      </c>
      <c r="K34" s="218">
        <f>'[7]NR 2022'!Z34</f>
        <v>0</v>
      </c>
      <c r="L34" s="219">
        <f t="shared" si="8"/>
        <v>280</v>
      </c>
      <c r="M34" s="271">
        <v>280</v>
      </c>
      <c r="N34" s="271">
        <v>0</v>
      </c>
      <c r="O34" s="207">
        <f t="shared" si="9"/>
        <v>280</v>
      </c>
      <c r="P34" s="271">
        <v>280</v>
      </c>
      <c r="Q34" s="271">
        <v>0</v>
      </c>
      <c r="R34" s="207">
        <f t="shared" si="10"/>
        <v>280</v>
      </c>
      <c r="S34" s="162"/>
    </row>
    <row r="35" spans="1:19" x14ac:dyDescent="0.25">
      <c r="A35" s="160"/>
      <c r="B35" s="214" t="s">
        <v>38</v>
      </c>
      <c r="C35" s="230" t="s">
        <v>37</v>
      </c>
      <c r="D35" s="205">
        <f>'[7]NR 2022'!G35</f>
        <v>2397.4549999999999</v>
      </c>
      <c r="E35" s="206">
        <f>'[7]NR 2022'!H35</f>
        <v>0</v>
      </c>
      <c r="F35" s="207">
        <f t="shared" si="6"/>
        <v>2397.4549999999999</v>
      </c>
      <c r="G35" s="205">
        <f>'[7]NR 2022'!M35</f>
        <v>2354.9</v>
      </c>
      <c r="H35" s="206">
        <f>'[7]NR 2022'!N35</f>
        <v>0</v>
      </c>
      <c r="I35" s="208">
        <f t="shared" si="7"/>
        <v>2354.9</v>
      </c>
      <c r="J35" s="217">
        <f>'[7]NR 2022'!Y35</f>
        <v>2321.9</v>
      </c>
      <c r="K35" s="218">
        <f>'[7]NR 2022'!Z35</f>
        <v>0</v>
      </c>
      <c r="L35" s="219">
        <f t="shared" si="8"/>
        <v>2321.9</v>
      </c>
      <c r="M35" s="271">
        <v>2286.9</v>
      </c>
      <c r="N35" s="271">
        <v>0</v>
      </c>
      <c r="O35" s="207">
        <f t="shared" si="9"/>
        <v>2286.9</v>
      </c>
      <c r="P35" s="271">
        <v>2286.9</v>
      </c>
      <c r="Q35" s="271">
        <v>0</v>
      </c>
      <c r="R35" s="207">
        <f t="shared" si="10"/>
        <v>2286.9</v>
      </c>
      <c r="S35" s="162"/>
    </row>
    <row r="36" spans="1:19" x14ac:dyDescent="0.25">
      <c r="A36" s="160"/>
      <c r="B36" s="214" t="s">
        <v>36</v>
      </c>
      <c r="C36" s="230" t="s">
        <v>35</v>
      </c>
      <c r="D36" s="205">
        <f>'[7]NR 2022'!G36</f>
        <v>0</v>
      </c>
      <c r="E36" s="206">
        <f>'[7]NR 2022'!H36</f>
        <v>0</v>
      </c>
      <c r="F36" s="207">
        <f t="shared" si="6"/>
        <v>0</v>
      </c>
      <c r="G36" s="205">
        <f>'[7]NR 2022'!M36</f>
        <v>11</v>
      </c>
      <c r="H36" s="206">
        <f>'[7]NR 2022'!N36</f>
        <v>0</v>
      </c>
      <c r="I36" s="208">
        <f t="shared" si="7"/>
        <v>11</v>
      </c>
      <c r="J36" s="217">
        <f>'[7]NR 2022'!Y36</f>
        <v>10</v>
      </c>
      <c r="K36" s="218">
        <f>'[7]NR 2022'!Z36</f>
        <v>0</v>
      </c>
      <c r="L36" s="219">
        <f t="shared" si="8"/>
        <v>10</v>
      </c>
      <c r="M36" s="271">
        <v>10</v>
      </c>
      <c r="N36" s="271">
        <v>0</v>
      </c>
      <c r="O36" s="207">
        <f t="shared" si="9"/>
        <v>10</v>
      </c>
      <c r="P36" s="271">
        <v>10</v>
      </c>
      <c r="Q36" s="271">
        <v>0</v>
      </c>
      <c r="R36" s="207">
        <f t="shared" si="10"/>
        <v>10</v>
      </c>
      <c r="S36" s="162"/>
    </row>
    <row r="37" spans="1:19" x14ac:dyDescent="0.25">
      <c r="A37" s="160"/>
      <c r="B37" s="214" t="s">
        <v>34</v>
      </c>
      <c r="C37" s="230" t="s">
        <v>33</v>
      </c>
      <c r="D37" s="205">
        <f>'[7]NR 2022'!G37</f>
        <v>256.82400000000001</v>
      </c>
      <c r="E37" s="206">
        <f>'[7]NR 2022'!H37</f>
        <v>0</v>
      </c>
      <c r="F37" s="207">
        <f t="shared" si="6"/>
        <v>256.82400000000001</v>
      </c>
      <c r="G37" s="205">
        <f>'[7]NR 2022'!M37</f>
        <v>247</v>
      </c>
      <c r="H37" s="206">
        <f>'[7]NR 2022'!N37</f>
        <v>0</v>
      </c>
      <c r="I37" s="208">
        <f t="shared" si="7"/>
        <v>247</v>
      </c>
      <c r="J37" s="217">
        <f>'[7]NR 2022'!Y37</f>
        <v>598.84799999999996</v>
      </c>
      <c r="K37" s="218">
        <f>'[7]NR 2022'!Z37</f>
        <v>0</v>
      </c>
      <c r="L37" s="219">
        <f t="shared" si="8"/>
        <v>598.84799999999996</v>
      </c>
      <c r="M37" s="271">
        <v>598.79999999999995</v>
      </c>
      <c r="N37" s="271">
        <v>0</v>
      </c>
      <c r="O37" s="207">
        <f t="shared" si="9"/>
        <v>598.79999999999995</v>
      </c>
      <c r="P37" s="271">
        <v>598.79999999999995</v>
      </c>
      <c r="Q37" s="271">
        <v>0</v>
      </c>
      <c r="R37" s="207">
        <f t="shared" si="10"/>
        <v>598.79999999999995</v>
      </c>
      <c r="S37" s="162"/>
    </row>
    <row r="38" spans="1:19" ht="15.75" thickBot="1" x14ac:dyDescent="0.3">
      <c r="A38" s="160"/>
      <c r="B38" s="273" t="s">
        <v>32</v>
      </c>
      <c r="C38" s="274" t="s">
        <v>31</v>
      </c>
      <c r="D38" s="205">
        <f>'[7]NR 2022'!G38</f>
        <v>1281.2929999999999</v>
      </c>
      <c r="E38" s="206">
        <f>'[7]NR 2022'!H38</f>
        <v>0</v>
      </c>
      <c r="F38" s="235">
        <f t="shared" si="6"/>
        <v>1281.2929999999999</v>
      </c>
      <c r="G38" s="205">
        <f>'[7]NR 2022'!M38</f>
        <v>821.5</v>
      </c>
      <c r="H38" s="206">
        <f>'[7]NR 2022'!N38</f>
        <v>0</v>
      </c>
      <c r="I38" s="236">
        <f t="shared" si="7"/>
        <v>821.5</v>
      </c>
      <c r="J38" s="217">
        <f>'[7]NR 2022'!Y38</f>
        <v>756.30600000000004</v>
      </c>
      <c r="K38" s="218">
        <f>'[7]NR 2022'!Z38</f>
        <v>0</v>
      </c>
      <c r="L38" s="219">
        <f t="shared" si="8"/>
        <v>756.30600000000004</v>
      </c>
      <c r="M38" s="276">
        <v>756.3</v>
      </c>
      <c r="N38" s="276">
        <v>0</v>
      </c>
      <c r="O38" s="235">
        <f t="shared" si="9"/>
        <v>756.3</v>
      </c>
      <c r="P38" s="276">
        <v>756.3</v>
      </c>
      <c r="Q38" s="276">
        <v>0</v>
      </c>
      <c r="R38" s="235">
        <f t="shared" si="10"/>
        <v>756.3</v>
      </c>
      <c r="S38" s="162"/>
    </row>
    <row r="39" spans="1:19" ht="15.75" thickBot="1" x14ac:dyDescent="0.3">
      <c r="A39" s="160"/>
      <c r="B39" s="241" t="s">
        <v>30</v>
      </c>
      <c r="C39" s="277" t="s">
        <v>29</v>
      </c>
      <c r="D39" s="278">
        <f>SUM(D28:D32)+SUM(D35:D38)</f>
        <v>14073.129000000001</v>
      </c>
      <c r="E39" s="278">
        <f>SUM(E28:E32)+SUM(E35:E38)</f>
        <v>34.299999999999997</v>
      </c>
      <c r="F39" s="279">
        <f>SUM(F35:F38)+SUM(F28:F32)</f>
        <v>14107.429</v>
      </c>
      <c r="G39" s="278">
        <f>SUM(G28:G32)+SUM(G35:G38)</f>
        <v>13602.8</v>
      </c>
      <c r="H39" s="278">
        <f>SUM(H28:H32)+SUM(H35:H38)</f>
        <v>305</v>
      </c>
      <c r="I39" s="280">
        <f>SUM(I35:I38)+SUM(I28:I32)</f>
        <v>13907.8</v>
      </c>
      <c r="J39" s="281">
        <f>SUM(J28:J32)+SUM(J35:J38)-0.1</f>
        <v>13353.884</v>
      </c>
      <c r="K39" s="282">
        <f>SUM(K28:K32)+SUM(K35:K38)</f>
        <v>350</v>
      </c>
      <c r="L39" s="281">
        <f>SUM(L35:L38)+SUM(L28:L32)-0.1</f>
        <v>13703.884</v>
      </c>
      <c r="M39" s="278">
        <f>SUM(M28:M32)+SUM(M35:M38)</f>
        <v>13057.9</v>
      </c>
      <c r="N39" s="278">
        <f>SUM(N28:N32)+SUM(N35:N38)</f>
        <v>350</v>
      </c>
      <c r="O39" s="279">
        <f>SUM(O35:O38)+SUM(O28:O32)</f>
        <v>13407.9</v>
      </c>
      <c r="P39" s="278">
        <f>SUM(P28:P32)+SUM(P35:P38)</f>
        <v>13057.9</v>
      </c>
      <c r="Q39" s="278">
        <f>SUM(Q28:Q32)+SUM(Q35:Q38)</f>
        <v>350</v>
      </c>
      <c r="R39" s="279">
        <f>SUM(R35:R38)+SUM(R28:R32)</f>
        <v>13407.9</v>
      </c>
      <c r="S39" s="162"/>
    </row>
    <row r="40" spans="1:19" ht="19.5" thickBot="1" x14ac:dyDescent="0.35">
      <c r="A40" s="160"/>
      <c r="B40" s="283" t="s">
        <v>28</v>
      </c>
      <c r="C40" s="284" t="s">
        <v>27</v>
      </c>
      <c r="D40" s="285">
        <f t="shared" ref="D40:R40" si="11">D24-D39</f>
        <v>139.34499999999935</v>
      </c>
      <c r="E40" s="285">
        <f t="shared" si="11"/>
        <v>87.7</v>
      </c>
      <c r="F40" s="286">
        <f t="shared" si="11"/>
        <v>227.04500000000007</v>
      </c>
      <c r="G40" s="285">
        <f t="shared" si="11"/>
        <v>0</v>
      </c>
      <c r="H40" s="285">
        <f t="shared" si="11"/>
        <v>0</v>
      </c>
      <c r="I40" s="287">
        <f t="shared" si="11"/>
        <v>0</v>
      </c>
      <c r="J40" s="285">
        <f t="shared" si="11"/>
        <v>1.8000000000029104E-2</v>
      </c>
      <c r="K40" s="285">
        <f t="shared" si="11"/>
        <v>0</v>
      </c>
      <c r="L40" s="286">
        <f t="shared" si="11"/>
        <v>1.8000000000029104E-2</v>
      </c>
      <c r="M40" s="288">
        <f t="shared" si="11"/>
        <v>0</v>
      </c>
      <c r="N40" s="285">
        <f t="shared" si="11"/>
        <v>0</v>
      </c>
      <c r="O40" s="286">
        <f t="shared" si="11"/>
        <v>0</v>
      </c>
      <c r="P40" s="285">
        <f t="shared" si="11"/>
        <v>0</v>
      </c>
      <c r="Q40" s="285">
        <f t="shared" si="11"/>
        <v>0</v>
      </c>
      <c r="R40" s="286">
        <f t="shared" si="11"/>
        <v>0</v>
      </c>
      <c r="S40" s="162"/>
    </row>
    <row r="41" spans="1:19" ht="15.75" thickBot="1" x14ac:dyDescent="0.3">
      <c r="A41" s="160"/>
      <c r="B41" s="289" t="s">
        <v>26</v>
      </c>
      <c r="C41" s="290" t="s">
        <v>25</v>
      </c>
      <c r="D41" s="291"/>
      <c r="E41" s="292"/>
      <c r="F41" s="293">
        <f>F40-D16</f>
        <v>-587.95499999999993</v>
      </c>
      <c r="G41" s="291"/>
      <c r="H41" s="294"/>
      <c r="I41" s="295">
        <f>I40-G16</f>
        <v>-1804.2</v>
      </c>
      <c r="J41" s="296"/>
      <c r="K41" s="294"/>
      <c r="L41" s="293">
        <f>L40-J16</f>
        <v>-1309.982</v>
      </c>
      <c r="M41" s="297"/>
      <c r="N41" s="294"/>
      <c r="O41" s="293">
        <f>O40-M16</f>
        <v>-1200</v>
      </c>
      <c r="P41" s="291"/>
      <c r="Q41" s="294"/>
      <c r="R41" s="293">
        <f>R40-P16</f>
        <v>-1200</v>
      </c>
      <c r="S41" s="162"/>
    </row>
    <row r="42" spans="1:19" s="303" customFormat="1" ht="8.25" customHeight="1" thickBot="1" x14ac:dyDescent="0.3">
      <c r="A42" s="298"/>
      <c r="B42" s="299"/>
      <c r="C42" s="300"/>
      <c r="D42" s="298"/>
      <c r="E42" s="301"/>
      <c r="F42" s="301"/>
      <c r="G42" s="298"/>
      <c r="H42" s="301"/>
      <c r="I42" s="301"/>
      <c r="J42" s="301"/>
      <c r="K42" s="301"/>
      <c r="L42" s="302"/>
      <c r="M42" s="302"/>
      <c r="N42" s="302"/>
      <c r="O42" s="302"/>
      <c r="P42" s="302"/>
      <c r="Q42" s="302"/>
      <c r="R42" s="302"/>
      <c r="S42" s="302"/>
    </row>
    <row r="43" spans="1:19" s="303" customFormat="1" ht="15.75" customHeight="1" x14ac:dyDescent="0.25">
      <c r="A43" s="298"/>
      <c r="B43" s="304"/>
      <c r="C43" s="305" t="s">
        <v>24</v>
      </c>
      <c r="D43" s="306" t="s">
        <v>23</v>
      </c>
      <c r="E43" s="301"/>
      <c r="F43" s="307"/>
      <c r="G43" s="306" t="s">
        <v>22</v>
      </c>
      <c r="H43" s="301"/>
      <c r="I43" s="301"/>
      <c r="J43" s="306" t="s">
        <v>21</v>
      </c>
      <c r="K43" s="301"/>
      <c r="L43" s="301"/>
      <c r="M43" s="306" t="s">
        <v>20</v>
      </c>
      <c r="N43" s="302"/>
      <c r="O43" s="302"/>
      <c r="P43" s="306" t="s">
        <v>20</v>
      </c>
      <c r="Q43" s="302"/>
      <c r="R43" s="302"/>
      <c r="S43" s="302"/>
    </row>
    <row r="44" spans="1:19" ht="15.75" thickBot="1" x14ac:dyDescent="0.3">
      <c r="A44" s="160"/>
      <c r="B44" s="304"/>
      <c r="C44" s="308"/>
      <c r="D44" s="309">
        <v>185.4</v>
      </c>
      <c r="E44" s="301"/>
      <c r="F44" s="307"/>
      <c r="G44" s="309">
        <v>205.3</v>
      </c>
      <c r="H44" s="310"/>
      <c r="I44" s="310"/>
      <c r="J44" s="309">
        <v>205.3</v>
      </c>
      <c r="K44" s="310"/>
      <c r="L44" s="310"/>
      <c r="M44" s="309">
        <v>205.3</v>
      </c>
      <c r="N44" s="162"/>
      <c r="O44" s="162"/>
      <c r="P44" s="309">
        <v>205.3</v>
      </c>
      <c r="Q44" s="162"/>
      <c r="R44" s="162"/>
      <c r="S44" s="162"/>
    </row>
    <row r="45" spans="1:19" s="303" customFormat="1" ht="8.25" customHeight="1" thickBot="1" x14ac:dyDescent="0.3">
      <c r="A45" s="298"/>
      <c r="B45" s="304"/>
      <c r="C45" s="300"/>
      <c r="D45" s="301"/>
      <c r="E45" s="301"/>
      <c r="F45" s="307"/>
      <c r="G45" s="301"/>
      <c r="H45" s="301"/>
      <c r="I45" s="307"/>
      <c r="J45" s="307"/>
      <c r="K45" s="307"/>
      <c r="L45" s="302"/>
      <c r="M45" s="302"/>
      <c r="N45" s="302"/>
      <c r="O45" s="302"/>
      <c r="P45" s="302"/>
      <c r="Q45" s="302"/>
      <c r="R45" s="302"/>
      <c r="S45" s="302"/>
    </row>
    <row r="46" spans="1:19" s="303" customFormat="1" ht="37.5" customHeight="1" thickBot="1" x14ac:dyDescent="0.3">
      <c r="A46" s="298"/>
      <c r="B46" s="304"/>
      <c r="C46" s="305" t="s">
        <v>19</v>
      </c>
      <c r="D46" s="311" t="s">
        <v>18</v>
      </c>
      <c r="E46" s="312" t="s">
        <v>17</v>
      </c>
      <c r="F46" s="307"/>
      <c r="G46" s="311" t="s">
        <v>18</v>
      </c>
      <c r="H46" s="312" t="s">
        <v>17</v>
      </c>
      <c r="I46" s="302"/>
      <c r="J46" s="311" t="s">
        <v>18</v>
      </c>
      <c r="K46" s="312" t="s">
        <v>17</v>
      </c>
      <c r="L46" s="313"/>
      <c r="M46" s="311" t="s">
        <v>18</v>
      </c>
      <c r="N46" s="312" t="s">
        <v>17</v>
      </c>
      <c r="O46" s="302"/>
      <c r="P46" s="311" t="s">
        <v>18</v>
      </c>
      <c r="Q46" s="312" t="s">
        <v>17</v>
      </c>
      <c r="R46" s="302"/>
      <c r="S46" s="302"/>
    </row>
    <row r="47" spans="1:19" ht="15.75" thickBot="1" x14ac:dyDescent="0.3">
      <c r="A47" s="160"/>
      <c r="B47" s="314"/>
      <c r="C47" s="315"/>
      <c r="D47" s="316">
        <v>0</v>
      </c>
      <c r="E47" s="317">
        <v>0</v>
      </c>
      <c r="F47" s="307"/>
      <c r="G47" s="316">
        <v>0</v>
      </c>
      <c r="H47" s="317">
        <v>0</v>
      </c>
      <c r="I47" s="162"/>
      <c r="J47" s="316">
        <v>0</v>
      </c>
      <c r="K47" s="317">
        <v>0</v>
      </c>
      <c r="L47" s="310"/>
      <c r="M47" s="316">
        <v>0</v>
      </c>
      <c r="N47" s="317">
        <v>0</v>
      </c>
      <c r="O47" s="162"/>
      <c r="P47" s="316">
        <v>0</v>
      </c>
      <c r="Q47" s="317">
        <v>0</v>
      </c>
      <c r="R47" s="162"/>
      <c r="S47" s="162"/>
    </row>
    <row r="48" spans="1:19" x14ac:dyDescent="0.25">
      <c r="A48" s="160"/>
      <c r="B48" s="314"/>
      <c r="C48" s="300"/>
      <c r="D48" s="301"/>
      <c r="E48" s="301"/>
      <c r="F48" s="307"/>
      <c r="G48" s="301"/>
      <c r="H48" s="301"/>
      <c r="I48" s="307"/>
      <c r="J48" s="307"/>
      <c r="K48" s="307"/>
      <c r="L48" s="302"/>
      <c r="M48" s="162"/>
      <c r="N48" s="302"/>
      <c r="O48" s="302"/>
      <c r="P48" s="162"/>
      <c r="Q48" s="162"/>
      <c r="R48" s="162"/>
      <c r="S48" s="162"/>
    </row>
    <row r="49" spans="1:19" x14ac:dyDescent="0.25">
      <c r="A49" s="160"/>
      <c r="B49" s="314"/>
      <c r="C49" s="318" t="s">
        <v>16</v>
      </c>
      <c r="D49" s="319" t="s">
        <v>9</v>
      </c>
      <c r="E49" s="301"/>
      <c r="F49" s="162"/>
      <c r="G49" s="319" t="s">
        <v>15</v>
      </c>
      <c r="H49" s="162"/>
      <c r="I49" s="162"/>
      <c r="J49" s="319" t="s">
        <v>7</v>
      </c>
      <c r="K49" s="162"/>
      <c r="L49" s="320"/>
      <c r="M49" s="319" t="s">
        <v>6</v>
      </c>
      <c r="N49" s="320"/>
      <c r="O49" s="320"/>
      <c r="P49" s="319" t="s">
        <v>5</v>
      </c>
      <c r="Q49" s="162"/>
      <c r="R49" s="162"/>
      <c r="S49" s="162"/>
    </row>
    <row r="50" spans="1:19" x14ac:dyDescent="0.25">
      <c r="A50" s="160"/>
      <c r="B50" s="314"/>
      <c r="C50" s="321" t="s">
        <v>96</v>
      </c>
      <c r="D50" s="322">
        <f>SUM(D51:D54)</f>
        <v>959.5</v>
      </c>
      <c r="E50" s="301"/>
      <c r="F50" s="162"/>
      <c r="G50" s="322">
        <f>SUM(G51:G54)</f>
        <v>1378.3000000000002</v>
      </c>
      <c r="H50" s="162"/>
      <c r="I50" s="162"/>
      <c r="J50" s="322">
        <f>SUM(J51:J54)</f>
        <v>1623.7</v>
      </c>
      <c r="K50" s="162"/>
      <c r="L50" s="323"/>
      <c r="M50" s="322">
        <f>SUM(M51:M54)</f>
        <v>1695</v>
      </c>
      <c r="N50" s="323"/>
      <c r="O50" s="323"/>
      <c r="P50" s="322">
        <f>SUM(P51:P54)</f>
        <v>1766.5</v>
      </c>
      <c r="Q50" s="162"/>
      <c r="R50" s="162"/>
      <c r="S50" s="162"/>
    </row>
    <row r="51" spans="1:19" x14ac:dyDescent="0.25">
      <c r="A51" s="160"/>
      <c r="B51" s="314"/>
      <c r="C51" s="321" t="s">
        <v>14</v>
      </c>
      <c r="D51" s="322">
        <v>570.20000000000005</v>
      </c>
      <c r="E51" s="301"/>
      <c r="F51" s="162"/>
      <c r="G51" s="322">
        <v>858.9</v>
      </c>
      <c r="H51" s="162"/>
      <c r="I51" s="162"/>
      <c r="J51" s="322">
        <v>1016</v>
      </c>
      <c r="K51" s="162"/>
      <c r="L51" s="323"/>
      <c r="M51" s="322">
        <v>1016</v>
      </c>
      <c r="N51" s="323"/>
      <c r="O51" s="323"/>
      <c r="P51" s="322">
        <v>1016</v>
      </c>
      <c r="Q51" s="162"/>
      <c r="R51" s="162"/>
      <c r="S51" s="162"/>
    </row>
    <row r="52" spans="1:19" x14ac:dyDescent="0.25">
      <c r="A52" s="160"/>
      <c r="B52" s="314"/>
      <c r="C52" s="321" t="s">
        <v>13</v>
      </c>
      <c r="D52" s="322">
        <v>1.9</v>
      </c>
      <c r="E52" s="301"/>
      <c r="F52" s="162"/>
      <c r="G52" s="322">
        <v>51.5</v>
      </c>
      <c r="H52" s="162"/>
      <c r="I52" s="162"/>
      <c r="J52" s="322">
        <v>95</v>
      </c>
      <c r="K52" s="162"/>
      <c r="L52" s="323"/>
      <c r="M52" s="322">
        <v>141.5</v>
      </c>
      <c r="N52" s="323"/>
      <c r="O52" s="323"/>
      <c r="P52" s="322">
        <v>188</v>
      </c>
      <c r="Q52" s="162"/>
      <c r="R52" s="162"/>
      <c r="S52" s="162"/>
    </row>
    <row r="53" spans="1:19" x14ac:dyDescent="0.25">
      <c r="A53" s="160"/>
      <c r="B53" s="314"/>
      <c r="C53" s="321" t="s">
        <v>12</v>
      </c>
      <c r="D53" s="322">
        <v>249</v>
      </c>
      <c r="E53" s="301"/>
      <c r="F53" s="162"/>
      <c r="G53" s="322">
        <v>249</v>
      </c>
      <c r="H53" s="162"/>
      <c r="I53" s="162"/>
      <c r="J53" s="322">
        <v>294.5</v>
      </c>
      <c r="K53" s="162"/>
      <c r="L53" s="323"/>
      <c r="M53" s="322">
        <v>294.5</v>
      </c>
      <c r="N53" s="323"/>
      <c r="O53" s="323"/>
      <c r="P53" s="322">
        <v>294.5</v>
      </c>
      <c r="Q53" s="162"/>
      <c r="R53" s="162"/>
      <c r="S53" s="162"/>
    </row>
    <row r="54" spans="1:19" x14ac:dyDescent="0.25">
      <c r="A54" s="160"/>
      <c r="B54" s="314"/>
      <c r="C54" s="324" t="s">
        <v>11</v>
      </c>
      <c r="D54" s="322">
        <v>138.4</v>
      </c>
      <c r="E54" s="301"/>
      <c r="F54" s="162"/>
      <c r="G54" s="322">
        <v>218.9</v>
      </c>
      <c r="H54" s="162"/>
      <c r="I54" s="162"/>
      <c r="J54" s="322">
        <v>218.2</v>
      </c>
      <c r="K54" s="162"/>
      <c r="L54" s="323"/>
      <c r="M54" s="322">
        <v>243</v>
      </c>
      <c r="N54" s="323"/>
      <c r="O54" s="323"/>
      <c r="P54" s="322">
        <v>268</v>
      </c>
      <c r="Q54" s="162"/>
      <c r="R54" s="162"/>
      <c r="S54" s="162"/>
    </row>
    <row r="55" spans="1:19" ht="10.5" customHeight="1" x14ac:dyDescent="0.25">
      <c r="A55" s="160"/>
      <c r="B55" s="314"/>
      <c r="C55" s="300"/>
      <c r="D55" s="301"/>
      <c r="E55" s="301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x14ac:dyDescent="0.25">
      <c r="A56" s="160"/>
      <c r="B56" s="314"/>
      <c r="C56" s="318" t="s">
        <v>10</v>
      </c>
      <c r="D56" s="319" t="s">
        <v>9</v>
      </c>
      <c r="E56" s="301"/>
      <c r="F56" s="307"/>
      <c r="G56" s="319" t="s">
        <v>8</v>
      </c>
      <c r="H56" s="301"/>
      <c r="I56" s="307"/>
      <c r="J56" s="319" t="s">
        <v>7</v>
      </c>
      <c r="K56" s="307"/>
      <c r="L56" s="162"/>
      <c r="M56" s="319" t="s">
        <v>6</v>
      </c>
      <c r="N56" s="320"/>
      <c r="O56" s="320"/>
      <c r="P56" s="319" t="s">
        <v>5</v>
      </c>
      <c r="Q56" s="162"/>
      <c r="R56" s="162"/>
      <c r="S56" s="162"/>
    </row>
    <row r="57" spans="1:19" x14ac:dyDescent="0.25">
      <c r="A57" s="160"/>
      <c r="B57" s="314"/>
      <c r="C57" s="321"/>
      <c r="D57" s="325">
        <v>15.1</v>
      </c>
      <c r="E57" s="301"/>
      <c r="F57" s="307"/>
      <c r="G57" s="325">
        <v>16.100000000000001</v>
      </c>
      <c r="H57" s="301"/>
      <c r="I57" s="307"/>
      <c r="J57" s="325">
        <v>15.1</v>
      </c>
      <c r="K57" s="307"/>
      <c r="L57" s="162"/>
      <c r="M57" s="325">
        <v>15.1</v>
      </c>
      <c r="N57" s="162"/>
      <c r="O57" s="162"/>
      <c r="P57" s="325">
        <v>15.1</v>
      </c>
      <c r="Q57" s="162"/>
      <c r="R57" s="162"/>
      <c r="S57" s="162"/>
    </row>
    <row r="58" spans="1:19" x14ac:dyDescent="0.25">
      <c r="A58" s="160"/>
      <c r="B58" s="314"/>
      <c r="C58" s="300"/>
      <c r="D58" s="301"/>
      <c r="E58" s="301"/>
      <c r="F58" s="307"/>
      <c r="G58" s="301"/>
      <c r="H58" s="301"/>
      <c r="I58" s="307"/>
      <c r="J58" s="307"/>
      <c r="K58" s="307"/>
      <c r="L58" s="162"/>
      <c r="M58" s="162"/>
      <c r="N58" s="162"/>
      <c r="O58" s="162"/>
      <c r="P58" s="162"/>
      <c r="Q58" s="162"/>
      <c r="R58" s="162"/>
      <c r="S58" s="162"/>
    </row>
    <row r="59" spans="1:19" x14ac:dyDescent="0.25">
      <c r="A59" s="160"/>
      <c r="B59" s="326" t="s">
        <v>4</v>
      </c>
      <c r="C59" s="327"/>
      <c r="D59" s="328"/>
      <c r="E59" s="328"/>
      <c r="F59" s="328"/>
      <c r="G59" s="328"/>
      <c r="H59" s="328"/>
      <c r="I59" s="328"/>
      <c r="J59" s="328"/>
      <c r="K59" s="328"/>
      <c r="L59" s="329"/>
      <c r="M59" s="329"/>
      <c r="N59" s="329"/>
      <c r="O59" s="329"/>
      <c r="P59" s="329"/>
      <c r="Q59" s="329"/>
      <c r="R59" s="330"/>
      <c r="S59" s="162"/>
    </row>
    <row r="60" spans="1:19" x14ac:dyDescent="0.25">
      <c r="A60" s="160"/>
      <c r="B60" s="331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32"/>
      <c r="S60" s="162"/>
    </row>
    <row r="61" spans="1:19" x14ac:dyDescent="0.25">
      <c r="A61" s="160"/>
      <c r="B61" s="333"/>
      <c r="C61" s="334"/>
      <c r="D61" s="334"/>
      <c r="E61" s="334"/>
      <c r="F61" s="334"/>
      <c r="G61" s="334"/>
      <c r="H61" s="334"/>
      <c r="I61" s="334"/>
      <c r="J61" s="334"/>
      <c r="K61" s="334"/>
      <c r="L61" s="303"/>
      <c r="M61" s="303"/>
      <c r="N61" s="303"/>
      <c r="O61" s="303"/>
      <c r="P61" s="303"/>
      <c r="Q61" s="303"/>
      <c r="R61" s="332"/>
      <c r="S61" s="162"/>
    </row>
    <row r="62" spans="1:19" x14ac:dyDescent="0.25">
      <c r="A62" s="160"/>
      <c r="B62" s="333"/>
      <c r="C62" s="334"/>
      <c r="D62" s="334"/>
      <c r="E62" s="334"/>
      <c r="F62" s="334"/>
      <c r="G62" s="334"/>
      <c r="H62" s="334"/>
      <c r="I62" s="334"/>
      <c r="J62" s="334"/>
      <c r="K62" s="334"/>
      <c r="L62" s="303"/>
      <c r="M62" s="303"/>
      <c r="N62" s="303"/>
      <c r="O62" s="303"/>
      <c r="P62" s="303"/>
      <c r="Q62" s="303"/>
      <c r="R62" s="332"/>
      <c r="S62" s="162"/>
    </row>
    <row r="63" spans="1:19" x14ac:dyDescent="0.25">
      <c r="A63" s="160"/>
      <c r="B63" s="333"/>
      <c r="C63" s="334"/>
      <c r="D63" s="334"/>
      <c r="E63" s="334"/>
      <c r="F63" s="334"/>
      <c r="G63" s="334"/>
      <c r="H63" s="334"/>
      <c r="I63" s="334"/>
      <c r="J63" s="334"/>
      <c r="K63" s="334"/>
      <c r="L63" s="303"/>
      <c r="M63" s="303"/>
      <c r="N63" s="303"/>
      <c r="O63" s="303"/>
      <c r="P63" s="303"/>
      <c r="Q63" s="303"/>
      <c r="R63" s="332"/>
      <c r="S63" s="162"/>
    </row>
    <row r="64" spans="1:19" x14ac:dyDescent="0.25">
      <c r="A64" s="160"/>
      <c r="B64" s="333"/>
      <c r="C64" s="334"/>
      <c r="D64" s="334"/>
      <c r="E64" s="334"/>
      <c r="F64" s="334"/>
      <c r="G64" s="334"/>
      <c r="H64" s="334"/>
      <c r="I64" s="334"/>
      <c r="J64" s="334"/>
      <c r="K64" s="334"/>
      <c r="L64" s="303"/>
      <c r="M64" s="303"/>
      <c r="N64" s="303"/>
      <c r="O64" s="303"/>
      <c r="P64" s="303"/>
      <c r="Q64" s="303"/>
      <c r="R64" s="332"/>
      <c r="S64" s="162"/>
    </row>
    <row r="65" spans="1:19" x14ac:dyDescent="0.25">
      <c r="A65" s="160"/>
      <c r="B65" s="335"/>
      <c r="C65" s="336"/>
      <c r="D65" s="337"/>
      <c r="E65" s="337"/>
      <c r="F65" s="337"/>
      <c r="G65" s="337"/>
      <c r="H65" s="337"/>
      <c r="I65" s="337"/>
      <c r="J65" s="337"/>
      <c r="K65" s="337"/>
      <c r="L65" s="303"/>
      <c r="M65" s="303"/>
      <c r="N65" s="303"/>
      <c r="O65" s="303"/>
      <c r="P65" s="303"/>
      <c r="Q65" s="303"/>
      <c r="R65" s="332"/>
      <c r="S65" s="162"/>
    </row>
    <row r="66" spans="1:19" x14ac:dyDescent="0.25">
      <c r="A66" s="160"/>
      <c r="B66" s="338"/>
      <c r="C66" s="339"/>
      <c r="D66" s="337"/>
      <c r="E66" s="337"/>
      <c r="F66" s="337"/>
      <c r="G66" s="337"/>
      <c r="H66" s="337"/>
      <c r="I66" s="337"/>
      <c r="J66" s="337"/>
      <c r="K66" s="337"/>
      <c r="L66" s="303"/>
      <c r="M66" s="303"/>
      <c r="N66" s="303"/>
      <c r="O66" s="303"/>
      <c r="P66" s="303"/>
      <c r="Q66" s="303"/>
      <c r="R66" s="332"/>
      <c r="S66" s="162"/>
    </row>
    <row r="67" spans="1:19" x14ac:dyDescent="0.25">
      <c r="A67" s="160"/>
      <c r="B67" s="335"/>
      <c r="C67" s="340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x14ac:dyDescent="0.25">
      <c r="A68" s="160"/>
      <c r="B68" s="335"/>
      <c r="C68" s="340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41"/>
      <c r="C69" s="342"/>
      <c r="D69" s="343"/>
      <c r="E69" s="343"/>
      <c r="F69" s="343"/>
      <c r="G69" s="343"/>
      <c r="H69" s="343"/>
      <c r="I69" s="343"/>
      <c r="J69" s="343"/>
      <c r="K69" s="343"/>
      <c r="L69" s="344"/>
      <c r="M69" s="344"/>
      <c r="N69" s="344"/>
      <c r="O69" s="344"/>
      <c r="P69" s="344"/>
      <c r="Q69" s="344"/>
      <c r="R69" s="345"/>
      <c r="S69" s="162"/>
    </row>
    <row r="70" spans="1:19" x14ac:dyDescent="0.25">
      <c r="A70" s="298"/>
      <c r="B70" s="346"/>
      <c r="C70" s="347"/>
      <c r="D70" s="348"/>
      <c r="E70" s="348"/>
      <c r="F70" s="348"/>
      <c r="G70" s="348"/>
      <c r="H70" s="348"/>
      <c r="I70" s="348"/>
      <c r="J70" s="348"/>
      <c r="K70" s="348"/>
      <c r="L70" s="162"/>
      <c r="M70" s="162"/>
      <c r="N70" s="162"/>
      <c r="O70" s="162"/>
      <c r="P70" s="162"/>
      <c r="Q70" s="162"/>
      <c r="R70" s="162"/>
      <c r="S70" s="162"/>
    </row>
    <row r="71" spans="1:19" x14ac:dyDescent="0.25">
      <c r="A71" s="160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162"/>
      <c r="M71" s="162"/>
      <c r="N71" s="162"/>
      <c r="O71" s="162"/>
      <c r="P71" s="162"/>
      <c r="Q71" s="162"/>
      <c r="R71" s="162"/>
      <c r="S71" s="162"/>
    </row>
    <row r="72" spans="1:19" x14ac:dyDescent="0.25">
      <c r="A72" s="160"/>
      <c r="B72" s="349" t="s">
        <v>3</v>
      </c>
      <c r="C72" s="350"/>
      <c r="D72" s="337"/>
      <c r="E72" s="349"/>
      <c r="F72" s="349" t="s">
        <v>2</v>
      </c>
      <c r="G72" s="351"/>
      <c r="H72" s="349"/>
      <c r="I72" s="349"/>
      <c r="J72" s="349"/>
      <c r="K72" s="349"/>
      <c r="L72" s="162"/>
      <c r="M72" s="162"/>
      <c r="N72" s="162"/>
      <c r="O72" s="162"/>
      <c r="P72" s="162"/>
      <c r="Q72" s="162"/>
      <c r="R72" s="162"/>
      <c r="S72" s="162"/>
    </row>
    <row r="73" spans="1:19" ht="7.5" customHeight="1" x14ac:dyDescent="0.25">
      <c r="A73" s="160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62"/>
      <c r="M73" s="162"/>
      <c r="N73" s="162"/>
      <c r="O73" s="162"/>
      <c r="P73" s="162"/>
      <c r="Q73" s="162"/>
      <c r="R73" s="162"/>
      <c r="S73" s="162"/>
    </row>
    <row r="74" spans="1:19" x14ac:dyDescent="0.25">
      <c r="A74" s="160"/>
      <c r="B74" s="349"/>
      <c r="C74" s="349"/>
      <c r="D74" s="352"/>
      <c r="E74" s="349"/>
      <c r="F74" s="349" t="s">
        <v>0</v>
      </c>
      <c r="G74" s="353"/>
      <c r="H74" s="349"/>
      <c r="I74" s="349"/>
      <c r="J74" s="349"/>
      <c r="K74" s="349"/>
      <c r="L74" s="162"/>
      <c r="M74" s="162"/>
      <c r="N74" s="162"/>
      <c r="O74" s="162"/>
      <c r="P74" s="162"/>
      <c r="Q74" s="162"/>
      <c r="R74" s="162"/>
      <c r="S74" s="162"/>
    </row>
    <row r="75" spans="1:19" x14ac:dyDescent="0.25">
      <c r="A75" s="160"/>
      <c r="B75" s="349"/>
      <c r="C75" s="349"/>
      <c r="D75" s="352"/>
      <c r="E75" s="349"/>
      <c r="F75" s="349"/>
      <c r="G75" s="353"/>
      <c r="H75" s="349"/>
      <c r="I75" s="349"/>
      <c r="J75" s="349"/>
      <c r="K75" s="349"/>
      <c r="L75" s="162"/>
      <c r="M75" s="162"/>
      <c r="N75" s="162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298"/>
      <c r="B77" s="346"/>
      <c r="C77" s="347"/>
      <c r="D77" s="348"/>
      <c r="E77" s="348"/>
      <c r="F77" s="348"/>
      <c r="G77" s="348"/>
      <c r="H77" s="348"/>
      <c r="I77" s="348"/>
      <c r="J77" s="348"/>
      <c r="K77" s="348"/>
      <c r="L77" s="162"/>
      <c r="M77" s="162"/>
      <c r="N77" s="162"/>
      <c r="O77" s="162"/>
      <c r="P77" s="162"/>
      <c r="Q77" s="162"/>
      <c r="R77" s="162"/>
      <c r="S77" s="162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109"/>
  <sheetViews>
    <sheetView showGridLines="0" tabSelected="1" zoomScale="80" zoomScaleNormal="80" zoomScaleSheetLayoutView="80" workbookViewId="0"/>
  </sheetViews>
  <sheetFormatPr defaultColWidth="0" defaultRowHeight="15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6" width="14.28515625" style="354" customWidth="1"/>
    <col min="7" max="7" width="21.28515625" style="355" customWidth="1"/>
    <col min="8" max="9" width="14.28515625" style="354" customWidth="1"/>
    <col min="10" max="10" width="20.85546875" style="354" customWidth="1"/>
    <col min="11" max="12" width="14.28515625" style="354" customWidth="1"/>
    <col min="13" max="13" width="21.140625" style="354" customWidth="1"/>
    <col min="14" max="15" width="14.28515625" style="354" customWidth="1"/>
    <col min="16" max="16" width="21.42578125" style="354" customWidth="1"/>
    <col min="17" max="18" width="14.2851562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164" t="s">
        <v>93</v>
      </c>
      <c r="C2" s="160"/>
      <c r="D2" s="160"/>
      <c r="E2" s="160"/>
      <c r="F2" s="160"/>
      <c r="G2" s="161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tr">
        <f>'[18]NR 2022'!D4:U4</f>
        <v>Základní umělecká škola T. G.  Masaryka Chomutov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>
        <f>'[18]NR 2022'!D6</f>
        <v>61345636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tr">
        <f>'[18]NR 2022'!D8:U8</f>
        <v>Náměstí T. G. Masaryka 1626, 43001 Chomutov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174" t="s">
        <v>87</v>
      </c>
      <c r="K10" s="171"/>
      <c r="L10" s="172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190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f>'[18]NR 2022'!G15</f>
        <v>2579.1</v>
      </c>
      <c r="E15" s="206">
        <f>'[18]NR 2022'!H15</f>
        <v>43</v>
      </c>
      <c r="F15" s="207">
        <f>D15+E15</f>
        <v>2622.1</v>
      </c>
      <c r="G15" s="205">
        <v>2800</v>
      </c>
      <c r="H15" s="206">
        <v>150</v>
      </c>
      <c r="I15" s="208">
        <f>G15+H15</f>
        <v>2950</v>
      </c>
      <c r="J15" s="209">
        <f>'[18]NR 2022'!Y15</f>
        <v>2600</v>
      </c>
      <c r="K15" s="210">
        <f>'[18]NR 2022'!Z15</f>
        <v>150</v>
      </c>
      <c r="L15" s="211">
        <f>J15+K15</f>
        <v>2750</v>
      </c>
      <c r="M15" s="360">
        <v>2500</v>
      </c>
      <c r="N15" s="206">
        <v>150</v>
      </c>
      <c r="O15" s="207">
        <f>M15+N15</f>
        <v>2650</v>
      </c>
      <c r="P15" s="205">
        <v>2500</v>
      </c>
      <c r="Q15" s="206">
        <v>150</v>
      </c>
      <c r="R15" s="207">
        <f>P15+Q15</f>
        <v>2650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f>'[18]NR 2022'!G16</f>
        <v>1100</v>
      </c>
      <c r="E16" s="216">
        <f>'[18]NR 2022'!H16</f>
        <v>0</v>
      </c>
      <c r="F16" s="207">
        <f>D16+E16</f>
        <v>1100</v>
      </c>
      <c r="G16" s="205">
        <f>'[18]NR 2022'!J16</f>
        <v>1480.78</v>
      </c>
      <c r="H16" s="216">
        <f>'[18]NR 2022'!K16</f>
        <v>0</v>
      </c>
      <c r="I16" s="208">
        <f>G16+H16</f>
        <v>1480.78</v>
      </c>
      <c r="J16" s="217">
        <f>'[18]NR 2022'!Y16</f>
        <v>1570</v>
      </c>
      <c r="K16" s="218">
        <f>'[18]NR 2022'!Z16</f>
        <v>0</v>
      </c>
      <c r="L16" s="219">
        <f>J16+K16</f>
        <v>1570</v>
      </c>
      <c r="M16" s="359">
        <v>1600</v>
      </c>
      <c r="N16" s="216"/>
      <c r="O16" s="207">
        <f>M16+N16</f>
        <v>1600</v>
      </c>
      <c r="P16" s="222">
        <v>1700</v>
      </c>
      <c r="Q16" s="216"/>
      <c r="R16" s="207">
        <f>P16+Q16</f>
        <v>1700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f>'[18]NR 2022'!G17</f>
        <v>200</v>
      </c>
      <c r="E17" s="216">
        <f>'[18]NR 2022'!H17</f>
        <v>0</v>
      </c>
      <c r="F17" s="207">
        <f>D17+E17</f>
        <v>200</v>
      </c>
      <c r="G17" s="205">
        <f>'[18]NR 2022'!J17</f>
        <v>340</v>
      </c>
      <c r="H17" s="216">
        <f>'[18]NR 2022'!K17</f>
        <v>0</v>
      </c>
      <c r="I17" s="208">
        <f>G17+H17</f>
        <v>340</v>
      </c>
      <c r="J17" s="217">
        <f>'[18]NR 2022'!Y17</f>
        <v>216</v>
      </c>
      <c r="K17" s="218">
        <f>'[18]NR 2022'!Z17</f>
        <v>0</v>
      </c>
      <c r="L17" s="219">
        <f>J17+K17</f>
        <v>216</v>
      </c>
      <c r="M17" s="359"/>
      <c r="N17" s="225"/>
      <c r="O17" s="207">
        <f>M17+N17</f>
        <v>0</v>
      </c>
      <c r="P17" s="222"/>
      <c r="Q17" s="225"/>
      <c r="R17" s="207">
        <f>P17+Q17</f>
        <v>0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f>'[18]NR 2022'!G18</f>
        <v>22497.1</v>
      </c>
      <c r="E18" s="206">
        <f>'[18]NR 2022'!H18</f>
        <v>0</v>
      </c>
      <c r="F18" s="207">
        <f>D18+E18</f>
        <v>22497.1</v>
      </c>
      <c r="G18" s="205">
        <v>24620</v>
      </c>
      <c r="H18" s="206">
        <v>0</v>
      </c>
      <c r="I18" s="208">
        <f>G18+H18</f>
        <v>24620</v>
      </c>
      <c r="J18" s="217">
        <f>'[18]NR 2022'!Y18</f>
        <v>25950</v>
      </c>
      <c r="K18" s="218">
        <f>'[18]NR 2022'!Z18</f>
        <v>0</v>
      </c>
      <c r="L18" s="219">
        <f>J18+K18</f>
        <v>25950</v>
      </c>
      <c r="M18" s="359">
        <v>27400</v>
      </c>
      <c r="N18" s="206"/>
      <c r="O18" s="207">
        <v>27400</v>
      </c>
      <c r="P18" s="222">
        <v>29050</v>
      </c>
      <c r="Q18" s="206"/>
      <c r="R18" s="207">
        <f>P18+Q18</f>
        <v>29050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f>'[18]NR 2022'!G19</f>
        <v>56.8</v>
      </c>
      <c r="E19" s="206">
        <f>'[18]NR 2022'!H19</f>
        <v>0</v>
      </c>
      <c r="F19" s="207">
        <f>D19+E19</f>
        <v>56.8</v>
      </c>
      <c r="G19" s="205">
        <v>267</v>
      </c>
      <c r="H19" s="206">
        <f>'[18]NR 2022'!K19</f>
        <v>0</v>
      </c>
      <c r="I19" s="208">
        <f>G19+H19</f>
        <v>267</v>
      </c>
      <c r="J19" s="217">
        <f>'[18]NR 2022'!Y19</f>
        <v>267</v>
      </c>
      <c r="K19" s="218">
        <f>'[18]NR 2022'!Z19</f>
        <v>0</v>
      </c>
      <c r="L19" s="219">
        <f>J19+K19</f>
        <v>267</v>
      </c>
      <c r="M19" s="359">
        <v>267</v>
      </c>
      <c r="N19" s="228"/>
      <c r="O19" s="207">
        <f>M19+N19</f>
        <v>267</v>
      </c>
      <c r="P19" s="222">
        <v>267</v>
      </c>
      <c r="Q19" s="228"/>
      <c r="R19" s="207">
        <f>P19+Q19</f>
        <v>267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v>176.4</v>
      </c>
      <c r="E20" s="206">
        <f>'[18]NR 2022'!H20</f>
        <v>0</v>
      </c>
      <c r="F20" s="207">
        <f>D20+E20</f>
        <v>176.4</v>
      </c>
      <c r="G20" s="205">
        <v>100</v>
      </c>
      <c r="H20" s="206">
        <f>'[18]NR 2022'!K20</f>
        <v>0</v>
      </c>
      <c r="I20" s="208">
        <f>G20+H20</f>
        <v>100</v>
      </c>
      <c r="J20" s="217">
        <f>'[18]NR 2022'!Y20</f>
        <v>100</v>
      </c>
      <c r="K20" s="218">
        <f>'[18]NR 2022'!Z20</f>
        <v>0</v>
      </c>
      <c r="L20" s="219">
        <f>J20+K20</f>
        <v>100</v>
      </c>
      <c r="M20" s="359">
        <v>100</v>
      </c>
      <c r="N20" s="228"/>
      <c r="O20" s="207">
        <f>M20+N20</f>
        <v>100</v>
      </c>
      <c r="P20" s="222">
        <v>100</v>
      </c>
      <c r="Q20" s="228"/>
      <c r="R20" s="207">
        <f>P20+Q20</f>
        <v>100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f>'[18]NR 2022'!G21</f>
        <v>30</v>
      </c>
      <c r="E21" s="206">
        <f>'[18]NR 2022'!H21</f>
        <v>53.3</v>
      </c>
      <c r="F21" s="207">
        <f>D21+E21</f>
        <v>83.3</v>
      </c>
      <c r="G21" s="205">
        <v>200</v>
      </c>
      <c r="H21" s="206">
        <f>'[18]NR 2022'!K21</f>
        <v>0</v>
      </c>
      <c r="I21" s="208">
        <f>G21+H21</f>
        <v>200</v>
      </c>
      <c r="J21" s="217">
        <f>'[18]NR 2022'!Y21</f>
        <v>200</v>
      </c>
      <c r="K21" s="218">
        <f>'[18]NR 2022'!Z21</f>
        <v>0</v>
      </c>
      <c r="L21" s="219">
        <f>J21+K21</f>
        <v>200</v>
      </c>
      <c r="M21" s="359">
        <v>100</v>
      </c>
      <c r="N21" s="232"/>
      <c r="O21" s="207">
        <f>M21+N21</f>
        <v>100</v>
      </c>
      <c r="P21" s="222">
        <v>100</v>
      </c>
      <c r="Q21" s="232"/>
      <c r="R21" s="207">
        <f>P21+Q21</f>
        <v>100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'[18]NR 2022'!G22</f>
        <v>0</v>
      </c>
      <c r="E22" s="206">
        <f>'[18]NR 2022'!H22</f>
        <v>49.7</v>
      </c>
      <c r="F22" s="207">
        <f>D22+E22</f>
        <v>49.7</v>
      </c>
      <c r="G22" s="205">
        <v>100</v>
      </c>
      <c r="H22" s="206">
        <f>'[18]NR 2022'!K22</f>
        <v>0</v>
      </c>
      <c r="I22" s="208">
        <f>G22+H22</f>
        <v>100</v>
      </c>
      <c r="J22" s="217">
        <f>'[18]NR 2022'!Y22</f>
        <v>100</v>
      </c>
      <c r="K22" s="218">
        <f>'[18]NR 2022'!Z22</f>
        <v>0</v>
      </c>
      <c r="L22" s="219">
        <f>J22+K22</f>
        <v>100</v>
      </c>
      <c r="M22" s="359">
        <v>100</v>
      </c>
      <c r="N22" s="232"/>
      <c r="O22" s="207">
        <f>M22+N22</f>
        <v>100</v>
      </c>
      <c r="P22" s="222">
        <v>100</v>
      </c>
      <c r="Q22" s="232"/>
      <c r="R22" s="207">
        <f>P22+Q22</f>
        <v>100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'[18]NR 2022'!G23</f>
        <v>0</v>
      </c>
      <c r="E23" s="206">
        <f>'[18]NR 2022'!H23</f>
        <v>0</v>
      </c>
      <c r="F23" s="235">
        <f>D23+E23</f>
        <v>0</v>
      </c>
      <c r="G23" s="205">
        <v>100</v>
      </c>
      <c r="H23" s="206">
        <f>'[18]NR 2022'!K23</f>
        <v>0</v>
      </c>
      <c r="I23" s="236">
        <f>G23+H23</f>
        <v>100</v>
      </c>
      <c r="J23" s="217">
        <v>0</v>
      </c>
      <c r="K23" s="218">
        <f>'[18]NR 2022'!Z23</f>
        <v>0</v>
      </c>
      <c r="L23" s="219">
        <f>J23+K23</f>
        <v>0</v>
      </c>
      <c r="M23" s="358">
        <v>0</v>
      </c>
      <c r="N23" s="240"/>
      <c r="O23" s="235">
        <f>M23+N23</f>
        <v>0</v>
      </c>
      <c r="P23" s="239"/>
      <c r="Q23" s="240"/>
      <c r="R23" s="235">
        <f>P23+Q23</f>
        <v>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>SUM(D15:D21)</f>
        <v>26639.399999999998</v>
      </c>
      <c r="E24" s="243">
        <f>SUM(E15:E21)</f>
        <v>96.3</v>
      </c>
      <c r="F24" s="243">
        <f>SUM(F15:F21)</f>
        <v>26735.699999999997</v>
      </c>
      <c r="G24" s="243">
        <f>SUM(G15:G21)</f>
        <v>29807.78</v>
      </c>
      <c r="H24" s="243">
        <f>SUM(H15:H21)</f>
        <v>150</v>
      </c>
      <c r="I24" s="244">
        <f>SUM(I15:I21)</f>
        <v>29957.78</v>
      </c>
      <c r="J24" s="245">
        <f>SUM(J15:J21)</f>
        <v>30903</v>
      </c>
      <c r="K24" s="245">
        <f>SUM(K15:K21)</f>
        <v>150</v>
      </c>
      <c r="L24" s="245">
        <f>SUM(L15:L21)</f>
        <v>31053</v>
      </c>
      <c r="M24" s="246">
        <f>SUM(M15:M23)</f>
        <v>32067</v>
      </c>
      <c r="N24" s="243">
        <f>SUM(N15:N21)</f>
        <v>150</v>
      </c>
      <c r="O24" s="243">
        <f>O15+O16+O18+O19+O20+O21+O22</f>
        <v>32217</v>
      </c>
      <c r="P24" s="243">
        <f>SUM(P15:P21)</f>
        <v>33717</v>
      </c>
      <c r="Q24" s="243">
        <f>SUM(Q15:Q21)</f>
        <v>150</v>
      </c>
      <c r="R24" s="243">
        <f>SUM(R15:R21)</f>
        <v>33867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f>'[18]NR 2022'!G28</f>
        <v>593.5</v>
      </c>
      <c r="E28" s="206">
        <f>'[18]NR 2022'!H28</f>
        <v>0</v>
      </c>
      <c r="F28" s="207">
        <f>D28+E28</f>
        <v>593.5</v>
      </c>
      <c r="G28" s="205">
        <f>'[18]NR 2022'!M28</f>
        <v>600</v>
      </c>
      <c r="H28" s="206">
        <f>'[18]NR 2022'!N28</f>
        <v>0</v>
      </c>
      <c r="I28" s="208">
        <f>G28+H28</f>
        <v>600</v>
      </c>
      <c r="J28" s="209">
        <f>'[18]NR 2022'!Y28</f>
        <v>600</v>
      </c>
      <c r="K28" s="210">
        <f>'[18]NR 2022'!Z28</f>
        <v>0</v>
      </c>
      <c r="L28" s="211">
        <f>J28+K28</f>
        <v>600</v>
      </c>
      <c r="M28" s="266">
        <v>600</v>
      </c>
      <c r="N28" s="266"/>
      <c r="O28" s="207">
        <f>M28+N28</f>
        <v>600</v>
      </c>
      <c r="P28" s="266">
        <v>600</v>
      </c>
      <c r="Q28" s="266"/>
      <c r="R28" s="207">
        <f>P28+Q28</f>
        <v>600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f>'[18]NR 2022'!G29</f>
        <v>244.9</v>
      </c>
      <c r="E29" s="216">
        <f>'[18]NR 2022'!H29</f>
        <v>0</v>
      </c>
      <c r="F29" s="207">
        <f>D29+E29</f>
        <v>244.9</v>
      </c>
      <c r="G29" s="205">
        <f>'[18]NR 2022'!M29</f>
        <v>300</v>
      </c>
      <c r="H29" s="216">
        <f>'[18]NR 2022'!N29</f>
        <v>0</v>
      </c>
      <c r="I29" s="208">
        <f>G29+H29</f>
        <v>300</v>
      </c>
      <c r="J29" s="217">
        <f>'[18]NR 2022'!Y29</f>
        <v>305</v>
      </c>
      <c r="K29" s="268">
        <f>'[18]NR 2022'!Z29</f>
        <v>0</v>
      </c>
      <c r="L29" s="219">
        <f>J29+K29</f>
        <v>305</v>
      </c>
      <c r="M29" s="271">
        <v>400</v>
      </c>
      <c r="N29" s="270"/>
      <c r="O29" s="207">
        <f>M29+N29</f>
        <v>400</v>
      </c>
      <c r="P29" s="271">
        <v>400</v>
      </c>
      <c r="Q29" s="270"/>
      <c r="R29" s="207">
        <f>P29+Q29</f>
        <v>400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f>'[18]NR 2022'!G30</f>
        <v>1017.9000000000001</v>
      </c>
      <c r="E30" s="216">
        <f>'[18]NR 2022'!H30</f>
        <v>0</v>
      </c>
      <c r="F30" s="207">
        <f>D30+E30</f>
        <v>1017.9000000000001</v>
      </c>
      <c r="G30" s="205">
        <f>'[18]NR 2022'!M30</f>
        <v>1339.8</v>
      </c>
      <c r="H30" s="216">
        <f>'[18]NR 2022'!N30</f>
        <v>0</v>
      </c>
      <c r="I30" s="208">
        <f>G30+H30</f>
        <v>1339.8</v>
      </c>
      <c r="J30" s="217">
        <f>'[18]NR 2022'!Y30</f>
        <v>1570</v>
      </c>
      <c r="K30" s="268">
        <f>'[18]NR 2022'!Z30</f>
        <v>0</v>
      </c>
      <c r="L30" s="219">
        <f>J30+K30</f>
        <v>1570</v>
      </c>
      <c r="M30" s="271">
        <v>1500</v>
      </c>
      <c r="N30" s="270"/>
      <c r="O30" s="207">
        <f>M30+N30</f>
        <v>1500</v>
      </c>
      <c r="P30" s="271">
        <v>1500</v>
      </c>
      <c r="Q30" s="270"/>
      <c r="R30" s="207">
        <f>P30+Q30</f>
        <v>1500</v>
      </c>
      <c r="S30" s="162"/>
    </row>
    <row r="31" spans="1:19" x14ac:dyDescent="0.25">
      <c r="A31" s="160"/>
      <c r="B31" s="214" t="s">
        <v>46</v>
      </c>
      <c r="C31" s="230" t="s">
        <v>45</v>
      </c>
      <c r="D31" s="205">
        <f>'[18]NR 2022'!G31</f>
        <v>764.5</v>
      </c>
      <c r="E31" s="206">
        <f>'[18]NR 2022'!H31</f>
        <v>0</v>
      </c>
      <c r="F31" s="207">
        <f>D31+E31</f>
        <v>764.5</v>
      </c>
      <c r="G31" s="205">
        <f>'[18]NR 2022'!M31</f>
        <v>1640</v>
      </c>
      <c r="H31" s="206">
        <f>'[18]NR 2022'!N31</f>
        <v>0</v>
      </c>
      <c r="I31" s="208">
        <f>G31+H31</f>
        <v>1640</v>
      </c>
      <c r="J31" s="217">
        <f>'[18]NR 2022'!Y31</f>
        <v>1074</v>
      </c>
      <c r="K31" s="218">
        <f>'[18]NR 2022'!Z31</f>
        <v>0</v>
      </c>
      <c r="L31" s="219">
        <f>J31+K31</f>
        <v>1074</v>
      </c>
      <c r="M31" s="271">
        <v>1000</v>
      </c>
      <c r="N31" s="271"/>
      <c r="O31" s="207">
        <f>M31+N31</f>
        <v>1000</v>
      </c>
      <c r="P31" s="271">
        <v>1000</v>
      </c>
      <c r="Q31" s="271"/>
      <c r="R31" s="207">
        <f>P31+Q31</f>
        <v>1000</v>
      </c>
      <c r="S31" s="162"/>
    </row>
    <row r="32" spans="1:19" x14ac:dyDescent="0.25">
      <c r="A32" s="160"/>
      <c r="B32" s="214" t="s">
        <v>44</v>
      </c>
      <c r="C32" s="230" t="s">
        <v>43</v>
      </c>
      <c r="D32" s="205">
        <f>'[18]NR 2022'!G32</f>
        <v>17283.880000000005</v>
      </c>
      <c r="E32" s="206">
        <f>'[18]NR 2022'!H32</f>
        <v>13</v>
      </c>
      <c r="F32" s="207">
        <f>D32+E32</f>
        <v>17296.880000000005</v>
      </c>
      <c r="G32" s="205">
        <f>'[18]NR 2022'!M32</f>
        <v>18855</v>
      </c>
      <c r="H32" s="206">
        <f>'[18]NR 2022'!N32</f>
        <v>50</v>
      </c>
      <c r="I32" s="208">
        <f>G32+H32</f>
        <v>18905</v>
      </c>
      <c r="J32" s="217">
        <f>'[18]NR 2022'!Y32</f>
        <v>19892</v>
      </c>
      <c r="K32" s="218">
        <f>'[18]NR 2022'!Z32</f>
        <v>50</v>
      </c>
      <c r="L32" s="219">
        <f>J32+K32</f>
        <v>19942</v>
      </c>
      <c r="M32" s="271">
        <f>SUM(M33:M34)</f>
        <v>20600</v>
      </c>
      <c r="N32" s="271">
        <v>50</v>
      </c>
      <c r="O32" s="207">
        <f>M32+N32</f>
        <v>20650</v>
      </c>
      <c r="P32" s="271">
        <f>SUM(P33:P34)</f>
        <v>21450</v>
      </c>
      <c r="Q32" s="271">
        <v>50</v>
      </c>
      <c r="R32" s="207">
        <f>P32+Q32</f>
        <v>21500</v>
      </c>
      <c r="S32" s="162"/>
    </row>
    <row r="33" spans="1:19" x14ac:dyDescent="0.25">
      <c r="A33" s="160"/>
      <c r="B33" s="214" t="s">
        <v>42</v>
      </c>
      <c r="C33" s="227" t="s">
        <v>41</v>
      </c>
      <c r="D33" s="205">
        <f>'[18]NR 2022'!G33</f>
        <v>16849.100000000002</v>
      </c>
      <c r="E33" s="206">
        <f>'[18]NR 2022'!H33</f>
        <v>13</v>
      </c>
      <c r="F33" s="207">
        <f>D33+E33</f>
        <v>16862.100000000002</v>
      </c>
      <c r="G33" s="205">
        <f>'[18]NR 2022'!M33</f>
        <v>18455</v>
      </c>
      <c r="H33" s="206">
        <f>'[18]NR 2022'!N33</f>
        <v>50</v>
      </c>
      <c r="I33" s="208">
        <f>G33+H33</f>
        <v>18505</v>
      </c>
      <c r="J33" s="217">
        <f>'[18]NR 2022'!Y33</f>
        <v>19405</v>
      </c>
      <c r="K33" s="218">
        <f>'[18]NR 2022'!Z33</f>
        <v>50</v>
      </c>
      <c r="L33" s="219">
        <f>J33+K33</f>
        <v>19455</v>
      </c>
      <c r="M33" s="271">
        <v>20100</v>
      </c>
      <c r="N33" s="271">
        <v>50</v>
      </c>
      <c r="O33" s="207">
        <f>M33+N33</f>
        <v>20150</v>
      </c>
      <c r="P33" s="271">
        <v>20900</v>
      </c>
      <c r="Q33" s="271">
        <v>50</v>
      </c>
      <c r="R33" s="207">
        <f>P33+Q33</f>
        <v>20950</v>
      </c>
      <c r="S33" s="162"/>
    </row>
    <row r="34" spans="1:19" x14ac:dyDescent="0.25">
      <c r="A34" s="160"/>
      <c r="B34" s="214" t="s">
        <v>40</v>
      </c>
      <c r="C34" s="272" t="s">
        <v>39</v>
      </c>
      <c r="D34" s="205">
        <f>'[18]NR 2022'!G34</f>
        <v>434.79999999999995</v>
      </c>
      <c r="E34" s="206">
        <f>'[18]NR 2022'!H34</f>
        <v>0</v>
      </c>
      <c r="F34" s="207">
        <f>D34+E34</f>
        <v>434.79999999999995</v>
      </c>
      <c r="G34" s="205">
        <f>'[18]NR 2022'!M34</f>
        <v>400</v>
      </c>
      <c r="H34" s="206">
        <f>'[18]NR 2022'!N34</f>
        <v>0</v>
      </c>
      <c r="I34" s="208">
        <f>G34+H34</f>
        <v>400</v>
      </c>
      <c r="J34" s="217">
        <f>'[18]NR 2022'!Y34</f>
        <v>487</v>
      </c>
      <c r="K34" s="218">
        <f>'[18]NR 2022'!Z34</f>
        <v>0</v>
      </c>
      <c r="L34" s="219">
        <f>J34+K34</f>
        <v>487</v>
      </c>
      <c r="M34" s="271">
        <v>500</v>
      </c>
      <c r="N34" s="271"/>
      <c r="O34" s="207">
        <f>M34+N34</f>
        <v>500</v>
      </c>
      <c r="P34" s="271">
        <v>550</v>
      </c>
      <c r="Q34" s="271"/>
      <c r="R34" s="207">
        <f>P34+Q34</f>
        <v>550</v>
      </c>
      <c r="S34" s="162"/>
    </row>
    <row r="35" spans="1:19" x14ac:dyDescent="0.25">
      <c r="A35" s="160"/>
      <c r="B35" s="214" t="s">
        <v>38</v>
      </c>
      <c r="C35" s="230" t="s">
        <v>37</v>
      </c>
      <c r="D35" s="205">
        <f>'[18]NR 2022'!G35</f>
        <v>5597.77</v>
      </c>
      <c r="E35" s="206">
        <f>'[18]NR 2022'!H35</f>
        <v>0</v>
      </c>
      <c r="F35" s="207">
        <f>D35+E35</f>
        <v>5597.77</v>
      </c>
      <c r="G35" s="205">
        <f>'[18]NR 2022'!M35</f>
        <v>6165</v>
      </c>
      <c r="H35" s="206">
        <f>'[18]NR 2022'!N35</f>
        <v>0</v>
      </c>
      <c r="I35" s="208">
        <f>G35+H35</f>
        <v>6165</v>
      </c>
      <c r="J35" s="217">
        <f>'[18]NR 2022'!Y35</f>
        <v>6500</v>
      </c>
      <c r="K35" s="218">
        <f>'[18]NR 2022'!Z35</f>
        <v>0</v>
      </c>
      <c r="L35" s="219">
        <f>J35+K35</f>
        <v>6500</v>
      </c>
      <c r="M35" s="271">
        <v>6800</v>
      </c>
      <c r="N35" s="271"/>
      <c r="O35" s="207">
        <f>M35+N35</f>
        <v>6800</v>
      </c>
      <c r="P35" s="271">
        <v>7600</v>
      </c>
      <c r="Q35" s="271"/>
      <c r="R35" s="207">
        <f>P35+Q35</f>
        <v>7600</v>
      </c>
      <c r="S35" s="162"/>
    </row>
    <row r="36" spans="1:19" x14ac:dyDescent="0.25">
      <c r="A36" s="160"/>
      <c r="B36" s="214" t="s">
        <v>36</v>
      </c>
      <c r="C36" s="230" t="s">
        <v>35</v>
      </c>
      <c r="D36" s="205">
        <f>'[18]NR 2022'!G36</f>
        <v>0</v>
      </c>
      <c r="E36" s="206">
        <f>'[18]NR 2022'!H36</f>
        <v>0</v>
      </c>
      <c r="F36" s="207">
        <f>D36+E36</f>
        <v>0</v>
      </c>
      <c r="G36" s="205">
        <f>'[18]NR 2022'!M36</f>
        <v>0</v>
      </c>
      <c r="H36" s="206">
        <f>'[18]NR 2022'!N36</f>
        <v>0</v>
      </c>
      <c r="I36" s="208">
        <f>G36+H36</f>
        <v>0</v>
      </c>
      <c r="J36" s="217">
        <f>'[18]NR 2022'!Y36</f>
        <v>0</v>
      </c>
      <c r="K36" s="218">
        <f>'[18]NR 2022'!Z36</f>
        <v>0</v>
      </c>
      <c r="L36" s="219">
        <f>J36+K36</f>
        <v>0</v>
      </c>
      <c r="M36" s="271"/>
      <c r="N36" s="271"/>
      <c r="O36" s="207">
        <f>M36+N36</f>
        <v>0</v>
      </c>
      <c r="P36" s="271"/>
      <c r="Q36" s="271"/>
      <c r="R36" s="207">
        <f>P36+Q36</f>
        <v>0</v>
      </c>
      <c r="S36" s="162"/>
    </row>
    <row r="37" spans="1:19" x14ac:dyDescent="0.25">
      <c r="A37" s="160"/>
      <c r="B37" s="214" t="s">
        <v>34</v>
      </c>
      <c r="C37" s="230" t="s">
        <v>33</v>
      </c>
      <c r="D37" s="205">
        <f>'[18]NR 2022'!G37</f>
        <v>388.2</v>
      </c>
      <c r="E37" s="206">
        <f>'[18]NR 2022'!H37</f>
        <v>0</v>
      </c>
      <c r="F37" s="207">
        <f>D37+E37</f>
        <v>388.2</v>
      </c>
      <c r="G37" s="205">
        <f>'[18]NR 2022'!M37</f>
        <v>639</v>
      </c>
      <c r="H37" s="206">
        <f>'[18]NR 2022'!N37</f>
        <v>0</v>
      </c>
      <c r="I37" s="208">
        <f>G37+H37</f>
        <v>639</v>
      </c>
      <c r="J37" s="217">
        <f>'[18]NR 2022'!Y37</f>
        <v>639</v>
      </c>
      <c r="K37" s="218">
        <f>'[18]NR 2022'!Z37</f>
        <v>0</v>
      </c>
      <c r="L37" s="219">
        <f>J37+K37</f>
        <v>639</v>
      </c>
      <c r="M37" s="271">
        <v>639</v>
      </c>
      <c r="N37" s="271"/>
      <c r="O37" s="207">
        <f>M37+N37</f>
        <v>639</v>
      </c>
      <c r="P37" s="271">
        <v>639</v>
      </c>
      <c r="Q37" s="271"/>
      <c r="R37" s="207">
        <f>P37+Q37</f>
        <v>639</v>
      </c>
      <c r="S37" s="162"/>
    </row>
    <row r="38" spans="1:19" ht="15.75" thickBot="1" x14ac:dyDescent="0.3">
      <c r="A38" s="160"/>
      <c r="B38" s="273" t="s">
        <v>32</v>
      </c>
      <c r="C38" s="274" t="s">
        <v>31</v>
      </c>
      <c r="D38" s="205">
        <f>'[18]NR 2022'!G38</f>
        <v>711.4</v>
      </c>
      <c r="E38" s="206">
        <f>'[18]NR 2022'!H38</f>
        <v>0</v>
      </c>
      <c r="F38" s="235">
        <f>D38+E38</f>
        <v>711.4</v>
      </c>
      <c r="G38" s="205">
        <f>'[18]NR 2022'!M38</f>
        <v>369</v>
      </c>
      <c r="H38" s="206">
        <f>'[18]NR 2022'!N38</f>
        <v>0</v>
      </c>
      <c r="I38" s="236">
        <f>G38+H38</f>
        <v>369</v>
      </c>
      <c r="J38" s="217">
        <f>'[18]NR 2022'!Y38</f>
        <v>423</v>
      </c>
      <c r="K38" s="218">
        <f>'[18]NR 2022'!Z38</f>
        <v>0</v>
      </c>
      <c r="L38" s="219">
        <f>J38+K38</f>
        <v>423</v>
      </c>
      <c r="M38" s="276">
        <v>628</v>
      </c>
      <c r="N38" s="276"/>
      <c r="O38" s="235">
        <f>M38+N38</f>
        <v>628</v>
      </c>
      <c r="P38" s="276">
        <v>628</v>
      </c>
      <c r="Q38" s="276"/>
      <c r="R38" s="235">
        <f>P38+Q38</f>
        <v>628</v>
      </c>
      <c r="S38" s="162"/>
    </row>
    <row r="39" spans="1:19" ht="15.75" thickBot="1" x14ac:dyDescent="0.3">
      <c r="A39" s="160"/>
      <c r="B39" s="241" t="s">
        <v>30</v>
      </c>
      <c r="C39" s="277" t="s">
        <v>29</v>
      </c>
      <c r="D39" s="278">
        <f>SUM(D28:D32)+SUM(D35:D38)</f>
        <v>26602.050000000003</v>
      </c>
      <c r="E39" s="278">
        <f>SUM(E28:E32)+SUM(E35:E38)</f>
        <v>13</v>
      </c>
      <c r="F39" s="279">
        <f>SUM(F35:F38)+SUM(F28:F32)</f>
        <v>26615.050000000003</v>
      </c>
      <c r="G39" s="278">
        <f>SUM(G28:G32)+SUM(G35:G38)</f>
        <v>29907.8</v>
      </c>
      <c r="H39" s="278">
        <f>SUM(H28:H32)+SUM(H35:H38)</f>
        <v>50</v>
      </c>
      <c r="I39" s="280">
        <f>SUM(I35:I38)+SUM(I28:I32)</f>
        <v>29957.8</v>
      </c>
      <c r="J39" s="281">
        <f>SUM(J28:J32)+SUM(J35:J38)</f>
        <v>31003</v>
      </c>
      <c r="K39" s="282">
        <f>SUM(K28:K32)+SUM(K35:K38)</f>
        <v>50</v>
      </c>
      <c r="L39" s="281">
        <f>SUM(L35:L38)+SUM(L28:L32)</f>
        <v>31053</v>
      </c>
      <c r="M39" s="278">
        <f>SUM(M28:M32)+SUM(M35:M38)</f>
        <v>32167</v>
      </c>
      <c r="N39" s="278">
        <f>SUM(N28:N32)+SUM(N35:N38)</f>
        <v>50</v>
      </c>
      <c r="O39" s="279">
        <f>O28+O29+O30+O31+O32+O35+O37+O38</f>
        <v>32217</v>
      </c>
      <c r="P39" s="278">
        <f>SUM(P28:P32)+SUM(P35:P38)</f>
        <v>33817</v>
      </c>
      <c r="Q39" s="278">
        <f>SUM(Q28:Q32)+SUM(Q35:Q38)</f>
        <v>50</v>
      </c>
      <c r="R39" s="279">
        <f>SUM(R35:R38)+SUM(R28:R32)</f>
        <v>33867</v>
      </c>
      <c r="S39" s="162"/>
    </row>
    <row r="40" spans="1:19" ht="19.5" thickBot="1" x14ac:dyDescent="0.35">
      <c r="A40" s="160"/>
      <c r="B40" s="283" t="s">
        <v>28</v>
      </c>
      <c r="C40" s="284" t="s">
        <v>27</v>
      </c>
      <c r="D40" s="285">
        <f>D24-D39</f>
        <v>37.349999999994907</v>
      </c>
      <c r="E40" s="285">
        <f>E24-E39</f>
        <v>83.3</v>
      </c>
      <c r="F40" s="286">
        <f>F24-F39</f>
        <v>120.64999999999418</v>
      </c>
      <c r="G40" s="285">
        <f>G24-G39</f>
        <v>-100.02000000000044</v>
      </c>
      <c r="H40" s="285">
        <f>H24-H39</f>
        <v>100</v>
      </c>
      <c r="I40" s="287">
        <f>I24-I39</f>
        <v>-2.0000000000436557E-2</v>
      </c>
      <c r="J40" s="285">
        <f>J24-J39</f>
        <v>-100</v>
      </c>
      <c r="K40" s="285">
        <f>K24-K39</f>
        <v>100</v>
      </c>
      <c r="L40" s="286">
        <f>L24-L39</f>
        <v>0</v>
      </c>
      <c r="M40" s="288">
        <f>M24-M39</f>
        <v>-100</v>
      </c>
      <c r="N40" s="285">
        <f>N24-N39</f>
        <v>100</v>
      </c>
      <c r="O40" s="286">
        <f>O24-O39</f>
        <v>0</v>
      </c>
      <c r="P40" s="285">
        <f>P24-P39</f>
        <v>-100</v>
      </c>
      <c r="Q40" s="285">
        <f>Q24-Q39</f>
        <v>100</v>
      </c>
      <c r="R40" s="286">
        <f>R24-R39</f>
        <v>0</v>
      </c>
      <c r="S40" s="162"/>
    </row>
    <row r="41" spans="1:19" ht="15.75" thickBot="1" x14ac:dyDescent="0.3">
      <c r="A41" s="160"/>
      <c r="B41" s="289" t="s">
        <v>26</v>
      </c>
      <c r="C41" s="290" t="s">
        <v>25</v>
      </c>
      <c r="D41" s="291"/>
      <c r="E41" s="292"/>
      <c r="F41" s="293">
        <f>F40-D16</f>
        <v>-979.35000000000582</v>
      </c>
      <c r="G41" s="291"/>
      <c r="H41" s="294"/>
      <c r="I41" s="295">
        <f>I40-G16</f>
        <v>-1480.8000000000004</v>
      </c>
      <c r="J41" s="296"/>
      <c r="K41" s="294"/>
      <c r="L41" s="293">
        <f>L40-J16</f>
        <v>-1570</v>
      </c>
      <c r="M41" s="297"/>
      <c r="N41" s="294"/>
      <c r="O41" s="293">
        <f>O40-M16</f>
        <v>-1600</v>
      </c>
      <c r="P41" s="291"/>
      <c r="Q41" s="294"/>
      <c r="R41" s="293">
        <f>R40-P16</f>
        <v>-1700</v>
      </c>
      <c r="S41" s="162"/>
    </row>
    <row r="42" spans="1:19" s="303" customFormat="1" ht="8.25" customHeight="1" thickBot="1" x14ac:dyDescent="0.3">
      <c r="A42" s="298"/>
      <c r="B42" s="299"/>
      <c r="C42" s="300"/>
      <c r="D42" s="298"/>
      <c r="E42" s="301"/>
      <c r="F42" s="301"/>
      <c r="G42" s="298"/>
      <c r="H42" s="301"/>
      <c r="I42" s="301"/>
      <c r="J42" s="301"/>
      <c r="K42" s="301"/>
      <c r="L42" s="302"/>
      <c r="M42" s="302"/>
      <c r="N42" s="302"/>
      <c r="O42" s="302"/>
      <c r="P42" s="302"/>
      <c r="Q42" s="302"/>
      <c r="R42" s="302"/>
      <c r="S42" s="302"/>
    </row>
    <row r="43" spans="1:19" s="303" customFormat="1" ht="15.75" customHeight="1" x14ac:dyDescent="0.25">
      <c r="A43" s="298"/>
      <c r="B43" s="304"/>
      <c r="C43" s="305" t="s">
        <v>24</v>
      </c>
      <c r="D43" s="306" t="s">
        <v>23</v>
      </c>
      <c r="E43" s="301"/>
      <c r="F43" s="307"/>
      <c r="G43" s="306" t="s">
        <v>22</v>
      </c>
      <c r="H43" s="301"/>
      <c r="I43" s="301"/>
      <c r="J43" s="306" t="s">
        <v>21</v>
      </c>
      <c r="K43" s="301"/>
      <c r="L43" s="301"/>
      <c r="M43" s="306" t="s">
        <v>20</v>
      </c>
      <c r="N43" s="302"/>
      <c r="O43" s="302"/>
      <c r="P43" s="306" t="s">
        <v>20</v>
      </c>
      <c r="Q43" s="302"/>
      <c r="R43" s="302"/>
      <c r="S43" s="302"/>
    </row>
    <row r="44" spans="1:19" ht="15.75" thickBot="1" x14ac:dyDescent="0.3">
      <c r="A44" s="160"/>
      <c r="B44" s="304"/>
      <c r="C44" s="308"/>
      <c r="D44" s="309">
        <v>101</v>
      </c>
      <c r="E44" s="301"/>
      <c r="F44" s="307"/>
      <c r="G44" s="309">
        <v>112.4</v>
      </c>
      <c r="H44" s="310"/>
      <c r="I44" s="310"/>
      <c r="J44" s="309">
        <v>112.4</v>
      </c>
      <c r="K44" s="310"/>
      <c r="L44" s="310"/>
      <c r="M44" s="309">
        <v>112.4</v>
      </c>
      <c r="N44" s="162"/>
      <c r="O44" s="162"/>
      <c r="P44" s="309">
        <v>112.4</v>
      </c>
      <c r="Q44" s="162"/>
      <c r="R44" s="162"/>
      <c r="S44" s="162"/>
    </row>
    <row r="45" spans="1:19" s="303" customFormat="1" ht="8.25" customHeight="1" thickBot="1" x14ac:dyDescent="0.3">
      <c r="A45" s="298"/>
      <c r="B45" s="304"/>
      <c r="C45" s="300"/>
      <c r="D45" s="301"/>
      <c r="E45" s="301"/>
      <c r="F45" s="307"/>
      <c r="G45" s="301"/>
      <c r="H45" s="301"/>
      <c r="I45" s="307"/>
      <c r="J45" s="307"/>
      <c r="K45" s="307"/>
      <c r="L45" s="302"/>
      <c r="M45" s="302"/>
      <c r="N45" s="302"/>
      <c r="O45" s="302"/>
      <c r="P45" s="302"/>
      <c r="Q45" s="302"/>
      <c r="R45" s="302"/>
      <c r="S45" s="302"/>
    </row>
    <row r="46" spans="1:19" s="303" customFormat="1" ht="37.5" customHeight="1" thickBot="1" x14ac:dyDescent="0.3">
      <c r="A46" s="298"/>
      <c r="B46" s="304"/>
      <c r="C46" s="305" t="s">
        <v>19</v>
      </c>
      <c r="D46" s="311" t="s">
        <v>18</v>
      </c>
      <c r="E46" s="312" t="s">
        <v>17</v>
      </c>
      <c r="F46" s="307"/>
      <c r="G46" s="311" t="s">
        <v>18</v>
      </c>
      <c r="H46" s="312" t="s">
        <v>17</v>
      </c>
      <c r="I46" s="302"/>
      <c r="J46" s="311" t="s">
        <v>18</v>
      </c>
      <c r="K46" s="312" t="s">
        <v>17</v>
      </c>
      <c r="L46" s="313"/>
      <c r="M46" s="311" t="s">
        <v>18</v>
      </c>
      <c r="N46" s="312" t="s">
        <v>17</v>
      </c>
      <c r="O46" s="302"/>
      <c r="P46" s="311" t="s">
        <v>18</v>
      </c>
      <c r="Q46" s="312" t="s">
        <v>17</v>
      </c>
      <c r="R46" s="302"/>
      <c r="S46" s="302"/>
    </row>
    <row r="47" spans="1:19" ht="15.75" thickBot="1" x14ac:dyDescent="0.3">
      <c r="A47" s="160"/>
      <c r="B47" s="314"/>
      <c r="C47" s="315"/>
      <c r="D47" s="316">
        <v>0</v>
      </c>
      <c r="E47" s="317">
        <v>0</v>
      </c>
      <c r="F47" s="307"/>
      <c r="G47" s="316">
        <v>0</v>
      </c>
      <c r="H47" s="317">
        <v>0</v>
      </c>
      <c r="I47" s="162"/>
      <c r="J47" s="316">
        <v>0</v>
      </c>
      <c r="K47" s="317">
        <v>0</v>
      </c>
      <c r="L47" s="310"/>
      <c r="M47" s="316">
        <v>0</v>
      </c>
      <c r="N47" s="317">
        <v>0</v>
      </c>
      <c r="O47" s="162"/>
      <c r="P47" s="316">
        <v>0</v>
      </c>
      <c r="Q47" s="317">
        <v>0</v>
      </c>
      <c r="R47" s="162"/>
      <c r="S47" s="162"/>
    </row>
    <row r="48" spans="1:19" x14ac:dyDescent="0.25">
      <c r="A48" s="160"/>
      <c r="B48" s="314"/>
      <c r="C48" s="300"/>
      <c r="D48" s="301"/>
      <c r="E48" s="301"/>
      <c r="F48" s="307"/>
      <c r="G48" s="301"/>
      <c r="H48" s="301"/>
      <c r="I48" s="307"/>
      <c r="J48" s="307"/>
      <c r="K48" s="307"/>
      <c r="L48" s="302"/>
      <c r="M48" s="162"/>
      <c r="N48" s="302"/>
      <c r="O48" s="302"/>
      <c r="P48" s="162"/>
      <c r="Q48" s="162"/>
      <c r="R48" s="162"/>
      <c r="S48" s="162"/>
    </row>
    <row r="49" spans="1:19" x14ac:dyDescent="0.25">
      <c r="A49" s="160"/>
      <c r="B49" s="314"/>
      <c r="C49" s="318" t="s">
        <v>16</v>
      </c>
      <c r="D49" s="319" t="s">
        <v>9</v>
      </c>
      <c r="E49" s="301"/>
      <c r="F49" s="162"/>
      <c r="G49" s="319" t="s">
        <v>15</v>
      </c>
      <c r="H49" s="162"/>
      <c r="I49" s="162"/>
      <c r="J49" s="319" t="s">
        <v>7</v>
      </c>
      <c r="K49" s="162"/>
      <c r="L49" s="320"/>
      <c r="M49" s="319" t="s">
        <v>6</v>
      </c>
      <c r="N49" s="320"/>
      <c r="O49" s="320"/>
      <c r="P49" s="319" t="s">
        <v>5</v>
      </c>
      <c r="Q49" s="162"/>
      <c r="R49" s="162"/>
      <c r="S49" s="162"/>
    </row>
    <row r="50" spans="1:19" x14ac:dyDescent="0.25">
      <c r="A50" s="160"/>
      <c r="B50" s="314"/>
      <c r="C50" s="321" t="s">
        <v>96</v>
      </c>
      <c r="D50" s="322">
        <f>SUM(D51:D54)</f>
        <v>1309.7000000000003</v>
      </c>
      <c r="E50" s="301"/>
      <c r="F50" s="162"/>
      <c r="G50" s="322">
        <f>SUM(G51:G54)</f>
        <v>1520.7000000000003</v>
      </c>
      <c r="H50" s="162"/>
      <c r="I50" s="162"/>
      <c r="J50" s="322">
        <f>SUM(J51:J54)</f>
        <v>1880</v>
      </c>
      <c r="K50" s="162"/>
      <c r="L50" s="323"/>
      <c r="M50" s="322">
        <f>SUM(M51:M54)</f>
        <v>2210</v>
      </c>
      <c r="N50" s="323"/>
      <c r="O50" s="323"/>
      <c r="P50" s="322">
        <f>SUM(P51:P54)</f>
        <v>2510</v>
      </c>
      <c r="Q50" s="162"/>
      <c r="R50" s="162"/>
      <c r="S50" s="162"/>
    </row>
    <row r="51" spans="1:19" x14ac:dyDescent="0.25">
      <c r="A51" s="160"/>
      <c r="B51" s="314"/>
      <c r="C51" s="321" t="s">
        <v>14</v>
      </c>
      <c r="D51" s="322">
        <v>666.7</v>
      </c>
      <c r="E51" s="301"/>
      <c r="F51" s="162"/>
      <c r="G51" s="322">
        <v>666.7</v>
      </c>
      <c r="H51" s="162"/>
      <c r="I51" s="162"/>
      <c r="J51" s="322">
        <v>700</v>
      </c>
      <c r="K51" s="162"/>
      <c r="L51" s="323"/>
      <c r="M51" s="322">
        <v>700</v>
      </c>
      <c r="N51" s="323"/>
      <c r="O51" s="323"/>
      <c r="P51" s="322">
        <v>700</v>
      </c>
      <c r="Q51" s="162"/>
      <c r="R51" s="162"/>
      <c r="S51" s="162"/>
    </row>
    <row r="52" spans="1:19" x14ac:dyDescent="0.25">
      <c r="A52" s="160"/>
      <c r="B52" s="314"/>
      <c r="C52" s="321" t="s">
        <v>13</v>
      </c>
      <c r="D52" s="322">
        <v>303.60000000000002</v>
      </c>
      <c r="E52" s="301"/>
      <c r="F52" s="162"/>
      <c r="G52" s="322">
        <v>534.6</v>
      </c>
      <c r="H52" s="162"/>
      <c r="I52" s="162"/>
      <c r="J52" s="322">
        <v>870</v>
      </c>
      <c r="K52" s="162"/>
      <c r="L52" s="323"/>
      <c r="M52" s="322">
        <v>1200</v>
      </c>
      <c r="N52" s="323"/>
      <c r="O52" s="323"/>
      <c r="P52" s="322">
        <v>1500</v>
      </c>
      <c r="Q52" s="162"/>
      <c r="R52" s="162"/>
      <c r="S52" s="162"/>
    </row>
    <row r="53" spans="1:19" x14ac:dyDescent="0.25">
      <c r="A53" s="160"/>
      <c r="B53" s="314"/>
      <c r="C53" s="321" t="s">
        <v>12</v>
      </c>
      <c r="D53" s="322">
        <v>229</v>
      </c>
      <c r="E53" s="301"/>
      <c r="F53" s="162"/>
      <c r="G53" s="322">
        <v>209</v>
      </c>
      <c r="H53" s="162"/>
      <c r="I53" s="162"/>
      <c r="J53" s="322">
        <v>210</v>
      </c>
      <c r="K53" s="162"/>
      <c r="L53" s="323"/>
      <c r="M53" s="322">
        <v>210</v>
      </c>
      <c r="N53" s="323"/>
      <c r="O53" s="323"/>
      <c r="P53" s="322">
        <v>210</v>
      </c>
      <c r="Q53" s="162"/>
      <c r="R53" s="162"/>
      <c r="S53" s="162"/>
    </row>
    <row r="54" spans="1:19" x14ac:dyDescent="0.25">
      <c r="A54" s="160"/>
      <c r="B54" s="314"/>
      <c r="C54" s="324" t="s">
        <v>11</v>
      </c>
      <c r="D54" s="322">
        <v>110.4</v>
      </c>
      <c r="E54" s="301"/>
      <c r="F54" s="162"/>
      <c r="G54" s="322">
        <v>110.4</v>
      </c>
      <c r="H54" s="162"/>
      <c r="I54" s="162"/>
      <c r="J54" s="322">
        <v>100</v>
      </c>
      <c r="K54" s="162"/>
      <c r="L54" s="323"/>
      <c r="M54" s="322">
        <v>100</v>
      </c>
      <c r="N54" s="323"/>
      <c r="O54" s="323"/>
      <c r="P54" s="322">
        <v>100</v>
      </c>
      <c r="Q54" s="162"/>
      <c r="R54" s="162"/>
      <c r="S54" s="162"/>
    </row>
    <row r="55" spans="1:19" ht="10.5" customHeight="1" x14ac:dyDescent="0.25">
      <c r="A55" s="160"/>
      <c r="B55" s="314"/>
      <c r="C55" s="300"/>
      <c r="D55" s="301"/>
      <c r="E55" s="301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x14ac:dyDescent="0.25">
      <c r="A56" s="160"/>
      <c r="B56" s="314"/>
      <c r="C56" s="318" t="s">
        <v>10</v>
      </c>
      <c r="D56" s="319" t="s">
        <v>9</v>
      </c>
      <c r="E56" s="301"/>
      <c r="F56" s="307"/>
      <c r="G56" s="319" t="s">
        <v>8</v>
      </c>
      <c r="H56" s="301"/>
      <c r="I56" s="307"/>
      <c r="J56" s="319" t="s">
        <v>7</v>
      </c>
      <c r="K56" s="307"/>
      <c r="L56" s="162"/>
      <c r="M56" s="319" t="s">
        <v>6</v>
      </c>
      <c r="N56" s="320"/>
      <c r="O56" s="320"/>
      <c r="P56" s="319" t="s">
        <v>5</v>
      </c>
      <c r="Q56" s="162"/>
      <c r="R56" s="162"/>
      <c r="S56" s="162"/>
    </row>
    <row r="57" spans="1:19" x14ac:dyDescent="0.25">
      <c r="A57" s="160"/>
      <c r="B57" s="314"/>
      <c r="C57" s="321"/>
      <c r="D57" s="325">
        <v>33.4</v>
      </c>
      <c r="E57" s="301"/>
      <c r="F57" s="307"/>
      <c r="G57" s="325">
        <v>33.4</v>
      </c>
      <c r="H57" s="301"/>
      <c r="I57" s="307"/>
      <c r="J57" s="325">
        <v>34</v>
      </c>
      <c r="K57" s="307"/>
      <c r="L57" s="162"/>
      <c r="M57" s="325">
        <v>34</v>
      </c>
      <c r="N57" s="162"/>
      <c r="O57" s="162"/>
      <c r="P57" s="325">
        <v>34</v>
      </c>
      <c r="Q57" s="162"/>
      <c r="R57" s="162"/>
      <c r="S57" s="162"/>
    </row>
    <row r="58" spans="1:19" x14ac:dyDescent="0.25">
      <c r="A58" s="160"/>
      <c r="B58" s="314"/>
      <c r="C58" s="300"/>
      <c r="D58" s="301"/>
      <c r="E58" s="301"/>
      <c r="F58" s="307"/>
      <c r="G58" s="301"/>
      <c r="H58" s="301"/>
      <c r="I58" s="307"/>
      <c r="J58" s="307"/>
      <c r="K58" s="307"/>
      <c r="L58" s="162"/>
      <c r="M58" s="162"/>
      <c r="N58" s="162"/>
      <c r="O58" s="162"/>
      <c r="P58" s="162"/>
      <c r="Q58" s="162"/>
      <c r="R58" s="162"/>
      <c r="S58" s="162"/>
    </row>
    <row r="59" spans="1:19" x14ac:dyDescent="0.25">
      <c r="A59" s="160"/>
      <c r="B59" s="326" t="s">
        <v>4</v>
      </c>
      <c r="C59" s="327"/>
      <c r="D59" s="328"/>
      <c r="E59" s="328"/>
      <c r="F59" s="328"/>
      <c r="G59" s="328"/>
      <c r="H59" s="328"/>
      <c r="I59" s="328"/>
      <c r="J59" s="328"/>
      <c r="K59" s="328"/>
      <c r="L59" s="329"/>
      <c r="M59" s="329"/>
      <c r="N59" s="329"/>
      <c r="O59" s="329"/>
      <c r="P59" s="329"/>
      <c r="Q59" s="329"/>
      <c r="R59" s="330"/>
      <c r="S59" s="162"/>
    </row>
    <row r="60" spans="1:19" x14ac:dyDescent="0.25">
      <c r="A60" s="160"/>
      <c r="B60" s="331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32"/>
      <c r="S60" s="162"/>
    </row>
    <row r="61" spans="1:19" x14ac:dyDescent="0.25">
      <c r="A61" s="160"/>
      <c r="B61" s="333" t="s">
        <v>144</v>
      </c>
      <c r="C61" s="334"/>
      <c r="D61" s="334"/>
      <c r="E61" s="334"/>
      <c r="F61" s="334"/>
      <c r="G61" s="334"/>
      <c r="H61" s="334"/>
      <c r="I61" s="334"/>
      <c r="J61" s="334"/>
      <c r="K61" s="334"/>
      <c r="L61" s="303"/>
      <c r="M61" s="303"/>
      <c r="N61" s="303"/>
      <c r="O61" s="303"/>
      <c r="P61" s="303"/>
      <c r="Q61" s="303"/>
      <c r="R61" s="332"/>
      <c r="S61" s="162"/>
    </row>
    <row r="62" spans="1:19" x14ac:dyDescent="0.25">
      <c r="A62" s="160"/>
      <c r="B62" s="333" t="s">
        <v>143</v>
      </c>
      <c r="C62" s="334"/>
      <c r="D62" s="334"/>
      <c r="E62" s="334"/>
      <c r="F62" s="334"/>
      <c r="G62" s="334"/>
      <c r="H62" s="334"/>
      <c r="I62" s="334"/>
      <c r="J62" s="334"/>
      <c r="K62" s="334"/>
      <c r="L62" s="303"/>
      <c r="M62" s="303"/>
      <c r="N62" s="303"/>
      <c r="O62" s="303"/>
      <c r="P62" s="303"/>
      <c r="Q62" s="303"/>
      <c r="R62" s="332"/>
      <c r="S62" s="162"/>
    </row>
    <row r="63" spans="1:19" x14ac:dyDescent="0.25">
      <c r="A63" s="160"/>
      <c r="B63" s="333"/>
      <c r="C63" s="334"/>
      <c r="D63" s="334"/>
      <c r="E63" s="334"/>
      <c r="F63" s="334"/>
      <c r="G63" s="334"/>
      <c r="H63" s="334"/>
      <c r="I63" s="334"/>
      <c r="J63" s="334"/>
      <c r="K63" s="334"/>
      <c r="L63" s="303"/>
      <c r="M63" s="303"/>
      <c r="N63" s="303"/>
      <c r="O63" s="303"/>
      <c r="P63" s="303"/>
      <c r="Q63" s="303"/>
      <c r="R63" s="332"/>
      <c r="S63" s="162"/>
    </row>
    <row r="64" spans="1:19" x14ac:dyDescent="0.25">
      <c r="A64" s="160"/>
      <c r="B64" s="333"/>
      <c r="C64" s="334"/>
      <c r="D64" s="334"/>
      <c r="E64" s="334"/>
      <c r="F64" s="334"/>
      <c r="G64" s="334"/>
      <c r="H64" s="334"/>
      <c r="I64" s="334"/>
      <c r="J64" s="334"/>
      <c r="K64" s="334"/>
      <c r="L64" s="303"/>
      <c r="M64" s="303"/>
      <c r="N64" s="303"/>
      <c r="O64" s="303"/>
      <c r="P64" s="303"/>
      <c r="Q64" s="303"/>
      <c r="R64" s="332"/>
      <c r="S64" s="162"/>
    </row>
    <row r="65" spans="1:19" x14ac:dyDescent="0.25">
      <c r="A65" s="160"/>
      <c r="B65" s="335"/>
      <c r="C65" s="336"/>
      <c r="D65" s="337"/>
      <c r="E65" s="337"/>
      <c r="F65" s="337"/>
      <c r="G65" s="337"/>
      <c r="H65" s="337"/>
      <c r="I65" s="337"/>
      <c r="J65" s="337"/>
      <c r="K65" s="337"/>
      <c r="L65" s="303"/>
      <c r="M65" s="303"/>
      <c r="N65" s="303"/>
      <c r="O65" s="303"/>
      <c r="P65" s="303"/>
      <c r="Q65" s="303"/>
      <c r="R65" s="332"/>
      <c r="S65" s="162"/>
    </row>
    <row r="66" spans="1:19" x14ac:dyDescent="0.25">
      <c r="A66" s="160"/>
      <c r="B66" s="338"/>
      <c r="C66" s="339"/>
      <c r="D66" s="337"/>
      <c r="E66" s="337"/>
      <c r="F66" s="337"/>
      <c r="G66" s="337"/>
      <c r="H66" s="337"/>
      <c r="I66" s="337"/>
      <c r="J66" s="337"/>
      <c r="K66" s="337"/>
      <c r="L66" s="303"/>
      <c r="M66" s="303"/>
      <c r="N66" s="303"/>
      <c r="O66" s="303"/>
      <c r="P66" s="303"/>
      <c r="Q66" s="303"/>
      <c r="R66" s="332"/>
      <c r="S66" s="162"/>
    </row>
    <row r="67" spans="1:19" x14ac:dyDescent="0.25">
      <c r="A67" s="160"/>
      <c r="B67" s="335"/>
      <c r="C67" s="340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x14ac:dyDescent="0.25">
      <c r="A68" s="160"/>
      <c r="B68" s="335"/>
      <c r="C68" s="340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41"/>
      <c r="C69" s="342"/>
      <c r="D69" s="343"/>
      <c r="E69" s="343"/>
      <c r="F69" s="343"/>
      <c r="G69" s="343"/>
      <c r="H69" s="343"/>
      <c r="I69" s="343"/>
      <c r="J69" s="343"/>
      <c r="K69" s="343"/>
      <c r="L69" s="344"/>
      <c r="M69" s="344"/>
      <c r="N69" s="344"/>
      <c r="O69" s="344"/>
      <c r="P69" s="344"/>
      <c r="Q69" s="344"/>
      <c r="R69" s="345"/>
      <c r="S69" s="162"/>
    </row>
    <row r="70" spans="1:19" x14ac:dyDescent="0.25">
      <c r="A70" s="298"/>
      <c r="B70" s="346"/>
      <c r="C70" s="347"/>
      <c r="D70" s="348"/>
      <c r="E70" s="348"/>
      <c r="F70" s="348"/>
      <c r="G70" s="348"/>
      <c r="H70" s="348"/>
      <c r="I70" s="348"/>
      <c r="J70" s="348"/>
      <c r="K70" s="348"/>
      <c r="L70" s="162"/>
      <c r="M70" s="162"/>
      <c r="N70" s="162"/>
      <c r="O70" s="162"/>
      <c r="P70" s="162"/>
      <c r="Q70" s="162"/>
      <c r="R70" s="162"/>
      <c r="S70" s="162"/>
    </row>
    <row r="71" spans="1:19" x14ac:dyDescent="0.25">
      <c r="A71" s="160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162"/>
      <c r="M71" s="162"/>
      <c r="N71" s="162"/>
      <c r="O71" s="162"/>
      <c r="P71" s="162"/>
      <c r="Q71" s="162"/>
      <c r="R71" s="162"/>
      <c r="S71" s="162"/>
    </row>
    <row r="72" spans="1:19" x14ac:dyDescent="0.25">
      <c r="A72" s="160"/>
      <c r="B72" s="349" t="s">
        <v>3</v>
      </c>
      <c r="C72" s="350" t="s">
        <v>142</v>
      </c>
      <c r="D72" s="337" t="s">
        <v>141</v>
      </c>
      <c r="E72" s="349"/>
      <c r="F72" s="349" t="s">
        <v>2</v>
      </c>
      <c r="G72" s="351" t="s">
        <v>140</v>
      </c>
      <c r="H72" s="349"/>
      <c r="I72" s="349"/>
      <c r="J72" s="349"/>
      <c r="K72" s="349"/>
      <c r="L72" s="162"/>
      <c r="M72" s="162"/>
      <c r="N72" s="162"/>
      <c r="O72" s="162"/>
      <c r="P72" s="162"/>
      <c r="Q72" s="162"/>
      <c r="R72" s="162"/>
      <c r="S72" s="162"/>
    </row>
    <row r="73" spans="1:19" ht="7.5" customHeight="1" x14ac:dyDescent="0.25">
      <c r="A73" s="160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62"/>
      <c r="M73" s="162"/>
      <c r="N73" s="162"/>
      <c r="O73" s="162"/>
      <c r="P73" s="162"/>
      <c r="Q73" s="162"/>
      <c r="R73" s="162"/>
      <c r="S73" s="162"/>
    </row>
    <row r="74" spans="1:19" x14ac:dyDescent="0.25">
      <c r="A74" s="160"/>
      <c r="B74" s="349"/>
      <c r="C74" s="349"/>
      <c r="D74" s="352"/>
      <c r="E74" s="349"/>
      <c r="F74" s="349" t="s">
        <v>0</v>
      </c>
      <c r="G74" s="353"/>
      <c r="H74" s="349"/>
      <c r="I74" s="349"/>
      <c r="J74" s="349"/>
      <c r="K74" s="349"/>
      <c r="L74" s="162"/>
      <c r="M74" s="162"/>
      <c r="N74" s="162"/>
      <c r="O74" s="162"/>
      <c r="P74" s="162"/>
      <c r="Q74" s="162"/>
      <c r="R74" s="162"/>
      <c r="S74" s="162"/>
    </row>
    <row r="75" spans="1:19" x14ac:dyDescent="0.25">
      <c r="A75" s="160"/>
      <c r="B75" s="349"/>
      <c r="C75" s="349"/>
      <c r="D75" s="352"/>
      <c r="E75" s="349"/>
      <c r="F75" s="349"/>
      <c r="G75" s="353"/>
      <c r="H75" s="349"/>
      <c r="I75" s="349"/>
      <c r="J75" s="349"/>
      <c r="K75" s="349"/>
      <c r="L75" s="162"/>
      <c r="M75" s="162"/>
      <c r="N75" s="162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298"/>
      <c r="B77" s="346"/>
      <c r="C77" s="347"/>
      <c r="D77" s="348"/>
      <c r="E77" s="348"/>
      <c r="F77" s="348"/>
      <c r="G77" s="348"/>
      <c r="H77" s="348"/>
      <c r="I77" s="348"/>
      <c r="J77" s="348"/>
      <c r="K77" s="348"/>
      <c r="L77" s="162"/>
      <c r="M77" s="162"/>
      <c r="N77" s="162"/>
      <c r="O77" s="162"/>
      <c r="P77" s="162"/>
      <c r="Q77" s="162"/>
      <c r="R77" s="162"/>
      <c r="S77" s="162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G10:I10"/>
    <mergeCell ref="G12:I12"/>
    <mergeCell ref="G13:G14"/>
    <mergeCell ref="H13:H14"/>
    <mergeCell ref="E13:E14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K13:K14"/>
    <mergeCell ref="D12:F12"/>
    <mergeCell ref="D10:F10"/>
    <mergeCell ref="D13:D14"/>
    <mergeCell ref="D25:F25"/>
    <mergeCell ref="D26:D27"/>
    <mergeCell ref="E26:E27"/>
    <mergeCell ref="F26:F27"/>
    <mergeCell ref="F13:F14"/>
    <mergeCell ref="B63:K63"/>
    <mergeCell ref="B64:K64"/>
    <mergeCell ref="B62:K62"/>
    <mergeCell ref="D59:K59"/>
    <mergeCell ref="B61:K61"/>
    <mergeCell ref="C43:C44"/>
    <mergeCell ref="C46:C47"/>
    <mergeCell ref="B26:B27"/>
    <mergeCell ref="G26:G27"/>
    <mergeCell ref="H26:H27"/>
    <mergeCell ref="I26:I27"/>
    <mergeCell ref="L13:L14"/>
    <mergeCell ref="J25:L25"/>
    <mergeCell ref="B13:B14"/>
    <mergeCell ref="C26:C27"/>
    <mergeCell ref="C13:C14"/>
    <mergeCell ref="L26:L27"/>
    <mergeCell ref="M10:O10"/>
    <mergeCell ref="M12:O12"/>
    <mergeCell ref="M13:M14"/>
    <mergeCell ref="N13:N14"/>
    <mergeCell ref="O13:O14"/>
    <mergeCell ref="P10:R10"/>
    <mergeCell ref="P12:R12"/>
    <mergeCell ref="P13:P14"/>
    <mergeCell ref="Q13:Q14"/>
    <mergeCell ref="R13:R14"/>
    <mergeCell ref="M26:M27"/>
    <mergeCell ref="N26:N27"/>
    <mergeCell ref="O26:O27"/>
    <mergeCell ref="P25:R25"/>
    <mergeCell ref="P26:P27"/>
    <mergeCell ref="Q26:Q27"/>
    <mergeCell ref="R26:R27"/>
    <mergeCell ref="M25:O25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111"/>
  <sheetViews>
    <sheetView showGridLines="0" zoomScale="80" zoomScaleNormal="80" zoomScaleSheetLayoutView="80" workbookViewId="0">
      <selection activeCell="G74" sqref="G74"/>
    </sheetView>
  </sheetViews>
  <sheetFormatPr defaultColWidth="0" defaultRowHeight="15" customHeight="1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6" width="14.28515625" style="354" customWidth="1"/>
    <col min="7" max="7" width="21.28515625" style="355" customWidth="1"/>
    <col min="8" max="9" width="14.28515625" style="354" customWidth="1"/>
    <col min="10" max="10" width="20.85546875" style="354" customWidth="1"/>
    <col min="11" max="12" width="14.28515625" style="354" customWidth="1"/>
    <col min="13" max="13" width="21.140625" style="354" customWidth="1"/>
    <col min="14" max="15" width="14.28515625" style="354" customWidth="1"/>
    <col min="16" max="16" width="21.42578125" style="354" customWidth="1"/>
    <col min="17" max="18" width="14.2851562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164" t="s">
        <v>93</v>
      </c>
      <c r="C2" s="160"/>
      <c r="D2" s="160"/>
      <c r="E2" s="160"/>
      <c r="F2" s="160"/>
      <c r="G2" s="161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tr">
        <f>'[2]NR 2022'!D4:U4</f>
        <v>Městské lesy Chomutov, příspěvková organizace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>
        <f>'[2]NR 2022'!D6</f>
        <v>46790080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tr">
        <f>'[2]NR 2022'!D8:U8</f>
        <v>Hora Svatého Šebestiána 90, 431 82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174" t="s">
        <v>87</v>
      </c>
      <c r="K10" s="171"/>
      <c r="L10" s="172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190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f>'[2]NR 2022'!G15</f>
        <v>6557</v>
      </c>
      <c r="E15" s="206">
        <f>'[2]NR 2022'!H15</f>
        <v>329</v>
      </c>
      <c r="F15" s="207">
        <f t="shared" ref="F15:F23" si="0">D15+E15</f>
        <v>6886</v>
      </c>
      <c r="G15" s="205">
        <f>'[2]NR 2022'!L15</f>
        <v>8250</v>
      </c>
      <c r="H15" s="206">
        <f>'[2]NR 2022'!N15</f>
        <v>200</v>
      </c>
      <c r="I15" s="208">
        <f t="shared" ref="I15:I23" si="1">G15+H15</f>
        <v>8450</v>
      </c>
      <c r="J15" s="209">
        <f>'[2]NR 2022'!Y15</f>
        <v>7595</v>
      </c>
      <c r="K15" s="210">
        <f>'[2]NR 2022'!Z15</f>
        <v>150</v>
      </c>
      <c r="L15" s="211">
        <f>J15+K15</f>
        <v>7745</v>
      </c>
      <c r="M15" s="212">
        <v>8150</v>
      </c>
      <c r="N15" s="213">
        <v>200</v>
      </c>
      <c r="O15" s="207">
        <f t="shared" ref="O15:O23" si="2">M15+N15</f>
        <v>8350</v>
      </c>
      <c r="P15" s="205">
        <v>8200</v>
      </c>
      <c r="Q15" s="206">
        <v>200</v>
      </c>
      <c r="R15" s="207">
        <f t="shared" ref="R15:R23" si="3">P15+Q15</f>
        <v>8400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f>'[2]NR 2022'!G16</f>
        <v>4680</v>
      </c>
      <c r="E16" s="216">
        <f>'[2]NR 2022'!H16</f>
        <v>0</v>
      </c>
      <c r="F16" s="207">
        <f t="shared" si="0"/>
        <v>4680</v>
      </c>
      <c r="G16" s="205">
        <f>'[2]NR 2022'!J16</f>
        <v>4704</v>
      </c>
      <c r="H16" s="216">
        <f>'[2]NR 2022'!K16</f>
        <v>0</v>
      </c>
      <c r="I16" s="208">
        <f t="shared" si="1"/>
        <v>4704</v>
      </c>
      <c r="J16" s="217">
        <f>'[2]NR 2022'!Y16</f>
        <v>5050</v>
      </c>
      <c r="K16" s="218">
        <f>'[2]NR 2022'!Z16</f>
        <v>0</v>
      </c>
      <c r="L16" s="219">
        <f t="shared" ref="L16:L23" si="4">J16+K16</f>
        <v>5050</v>
      </c>
      <c r="M16" s="220">
        <v>5000</v>
      </c>
      <c r="N16" s="221"/>
      <c r="O16" s="207">
        <f t="shared" si="2"/>
        <v>5000</v>
      </c>
      <c r="P16" s="222">
        <v>5100</v>
      </c>
      <c r="Q16" s="216"/>
      <c r="R16" s="207">
        <f t="shared" si="3"/>
        <v>5100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f>'[2]NR 2022'!G17</f>
        <v>0</v>
      </c>
      <c r="E17" s="216">
        <f>'[2]NR 2022'!H17</f>
        <v>0</v>
      </c>
      <c r="F17" s="207">
        <f t="shared" si="0"/>
        <v>0</v>
      </c>
      <c r="G17" s="205">
        <f>'[2]NR 2022'!J17</f>
        <v>0</v>
      </c>
      <c r="H17" s="216">
        <f>'[2]NR 2022'!K17</f>
        <v>0</v>
      </c>
      <c r="I17" s="208">
        <f t="shared" si="1"/>
        <v>0</v>
      </c>
      <c r="J17" s="217">
        <f>'[2]NR 2022'!Y17</f>
        <v>0</v>
      </c>
      <c r="K17" s="218">
        <f>'[2]NR 2022'!Z17</f>
        <v>0</v>
      </c>
      <c r="L17" s="219">
        <f t="shared" si="4"/>
        <v>0</v>
      </c>
      <c r="M17" s="220">
        <v>0</v>
      </c>
      <c r="N17" s="224"/>
      <c r="O17" s="207">
        <f t="shared" si="2"/>
        <v>0</v>
      </c>
      <c r="P17" s="222">
        <v>0</v>
      </c>
      <c r="Q17" s="225"/>
      <c r="R17" s="207">
        <f t="shared" si="3"/>
        <v>0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f>'[2]NR 2022'!G18</f>
        <v>9630</v>
      </c>
      <c r="E18" s="206">
        <f>'[2]NR 2022'!H18</f>
        <v>0</v>
      </c>
      <c r="F18" s="207">
        <f t="shared" si="0"/>
        <v>9630</v>
      </c>
      <c r="G18" s="205">
        <f>'[2]NR 2022'!K18</f>
        <v>4500</v>
      </c>
      <c r="H18" s="206">
        <f>'[2]NR 2022'!N18</f>
        <v>0</v>
      </c>
      <c r="I18" s="208">
        <f t="shared" si="1"/>
        <v>4500</v>
      </c>
      <c r="J18" s="217">
        <f>'[2]NR 2022'!Y18</f>
        <v>4500</v>
      </c>
      <c r="K18" s="218">
        <f>'[2]NR 2022'!Z18</f>
        <v>0</v>
      </c>
      <c r="L18" s="219">
        <f t="shared" si="4"/>
        <v>4500</v>
      </c>
      <c r="M18" s="220">
        <v>4500</v>
      </c>
      <c r="N18" s="213">
        <v>0</v>
      </c>
      <c r="O18" s="207">
        <f t="shared" si="2"/>
        <v>4500</v>
      </c>
      <c r="P18" s="222">
        <v>4500</v>
      </c>
      <c r="Q18" s="206">
        <v>0</v>
      </c>
      <c r="R18" s="207">
        <f t="shared" si="3"/>
        <v>4500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f>'[2]NR 2022'!G19</f>
        <v>348</v>
      </c>
      <c r="E19" s="206">
        <f>'[2]NR 2022'!H19</f>
        <v>0</v>
      </c>
      <c r="F19" s="207">
        <f t="shared" si="0"/>
        <v>348</v>
      </c>
      <c r="G19" s="205">
        <f>'[2]NR 2022'!L19</f>
        <v>395</v>
      </c>
      <c r="H19" s="206">
        <f>'[2]NR 2022'!K19</f>
        <v>0</v>
      </c>
      <c r="I19" s="208">
        <f t="shared" si="1"/>
        <v>395</v>
      </c>
      <c r="J19" s="217">
        <f>'[2]NR 2022'!Y19</f>
        <v>380</v>
      </c>
      <c r="K19" s="218">
        <f>'[2]NR 2022'!Z19</f>
        <v>0</v>
      </c>
      <c r="L19" s="219">
        <f t="shared" si="4"/>
        <v>380</v>
      </c>
      <c r="M19" s="220">
        <v>395</v>
      </c>
      <c r="N19" s="213">
        <v>0</v>
      </c>
      <c r="O19" s="207">
        <f t="shared" si="2"/>
        <v>395</v>
      </c>
      <c r="P19" s="222">
        <v>395</v>
      </c>
      <c r="Q19" s="228">
        <v>0</v>
      </c>
      <c r="R19" s="207">
        <f t="shared" si="3"/>
        <v>395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f>'[2]NR 2022'!G20</f>
        <v>0</v>
      </c>
      <c r="E20" s="206">
        <f>'[2]NR 2022'!H20</f>
        <v>0</v>
      </c>
      <c r="F20" s="207">
        <f t="shared" si="0"/>
        <v>0</v>
      </c>
      <c r="G20" s="205">
        <f>'[2]NR 2022'!L20</f>
        <v>0</v>
      </c>
      <c r="H20" s="206">
        <f>'[2]NR 2022'!K20</f>
        <v>0</v>
      </c>
      <c r="I20" s="208">
        <f t="shared" si="1"/>
        <v>0</v>
      </c>
      <c r="J20" s="217">
        <f>'[2]NR 2022'!Y20</f>
        <v>0</v>
      </c>
      <c r="K20" s="218">
        <f>'[2]NR 2022'!Z20</f>
        <v>0</v>
      </c>
      <c r="L20" s="219">
        <f t="shared" si="4"/>
        <v>0</v>
      </c>
      <c r="M20" s="220">
        <v>0</v>
      </c>
      <c r="N20" s="213">
        <v>0</v>
      </c>
      <c r="O20" s="207">
        <f t="shared" si="2"/>
        <v>0</v>
      </c>
      <c r="P20" s="222">
        <v>0</v>
      </c>
      <c r="Q20" s="228">
        <v>0</v>
      </c>
      <c r="R20" s="207">
        <f t="shared" si="3"/>
        <v>0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f>'[2]NR 2022'!G21</f>
        <v>204</v>
      </c>
      <c r="E21" s="206">
        <f>'[2]NR 2022'!H21</f>
        <v>0.7</v>
      </c>
      <c r="F21" s="207">
        <f t="shared" si="0"/>
        <v>204.7</v>
      </c>
      <c r="G21" s="205">
        <f>'[2]NR 2022'!L21</f>
        <v>150</v>
      </c>
      <c r="H21" s="206">
        <f>'[2]NR 2022'!K21</f>
        <v>0</v>
      </c>
      <c r="I21" s="208">
        <f t="shared" si="1"/>
        <v>150</v>
      </c>
      <c r="J21" s="217">
        <f>'[2]NR 2022'!Y21</f>
        <v>150</v>
      </c>
      <c r="K21" s="218">
        <f>'[2]NR 2022'!Z21</f>
        <v>0</v>
      </c>
      <c r="L21" s="219">
        <f t="shared" si="4"/>
        <v>150</v>
      </c>
      <c r="M21" s="220">
        <v>80</v>
      </c>
      <c r="N21" s="231">
        <v>0</v>
      </c>
      <c r="O21" s="207">
        <f t="shared" si="2"/>
        <v>80</v>
      </c>
      <c r="P21" s="222">
        <v>80</v>
      </c>
      <c r="Q21" s="232">
        <v>0</v>
      </c>
      <c r="R21" s="207">
        <f t="shared" si="3"/>
        <v>80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'[2]NR 2022'!G22</f>
        <v>0</v>
      </c>
      <c r="E22" s="206">
        <f>'[2]NR 2022'!H22</f>
        <v>0</v>
      </c>
      <c r="F22" s="207">
        <f t="shared" si="0"/>
        <v>0</v>
      </c>
      <c r="G22" s="205">
        <f>'[2]NR 2022'!L22</f>
        <v>0</v>
      </c>
      <c r="H22" s="206">
        <f>'[2]NR 2022'!K22</f>
        <v>0</v>
      </c>
      <c r="I22" s="208">
        <f t="shared" si="1"/>
        <v>0</v>
      </c>
      <c r="J22" s="217">
        <f>'[2]NR 2022'!Y22</f>
        <v>0</v>
      </c>
      <c r="K22" s="218">
        <f>'[2]NR 2022'!Z22</f>
        <v>0</v>
      </c>
      <c r="L22" s="219">
        <f t="shared" si="4"/>
        <v>0</v>
      </c>
      <c r="M22" s="220">
        <v>0</v>
      </c>
      <c r="N22" s="231">
        <v>0</v>
      </c>
      <c r="O22" s="207">
        <f t="shared" si="2"/>
        <v>0</v>
      </c>
      <c r="P22" s="222">
        <v>0</v>
      </c>
      <c r="Q22" s="232">
        <v>0</v>
      </c>
      <c r="R22" s="207">
        <f t="shared" si="3"/>
        <v>0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'[2]NR 2022'!G23</f>
        <v>37</v>
      </c>
      <c r="E23" s="206">
        <f>'[2]NR 2022'!H23</f>
        <v>0</v>
      </c>
      <c r="F23" s="235">
        <f t="shared" si="0"/>
        <v>37</v>
      </c>
      <c r="G23" s="205">
        <f>'[2]NR 2022'!L23</f>
        <v>35</v>
      </c>
      <c r="H23" s="206">
        <f>'[2]NR 2022'!K23</f>
        <v>0</v>
      </c>
      <c r="I23" s="236">
        <f t="shared" si="1"/>
        <v>35</v>
      </c>
      <c r="J23" s="217">
        <f>'[2]NR 2022'!Y23</f>
        <v>20</v>
      </c>
      <c r="K23" s="218">
        <f>'[2]NR 2022'!Z23</f>
        <v>0</v>
      </c>
      <c r="L23" s="219">
        <f t="shared" si="4"/>
        <v>20</v>
      </c>
      <c r="M23" s="237">
        <v>10</v>
      </c>
      <c r="N23" s="238">
        <v>0</v>
      </c>
      <c r="O23" s="235">
        <f t="shared" si="2"/>
        <v>10</v>
      </c>
      <c r="P23" s="239">
        <v>10</v>
      </c>
      <c r="Q23" s="240">
        <v>0</v>
      </c>
      <c r="R23" s="235">
        <f t="shared" si="3"/>
        <v>10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 t="shared" ref="D24:O24" si="5">SUM(D15:D21)</f>
        <v>21419</v>
      </c>
      <c r="E24" s="243">
        <f t="shared" si="5"/>
        <v>329.7</v>
      </c>
      <c r="F24" s="243">
        <f t="shared" si="5"/>
        <v>21748.7</v>
      </c>
      <c r="G24" s="243">
        <f t="shared" si="5"/>
        <v>17999</v>
      </c>
      <c r="H24" s="243">
        <f t="shared" si="5"/>
        <v>200</v>
      </c>
      <c r="I24" s="244">
        <f t="shared" si="5"/>
        <v>18199</v>
      </c>
      <c r="J24" s="245">
        <f t="shared" si="5"/>
        <v>17675</v>
      </c>
      <c r="K24" s="245">
        <f t="shared" si="5"/>
        <v>150</v>
      </c>
      <c r="L24" s="245">
        <f t="shared" si="5"/>
        <v>17825</v>
      </c>
      <c r="M24" s="246">
        <f t="shared" si="5"/>
        <v>18125</v>
      </c>
      <c r="N24" s="243">
        <f t="shared" si="5"/>
        <v>200</v>
      </c>
      <c r="O24" s="243">
        <f t="shared" si="5"/>
        <v>18325</v>
      </c>
      <c r="P24" s="243">
        <f>SUM(P15:P23)</f>
        <v>18285</v>
      </c>
      <c r="Q24" s="243">
        <f>SUM(Q15:Q23)</f>
        <v>200</v>
      </c>
      <c r="R24" s="243">
        <f>SUM(R15:R23)</f>
        <v>18485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f>'[2]NR 2022'!G28</f>
        <v>332</v>
      </c>
      <c r="E28" s="206">
        <f>'[2]NR 2022'!H28</f>
        <v>0</v>
      </c>
      <c r="F28" s="207">
        <f t="shared" ref="F28:F40" si="6">D28+E28</f>
        <v>332</v>
      </c>
      <c r="G28" s="205">
        <f>'[2]NR 2022'!M28</f>
        <v>300</v>
      </c>
      <c r="H28" s="206">
        <f>'[2]NR 2022'!N28</f>
        <v>0</v>
      </c>
      <c r="I28" s="208">
        <f t="shared" ref="I28:I40" si="7">G28+H28</f>
        <v>300</v>
      </c>
      <c r="J28" s="209">
        <f>'[2]NR 2022'!Y28</f>
        <v>300</v>
      </c>
      <c r="K28" s="210">
        <f>'[2]NR 2022'!Z28</f>
        <v>0</v>
      </c>
      <c r="L28" s="211">
        <f t="shared" ref="L28:L40" si="8">J28+K28</f>
        <v>300</v>
      </c>
      <c r="M28" s="265">
        <v>350</v>
      </c>
      <c r="N28" s="266">
        <v>0</v>
      </c>
      <c r="O28" s="207">
        <f t="shared" ref="O28:O40" si="9">M28+N28</f>
        <v>350</v>
      </c>
      <c r="P28" s="265">
        <v>350</v>
      </c>
      <c r="Q28" s="266">
        <v>0</v>
      </c>
      <c r="R28" s="207">
        <f t="shared" ref="R28:R40" si="10">P28+Q28</f>
        <v>350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f>'[2]NR 2022'!G29</f>
        <v>6576</v>
      </c>
      <c r="E29" s="216">
        <f>'[2]NR 2022'!H29</f>
        <v>0</v>
      </c>
      <c r="F29" s="207">
        <f t="shared" si="6"/>
        <v>6576</v>
      </c>
      <c r="G29" s="205">
        <f>'[2]NR 2022'!M29</f>
        <v>3820</v>
      </c>
      <c r="H29" s="216">
        <f>'[2]NR 2022'!N29</f>
        <v>0</v>
      </c>
      <c r="I29" s="208">
        <f t="shared" si="7"/>
        <v>3820</v>
      </c>
      <c r="J29" s="217">
        <f>'[2]NR 2022'!Y29</f>
        <v>3640</v>
      </c>
      <c r="K29" s="268">
        <f>'[2]NR 2022'!Z29</f>
        <v>0</v>
      </c>
      <c r="L29" s="219">
        <f t="shared" si="8"/>
        <v>3640</v>
      </c>
      <c r="M29" s="269">
        <v>3700</v>
      </c>
      <c r="N29" s="270"/>
      <c r="O29" s="207">
        <f t="shared" si="9"/>
        <v>3700</v>
      </c>
      <c r="P29" s="269">
        <v>3700</v>
      </c>
      <c r="Q29" s="270"/>
      <c r="R29" s="207">
        <f t="shared" si="10"/>
        <v>3700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f>'[2]NR 2022'!G30</f>
        <v>71</v>
      </c>
      <c r="E30" s="216">
        <f>'[2]NR 2022'!H30</f>
        <v>0</v>
      </c>
      <c r="F30" s="207">
        <f>D30+E30</f>
        <v>71</v>
      </c>
      <c r="G30" s="205">
        <f>'[2]NR 2022'!M30</f>
        <v>75</v>
      </c>
      <c r="H30" s="216">
        <f>'[2]NR 2022'!N30</f>
        <v>0</v>
      </c>
      <c r="I30" s="208">
        <f t="shared" si="7"/>
        <v>75</v>
      </c>
      <c r="J30" s="217">
        <f>'[2]NR 2022'!Y30</f>
        <v>120</v>
      </c>
      <c r="K30" s="268">
        <f>'[2]NR 2022'!Z30</f>
        <v>0</v>
      </c>
      <c r="L30" s="219">
        <f t="shared" si="8"/>
        <v>120</v>
      </c>
      <c r="M30" s="269">
        <v>70</v>
      </c>
      <c r="N30" s="270"/>
      <c r="O30" s="207">
        <f t="shared" si="9"/>
        <v>70</v>
      </c>
      <c r="P30" s="269">
        <v>90</v>
      </c>
      <c r="Q30" s="270"/>
      <c r="R30" s="207">
        <f t="shared" si="10"/>
        <v>90</v>
      </c>
      <c r="S30" s="162"/>
    </row>
    <row r="31" spans="1:19" x14ac:dyDescent="0.25">
      <c r="A31" s="160"/>
      <c r="B31" s="214"/>
      <c r="C31" s="230" t="s">
        <v>94</v>
      </c>
      <c r="D31" s="205">
        <f>'[2]NR 2022'!G31</f>
        <v>-4339</v>
      </c>
      <c r="E31" s="216">
        <f>'[2]NR 2022'!H31</f>
        <v>0</v>
      </c>
      <c r="F31" s="207">
        <f>D31+E31</f>
        <v>-4339</v>
      </c>
      <c r="G31" s="205">
        <f>'[2]NR 2022'!M31</f>
        <v>0</v>
      </c>
      <c r="H31" s="216">
        <f>'[2]NR 2022'!N31</f>
        <v>0</v>
      </c>
      <c r="I31" s="208">
        <f t="shared" si="7"/>
        <v>0</v>
      </c>
      <c r="J31" s="217">
        <f>'[2]NR 2022'!Y31</f>
        <v>0</v>
      </c>
      <c r="K31" s="268">
        <f>'[2]NR 2022'!Z31</f>
        <v>0</v>
      </c>
      <c r="L31" s="219">
        <f t="shared" si="8"/>
        <v>0</v>
      </c>
      <c r="M31" s="269">
        <v>0</v>
      </c>
      <c r="N31" s="270"/>
      <c r="O31" s="207">
        <f t="shared" si="9"/>
        <v>0</v>
      </c>
      <c r="P31" s="269">
        <v>0</v>
      </c>
      <c r="Q31" s="270"/>
      <c r="R31" s="207">
        <f t="shared" si="10"/>
        <v>0</v>
      </c>
      <c r="S31" s="162"/>
    </row>
    <row r="32" spans="1:19" x14ac:dyDescent="0.25">
      <c r="A32" s="160"/>
      <c r="B32" s="214" t="s">
        <v>46</v>
      </c>
      <c r="C32" s="230" t="s">
        <v>45</v>
      </c>
      <c r="D32" s="205">
        <f>'[2]NR 2022'!G32</f>
        <v>8161</v>
      </c>
      <c r="E32" s="206">
        <f>'[2]NR 2022'!H32</f>
        <v>69</v>
      </c>
      <c r="F32" s="207">
        <f t="shared" si="6"/>
        <v>8230</v>
      </c>
      <c r="G32" s="205">
        <f>'[2]NR 2022'!M32</f>
        <v>5979</v>
      </c>
      <c r="H32" s="206">
        <f>'[2]NR 2022'!N32</f>
        <v>200</v>
      </c>
      <c r="I32" s="208">
        <f t="shared" si="7"/>
        <v>6179</v>
      </c>
      <c r="J32" s="217">
        <f>'[2]NR 2022'!Y32</f>
        <v>5440</v>
      </c>
      <c r="K32" s="218">
        <f>'[2]NR 2022'!Z32</f>
        <v>150</v>
      </c>
      <c r="L32" s="219">
        <f t="shared" si="8"/>
        <v>5590</v>
      </c>
      <c r="M32" s="269">
        <v>5800</v>
      </c>
      <c r="N32" s="271">
        <v>200</v>
      </c>
      <c r="O32" s="207">
        <f t="shared" si="9"/>
        <v>6000</v>
      </c>
      <c r="P32" s="269">
        <v>5800</v>
      </c>
      <c r="Q32" s="271">
        <v>200</v>
      </c>
      <c r="R32" s="207">
        <f t="shared" si="10"/>
        <v>6000</v>
      </c>
      <c r="S32" s="162"/>
    </row>
    <row r="33" spans="1:19" x14ac:dyDescent="0.25">
      <c r="A33" s="160"/>
      <c r="B33" s="214" t="s">
        <v>44</v>
      </c>
      <c r="C33" s="230" t="s">
        <v>43</v>
      </c>
      <c r="D33" s="205">
        <f>'[2]NR 2022'!G33</f>
        <v>4781</v>
      </c>
      <c r="E33" s="206">
        <f>'[2]NR 2022'!H33</f>
        <v>9</v>
      </c>
      <c r="F33" s="207">
        <f t="shared" si="6"/>
        <v>4790</v>
      </c>
      <c r="G33" s="205">
        <f>'[2]NR 2022'!M33</f>
        <v>4500</v>
      </c>
      <c r="H33" s="206">
        <f>'[2]NR 2022'!N33</f>
        <v>0</v>
      </c>
      <c r="I33" s="208">
        <f t="shared" si="7"/>
        <v>4500</v>
      </c>
      <c r="J33" s="217">
        <f>'[2]NR 2022'!Y33</f>
        <v>5200</v>
      </c>
      <c r="K33" s="218">
        <f>'[2]NR 2022'!Z33</f>
        <v>0</v>
      </c>
      <c r="L33" s="219">
        <f t="shared" si="8"/>
        <v>5200</v>
      </c>
      <c r="M33" s="269">
        <v>4800</v>
      </c>
      <c r="N33" s="271">
        <v>0</v>
      </c>
      <c r="O33" s="207">
        <f t="shared" si="9"/>
        <v>4800</v>
      </c>
      <c r="P33" s="269">
        <v>4900</v>
      </c>
      <c r="Q33" s="271">
        <v>0</v>
      </c>
      <c r="R33" s="207">
        <f t="shared" si="10"/>
        <v>4900</v>
      </c>
      <c r="S33" s="162"/>
    </row>
    <row r="34" spans="1:19" x14ac:dyDescent="0.25">
      <c r="A34" s="160"/>
      <c r="B34" s="214" t="s">
        <v>42</v>
      </c>
      <c r="C34" s="227" t="s">
        <v>41</v>
      </c>
      <c r="D34" s="205">
        <f>'[2]NR 2022'!G34</f>
        <v>4524</v>
      </c>
      <c r="E34" s="206">
        <f>'[2]NR 2022'!H34</f>
        <v>9</v>
      </c>
      <c r="F34" s="207">
        <f t="shared" si="6"/>
        <v>4533</v>
      </c>
      <c r="G34" s="205">
        <f>'[2]NR 2022'!M34</f>
        <v>4100</v>
      </c>
      <c r="H34" s="206">
        <f>'[2]NR 2022'!N34</f>
        <v>0</v>
      </c>
      <c r="I34" s="208">
        <f t="shared" si="7"/>
        <v>4100</v>
      </c>
      <c r="J34" s="217">
        <f>'[2]NR 2022'!Y34</f>
        <v>4900</v>
      </c>
      <c r="K34" s="218">
        <f>'[2]NR 2022'!Z34</f>
        <v>0</v>
      </c>
      <c r="L34" s="219">
        <f t="shared" si="8"/>
        <v>4900</v>
      </c>
      <c r="M34" s="269">
        <v>4300</v>
      </c>
      <c r="N34" s="271">
        <v>0</v>
      </c>
      <c r="O34" s="207">
        <f t="shared" si="9"/>
        <v>4300</v>
      </c>
      <c r="P34" s="269">
        <v>4500</v>
      </c>
      <c r="Q34" s="271">
        <v>0</v>
      </c>
      <c r="R34" s="207">
        <f t="shared" si="10"/>
        <v>4500</v>
      </c>
      <c r="S34" s="162"/>
    </row>
    <row r="35" spans="1:19" x14ac:dyDescent="0.25">
      <c r="A35" s="160"/>
      <c r="B35" s="214" t="s">
        <v>40</v>
      </c>
      <c r="C35" s="272" t="s">
        <v>39</v>
      </c>
      <c r="D35" s="205">
        <f>'[2]NR 2022'!G35</f>
        <v>257</v>
      </c>
      <c r="E35" s="206">
        <f>'[2]NR 2022'!H35</f>
        <v>0</v>
      </c>
      <c r="F35" s="207">
        <f t="shared" si="6"/>
        <v>257</v>
      </c>
      <c r="G35" s="205">
        <f>'[2]NR 2022'!M35</f>
        <v>400</v>
      </c>
      <c r="H35" s="206">
        <f>'[2]NR 2022'!N35</f>
        <v>0</v>
      </c>
      <c r="I35" s="208">
        <f t="shared" si="7"/>
        <v>400</v>
      </c>
      <c r="J35" s="217">
        <f>'[2]NR 2022'!Y35</f>
        <v>300</v>
      </c>
      <c r="K35" s="218">
        <f>'[2]NR 2022'!Z35</f>
        <v>0</v>
      </c>
      <c r="L35" s="219">
        <f t="shared" si="8"/>
        <v>300</v>
      </c>
      <c r="M35" s="269">
        <v>400</v>
      </c>
      <c r="N35" s="271">
        <v>0</v>
      </c>
      <c r="O35" s="207">
        <f t="shared" si="9"/>
        <v>400</v>
      </c>
      <c r="P35" s="269">
        <v>400</v>
      </c>
      <c r="Q35" s="271">
        <v>0</v>
      </c>
      <c r="R35" s="207">
        <f t="shared" si="10"/>
        <v>400</v>
      </c>
      <c r="S35" s="162"/>
    </row>
    <row r="36" spans="1:19" x14ac:dyDescent="0.25">
      <c r="A36" s="160"/>
      <c r="B36" s="214" t="s">
        <v>38</v>
      </c>
      <c r="C36" s="230" t="s">
        <v>37</v>
      </c>
      <c r="D36" s="205">
        <f>'[2]NR 2022'!G36</f>
        <v>1580</v>
      </c>
      <c r="E36" s="206">
        <f>'[2]NR 2022'!H36</f>
        <v>0</v>
      </c>
      <c r="F36" s="207">
        <f t="shared" si="6"/>
        <v>1580</v>
      </c>
      <c r="G36" s="205">
        <f>'[2]NR 2022'!M36</f>
        <v>1529</v>
      </c>
      <c r="H36" s="206">
        <f>'[2]NR 2022'!N36</f>
        <v>0</v>
      </c>
      <c r="I36" s="208">
        <f t="shared" si="7"/>
        <v>1529</v>
      </c>
      <c r="J36" s="217">
        <f>'[2]NR 2022'!Y36</f>
        <v>1710</v>
      </c>
      <c r="K36" s="218">
        <f>'[2]NR 2022'!Z36</f>
        <v>0</v>
      </c>
      <c r="L36" s="219">
        <f t="shared" si="8"/>
        <v>1710</v>
      </c>
      <c r="M36" s="269">
        <v>1630</v>
      </c>
      <c r="N36" s="271">
        <v>0</v>
      </c>
      <c r="O36" s="207">
        <f t="shared" si="9"/>
        <v>1630</v>
      </c>
      <c r="P36" s="269">
        <v>1670</v>
      </c>
      <c r="Q36" s="271">
        <v>0</v>
      </c>
      <c r="R36" s="207">
        <f t="shared" si="10"/>
        <v>1670</v>
      </c>
      <c r="S36" s="162"/>
    </row>
    <row r="37" spans="1:19" x14ac:dyDescent="0.25">
      <c r="A37" s="160"/>
      <c r="B37" s="214" t="s">
        <v>36</v>
      </c>
      <c r="C37" s="230" t="s">
        <v>35</v>
      </c>
      <c r="D37" s="205">
        <f>'[2]NR 2022'!G37</f>
        <v>10</v>
      </c>
      <c r="E37" s="206">
        <f>'[2]NR 2022'!H37</f>
        <v>0.4</v>
      </c>
      <c r="F37" s="207">
        <f t="shared" si="6"/>
        <v>10.4</v>
      </c>
      <c r="G37" s="205">
        <f>'[2]NR 2022'!M37</f>
        <v>16</v>
      </c>
      <c r="H37" s="206">
        <f>'[2]NR 2022'!N37</f>
        <v>0</v>
      </c>
      <c r="I37" s="208">
        <f t="shared" si="7"/>
        <v>16</v>
      </c>
      <c r="J37" s="217">
        <f>'[2]NR 2022'!Y37</f>
        <v>0</v>
      </c>
      <c r="K37" s="218">
        <f>'[2]NR 2022'!Z37</f>
        <v>0</v>
      </c>
      <c r="L37" s="219">
        <f t="shared" si="8"/>
        <v>0</v>
      </c>
      <c r="M37" s="269">
        <v>10</v>
      </c>
      <c r="N37" s="271">
        <v>0</v>
      </c>
      <c r="O37" s="207">
        <f t="shared" si="9"/>
        <v>10</v>
      </c>
      <c r="P37" s="269">
        <v>10</v>
      </c>
      <c r="Q37" s="271">
        <v>0</v>
      </c>
      <c r="R37" s="207">
        <f t="shared" si="10"/>
        <v>10</v>
      </c>
      <c r="S37" s="162"/>
    </row>
    <row r="38" spans="1:19" x14ac:dyDescent="0.25">
      <c r="A38" s="160"/>
      <c r="B38" s="214" t="s">
        <v>34</v>
      </c>
      <c r="C38" s="230" t="s">
        <v>33</v>
      </c>
      <c r="D38" s="205">
        <f>'[2]NR 2022'!G38</f>
        <v>1114</v>
      </c>
      <c r="E38" s="206">
        <f>'[2]NR 2022'!H38</f>
        <v>0</v>
      </c>
      <c r="F38" s="207">
        <f t="shared" si="6"/>
        <v>1114</v>
      </c>
      <c r="G38" s="205">
        <f>'[2]NR 2022'!M38</f>
        <v>1165</v>
      </c>
      <c r="H38" s="206">
        <f>'[2]NR 2022'!N38</f>
        <v>0</v>
      </c>
      <c r="I38" s="208">
        <f t="shared" si="7"/>
        <v>1165</v>
      </c>
      <c r="J38" s="217">
        <f>'[2]NR 2022'!Y38</f>
        <v>1165</v>
      </c>
      <c r="K38" s="218">
        <f>'[2]NR 2022'!Z38</f>
        <v>0</v>
      </c>
      <c r="L38" s="219">
        <f t="shared" si="8"/>
        <v>1165</v>
      </c>
      <c r="M38" s="269">
        <v>1165</v>
      </c>
      <c r="N38" s="271">
        <v>0</v>
      </c>
      <c r="O38" s="207">
        <f t="shared" si="9"/>
        <v>1165</v>
      </c>
      <c r="P38" s="269">
        <v>1165</v>
      </c>
      <c r="Q38" s="271">
        <v>0</v>
      </c>
      <c r="R38" s="207">
        <f t="shared" si="10"/>
        <v>1165</v>
      </c>
      <c r="S38" s="162"/>
    </row>
    <row r="39" spans="1:19" x14ac:dyDescent="0.25">
      <c r="A39" s="160"/>
      <c r="B39" s="273"/>
      <c r="C39" s="274" t="s">
        <v>95</v>
      </c>
      <c r="D39" s="205">
        <f>'[2]NR 2022'!G39</f>
        <v>1455</v>
      </c>
      <c r="E39" s="206">
        <f>'[2]NR 2022'!H39</f>
        <v>0</v>
      </c>
      <c r="F39" s="207">
        <f t="shared" si="6"/>
        <v>1455</v>
      </c>
      <c r="G39" s="205">
        <f>'[2]NR 2022'!M39</f>
        <v>0</v>
      </c>
      <c r="H39" s="206">
        <f>'[2]NR 2022'!N39</f>
        <v>0</v>
      </c>
      <c r="I39" s="208">
        <f t="shared" si="7"/>
        <v>0</v>
      </c>
      <c r="J39" s="217">
        <f>'[2]NR 2022'!Y39</f>
        <v>0</v>
      </c>
      <c r="K39" s="218">
        <f>'[2]NR 2022'!Z39</f>
        <v>0</v>
      </c>
      <c r="L39" s="219">
        <f t="shared" si="8"/>
        <v>0</v>
      </c>
      <c r="M39" s="275">
        <v>0</v>
      </c>
      <c r="N39" s="276">
        <v>0</v>
      </c>
      <c r="O39" s="207">
        <f t="shared" si="9"/>
        <v>0</v>
      </c>
      <c r="P39" s="275">
        <v>0</v>
      </c>
      <c r="Q39" s="276">
        <v>0</v>
      </c>
      <c r="R39" s="207">
        <f t="shared" si="10"/>
        <v>0</v>
      </c>
      <c r="S39" s="162"/>
    </row>
    <row r="40" spans="1:19" ht="15.75" thickBot="1" x14ac:dyDescent="0.3">
      <c r="A40" s="160"/>
      <c r="B40" s="273" t="s">
        <v>32</v>
      </c>
      <c r="C40" s="274" t="s">
        <v>31</v>
      </c>
      <c r="D40" s="205">
        <f>'[2]NR 2022'!G40</f>
        <v>1676</v>
      </c>
      <c r="E40" s="206">
        <f>'[2]NR 2022'!H40</f>
        <v>0</v>
      </c>
      <c r="F40" s="235">
        <f t="shared" si="6"/>
        <v>1676</v>
      </c>
      <c r="G40" s="205">
        <f>'[2]NR 2022'!M40</f>
        <v>615</v>
      </c>
      <c r="H40" s="206">
        <f>'[2]NR 2022'!N40</f>
        <v>0</v>
      </c>
      <c r="I40" s="236">
        <f t="shared" si="7"/>
        <v>615</v>
      </c>
      <c r="J40" s="217">
        <f>'[2]NR 2022'!Y40</f>
        <v>100</v>
      </c>
      <c r="K40" s="218">
        <f>'[2]NR 2022'!Z40</f>
        <v>0</v>
      </c>
      <c r="L40" s="219">
        <f t="shared" si="8"/>
        <v>100</v>
      </c>
      <c r="M40" s="275">
        <v>600</v>
      </c>
      <c r="N40" s="276">
        <v>0</v>
      </c>
      <c r="O40" s="235">
        <f t="shared" si="9"/>
        <v>600</v>
      </c>
      <c r="P40" s="275">
        <v>600</v>
      </c>
      <c r="Q40" s="276">
        <v>0</v>
      </c>
      <c r="R40" s="235">
        <f t="shared" si="10"/>
        <v>600</v>
      </c>
      <c r="S40" s="162"/>
    </row>
    <row r="41" spans="1:19" ht="15.75" thickBot="1" x14ac:dyDescent="0.3">
      <c r="A41" s="160"/>
      <c r="B41" s="241" t="s">
        <v>30</v>
      </c>
      <c r="C41" s="277" t="s">
        <v>29</v>
      </c>
      <c r="D41" s="278">
        <f>SUM(D28:D33)+SUM(D36:D40)</f>
        <v>21417</v>
      </c>
      <c r="E41" s="278">
        <f>SUM(E28:E33)+SUM(E36:E40)</f>
        <v>78.400000000000006</v>
      </c>
      <c r="F41" s="279">
        <f>SUM(F36:F40)+SUM(F28:F33)</f>
        <v>21495.4</v>
      </c>
      <c r="G41" s="278">
        <f>SUM(G28:G33)+SUM(G36:G40)</f>
        <v>17999</v>
      </c>
      <c r="H41" s="278">
        <f>SUM(H28:H33)+SUM(H36:H40)</f>
        <v>200</v>
      </c>
      <c r="I41" s="280">
        <f>SUM(I36:I40)+SUM(I28:I33)</f>
        <v>18199</v>
      </c>
      <c r="J41" s="281">
        <f>SUM(J28:J33)+SUM(J36:J40)</f>
        <v>17675</v>
      </c>
      <c r="K41" s="282">
        <f>SUM(K28:K33)+SUM(K36:K40)</f>
        <v>150</v>
      </c>
      <c r="L41" s="281">
        <f>SUM(L36:L40)+SUM(L28:L33)</f>
        <v>17825</v>
      </c>
      <c r="M41" s="278">
        <f>SUM(M28:M33)+SUM(M36:M40)</f>
        <v>18125</v>
      </c>
      <c r="N41" s="278">
        <f>SUM(N28:N33)+SUM(N36:N40)</f>
        <v>200</v>
      </c>
      <c r="O41" s="279">
        <f>SUM(O36:O40)+SUM(O28:O33)</f>
        <v>18325</v>
      </c>
      <c r="P41" s="278">
        <f>SUM(P28:P33)+SUM(P36:P40)</f>
        <v>18285</v>
      </c>
      <c r="Q41" s="278">
        <f>SUM(Q28:Q33)+SUM(Q36:Q40)</f>
        <v>200</v>
      </c>
      <c r="R41" s="279">
        <f>SUM(R36:R40)+SUM(R28:R33)</f>
        <v>18485</v>
      </c>
      <c r="S41" s="162"/>
    </row>
    <row r="42" spans="1:19" ht="19.5" thickBot="1" x14ac:dyDescent="0.35">
      <c r="A42" s="160"/>
      <c r="B42" s="283" t="s">
        <v>28</v>
      </c>
      <c r="C42" s="284" t="s">
        <v>27</v>
      </c>
      <c r="D42" s="285">
        <f t="shared" ref="D42:R42" si="11">D24-D41</f>
        <v>2</v>
      </c>
      <c r="E42" s="285">
        <f t="shared" si="11"/>
        <v>251.29999999999998</v>
      </c>
      <c r="F42" s="286">
        <f t="shared" si="11"/>
        <v>253.29999999999927</v>
      </c>
      <c r="G42" s="285">
        <f t="shared" si="11"/>
        <v>0</v>
      </c>
      <c r="H42" s="285">
        <f t="shared" si="11"/>
        <v>0</v>
      </c>
      <c r="I42" s="287">
        <f t="shared" si="11"/>
        <v>0</v>
      </c>
      <c r="J42" s="285">
        <f t="shared" si="11"/>
        <v>0</v>
      </c>
      <c r="K42" s="285">
        <f t="shared" si="11"/>
        <v>0</v>
      </c>
      <c r="L42" s="286">
        <f t="shared" si="11"/>
        <v>0</v>
      </c>
      <c r="M42" s="288">
        <f t="shared" si="11"/>
        <v>0</v>
      </c>
      <c r="N42" s="285">
        <f t="shared" si="11"/>
        <v>0</v>
      </c>
      <c r="O42" s="286">
        <f t="shared" si="11"/>
        <v>0</v>
      </c>
      <c r="P42" s="285">
        <f t="shared" si="11"/>
        <v>0</v>
      </c>
      <c r="Q42" s="285">
        <f t="shared" si="11"/>
        <v>0</v>
      </c>
      <c r="R42" s="286">
        <f t="shared" si="11"/>
        <v>0</v>
      </c>
      <c r="S42" s="162"/>
    </row>
    <row r="43" spans="1:19" ht="15.75" thickBot="1" x14ac:dyDescent="0.3">
      <c r="A43" s="160"/>
      <c r="B43" s="289" t="s">
        <v>26</v>
      </c>
      <c r="C43" s="290" t="s">
        <v>25</v>
      </c>
      <c r="D43" s="291"/>
      <c r="E43" s="292"/>
      <c r="F43" s="293">
        <f>F42-D16</f>
        <v>-4426.7000000000007</v>
      </c>
      <c r="G43" s="291"/>
      <c r="H43" s="294"/>
      <c r="I43" s="295">
        <f>I42-G16</f>
        <v>-4704</v>
      </c>
      <c r="J43" s="296"/>
      <c r="K43" s="294"/>
      <c r="L43" s="293">
        <f>L42-J16</f>
        <v>-5050</v>
      </c>
      <c r="M43" s="297"/>
      <c r="N43" s="294"/>
      <c r="O43" s="293">
        <f>O42-M16</f>
        <v>-5000</v>
      </c>
      <c r="P43" s="291"/>
      <c r="Q43" s="294"/>
      <c r="R43" s="293">
        <f>R42-P16</f>
        <v>-5100</v>
      </c>
      <c r="S43" s="162"/>
    </row>
    <row r="44" spans="1:19" s="303" customFormat="1" ht="8.25" customHeight="1" thickBot="1" x14ac:dyDescent="0.3">
      <c r="A44" s="298"/>
      <c r="B44" s="299"/>
      <c r="C44" s="300"/>
      <c r="D44" s="298"/>
      <c r="E44" s="301"/>
      <c r="F44" s="301"/>
      <c r="G44" s="298"/>
      <c r="H44" s="301"/>
      <c r="I44" s="301"/>
      <c r="J44" s="301"/>
      <c r="K44" s="301"/>
      <c r="L44" s="302"/>
      <c r="M44" s="302"/>
      <c r="N44" s="302"/>
      <c r="O44" s="302"/>
      <c r="P44" s="302"/>
      <c r="Q44" s="302"/>
      <c r="R44" s="302"/>
      <c r="S44" s="302"/>
    </row>
    <row r="45" spans="1:19" s="303" customFormat="1" ht="15.75" customHeight="1" x14ac:dyDescent="0.25">
      <c r="A45" s="298"/>
      <c r="B45" s="304"/>
      <c r="C45" s="305" t="s">
        <v>24</v>
      </c>
      <c r="D45" s="306" t="s">
        <v>23</v>
      </c>
      <c r="E45" s="301"/>
      <c r="F45" s="307"/>
      <c r="G45" s="306" t="s">
        <v>22</v>
      </c>
      <c r="H45" s="301"/>
      <c r="I45" s="301"/>
      <c r="J45" s="306" t="s">
        <v>21</v>
      </c>
      <c r="K45" s="301"/>
      <c r="L45" s="301"/>
      <c r="M45" s="306" t="s">
        <v>20</v>
      </c>
      <c r="N45" s="302"/>
      <c r="O45" s="302"/>
      <c r="P45" s="306" t="s">
        <v>20</v>
      </c>
      <c r="Q45" s="302"/>
      <c r="R45" s="302"/>
      <c r="S45" s="302"/>
    </row>
    <row r="46" spans="1:19" ht="15.75" thickBot="1" x14ac:dyDescent="0.3">
      <c r="A46" s="160"/>
      <c r="B46" s="304"/>
      <c r="C46" s="308"/>
      <c r="D46" s="309"/>
      <c r="E46" s="301"/>
      <c r="F46" s="307"/>
      <c r="G46" s="309"/>
      <c r="H46" s="310"/>
      <c r="I46" s="310"/>
      <c r="J46" s="309"/>
      <c r="K46" s="310"/>
      <c r="L46" s="310"/>
      <c r="M46" s="309"/>
      <c r="N46" s="162"/>
      <c r="O46" s="162"/>
      <c r="P46" s="309"/>
      <c r="Q46" s="162"/>
      <c r="R46" s="162"/>
      <c r="S46" s="162"/>
    </row>
    <row r="47" spans="1:19" s="303" customFormat="1" ht="8.25" customHeight="1" thickBot="1" x14ac:dyDescent="0.3">
      <c r="A47" s="298"/>
      <c r="B47" s="304"/>
      <c r="C47" s="300"/>
      <c r="D47" s="301"/>
      <c r="E47" s="301"/>
      <c r="F47" s="307"/>
      <c r="G47" s="301"/>
      <c r="H47" s="301"/>
      <c r="I47" s="307"/>
      <c r="J47" s="307"/>
      <c r="K47" s="307"/>
      <c r="L47" s="302"/>
      <c r="M47" s="302"/>
      <c r="N47" s="302"/>
      <c r="O47" s="302"/>
      <c r="P47" s="302"/>
      <c r="Q47" s="302"/>
      <c r="R47" s="302"/>
      <c r="S47" s="302"/>
    </row>
    <row r="48" spans="1:19" s="303" customFormat="1" ht="37.5" customHeight="1" thickBot="1" x14ac:dyDescent="0.3">
      <c r="A48" s="298"/>
      <c r="B48" s="304"/>
      <c r="C48" s="305" t="s">
        <v>19</v>
      </c>
      <c r="D48" s="311" t="s">
        <v>18</v>
      </c>
      <c r="E48" s="312" t="s">
        <v>17</v>
      </c>
      <c r="F48" s="307"/>
      <c r="G48" s="311" t="s">
        <v>18</v>
      </c>
      <c r="H48" s="312" t="s">
        <v>17</v>
      </c>
      <c r="I48" s="302"/>
      <c r="J48" s="311" t="s">
        <v>18</v>
      </c>
      <c r="K48" s="312" t="s">
        <v>17</v>
      </c>
      <c r="L48" s="313"/>
      <c r="M48" s="311" t="s">
        <v>18</v>
      </c>
      <c r="N48" s="312" t="s">
        <v>17</v>
      </c>
      <c r="O48" s="302"/>
      <c r="P48" s="311" t="s">
        <v>18</v>
      </c>
      <c r="Q48" s="312" t="s">
        <v>17</v>
      </c>
      <c r="R48" s="302"/>
      <c r="S48" s="302"/>
    </row>
    <row r="49" spans="1:19" ht="15.75" thickBot="1" x14ac:dyDescent="0.3">
      <c r="A49" s="160"/>
      <c r="B49" s="314"/>
      <c r="C49" s="315"/>
      <c r="D49" s="316">
        <v>2000</v>
      </c>
      <c r="E49" s="317">
        <v>1902.9</v>
      </c>
      <c r="F49" s="307"/>
      <c r="G49" s="316">
        <v>0</v>
      </c>
      <c r="H49" s="317">
        <v>0</v>
      </c>
      <c r="I49" s="162"/>
      <c r="J49" s="316">
        <v>0</v>
      </c>
      <c r="K49" s="317">
        <v>0</v>
      </c>
      <c r="L49" s="310"/>
      <c r="M49" s="316">
        <v>0</v>
      </c>
      <c r="N49" s="317">
        <v>0</v>
      </c>
      <c r="O49" s="162"/>
      <c r="P49" s="316">
        <v>0</v>
      </c>
      <c r="Q49" s="317">
        <v>0</v>
      </c>
      <c r="R49" s="162"/>
      <c r="S49" s="162"/>
    </row>
    <row r="50" spans="1:19" x14ac:dyDescent="0.25">
      <c r="A50" s="160"/>
      <c r="B50" s="314"/>
      <c r="C50" s="300"/>
      <c r="D50" s="301"/>
      <c r="E50" s="301"/>
      <c r="F50" s="307"/>
      <c r="G50" s="301"/>
      <c r="H50" s="301"/>
      <c r="I50" s="307"/>
      <c r="J50" s="307"/>
      <c r="K50" s="307"/>
      <c r="L50" s="302"/>
      <c r="M50" s="162"/>
      <c r="N50" s="302"/>
      <c r="O50" s="302"/>
      <c r="P50" s="162"/>
      <c r="Q50" s="162"/>
      <c r="R50" s="162"/>
      <c r="S50" s="162"/>
    </row>
    <row r="51" spans="1:19" x14ac:dyDescent="0.25">
      <c r="A51" s="160"/>
      <c r="B51" s="314"/>
      <c r="C51" s="318" t="s">
        <v>16</v>
      </c>
      <c r="D51" s="319" t="s">
        <v>9</v>
      </c>
      <c r="E51" s="301"/>
      <c r="F51" s="162"/>
      <c r="G51" s="319" t="s">
        <v>15</v>
      </c>
      <c r="H51" s="162"/>
      <c r="I51" s="162"/>
      <c r="J51" s="319" t="s">
        <v>7</v>
      </c>
      <c r="K51" s="162"/>
      <c r="L51" s="320"/>
      <c r="M51" s="319" t="s">
        <v>6</v>
      </c>
      <c r="N51" s="320"/>
      <c r="O51" s="320"/>
      <c r="P51" s="319" t="s">
        <v>5</v>
      </c>
      <c r="Q51" s="162"/>
      <c r="R51" s="162"/>
      <c r="S51" s="162"/>
    </row>
    <row r="52" spans="1:19" x14ac:dyDescent="0.25">
      <c r="A52" s="160"/>
      <c r="B52" s="314"/>
      <c r="C52" s="321" t="s">
        <v>96</v>
      </c>
      <c r="D52" s="322"/>
      <c r="E52" s="301"/>
      <c r="F52" s="162"/>
      <c r="G52" s="322"/>
      <c r="H52" s="162"/>
      <c r="I52" s="162"/>
      <c r="J52" s="322"/>
      <c r="K52" s="162"/>
      <c r="L52" s="323"/>
      <c r="M52" s="322"/>
      <c r="N52" s="323"/>
      <c r="O52" s="323"/>
      <c r="P52" s="322"/>
      <c r="Q52" s="162"/>
      <c r="R52" s="162"/>
      <c r="S52" s="162"/>
    </row>
    <row r="53" spans="1:19" x14ac:dyDescent="0.25">
      <c r="A53" s="160"/>
      <c r="B53" s="314"/>
      <c r="C53" s="321" t="s">
        <v>14</v>
      </c>
      <c r="D53" s="322">
        <v>4168.5</v>
      </c>
      <c r="E53" s="301"/>
      <c r="F53" s="162"/>
      <c r="G53" s="322">
        <v>4371.3</v>
      </c>
      <c r="H53" s="162"/>
      <c r="I53" s="162"/>
      <c r="J53" s="322">
        <f t="shared" ref="J53:J55" si="12">G53+H53-I53</f>
        <v>4371.3</v>
      </c>
      <c r="K53" s="162"/>
      <c r="L53" s="323"/>
      <c r="M53" s="322">
        <v>4371.3</v>
      </c>
      <c r="N53" s="323"/>
      <c r="O53" s="323"/>
      <c r="P53" s="322">
        <v>4371.3</v>
      </c>
      <c r="Q53" s="162"/>
      <c r="R53" s="162"/>
      <c r="S53" s="162"/>
    </row>
    <row r="54" spans="1:19" x14ac:dyDescent="0.25">
      <c r="A54" s="160"/>
      <c r="B54" s="314"/>
      <c r="C54" s="321" t="s">
        <v>13</v>
      </c>
      <c r="D54" s="322">
        <v>2855.3</v>
      </c>
      <c r="E54" s="301"/>
      <c r="F54" s="162"/>
      <c r="G54" s="322">
        <v>3273.9</v>
      </c>
      <c r="H54" s="162"/>
      <c r="I54" s="162"/>
      <c r="J54" s="322">
        <v>3692.5</v>
      </c>
      <c r="K54" s="162"/>
      <c r="L54" s="323"/>
      <c r="M54" s="322">
        <v>3922.5</v>
      </c>
      <c r="N54" s="323"/>
      <c r="O54" s="323"/>
      <c r="P54" s="322">
        <v>4152.5</v>
      </c>
      <c r="Q54" s="162"/>
      <c r="R54" s="162"/>
      <c r="S54" s="162"/>
    </row>
    <row r="55" spans="1:19" x14ac:dyDescent="0.25">
      <c r="A55" s="160"/>
      <c r="B55" s="314"/>
      <c r="C55" s="321" t="s">
        <v>12</v>
      </c>
      <c r="D55" s="322">
        <v>1330.9</v>
      </c>
      <c r="E55" s="301"/>
      <c r="F55" s="162"/>
      <c r="G55" s="322">
        <v>1381.6</v>
      </c>
      <c r="H55" s="162"/>
      <c r="I55" s="162"/>
      <c r="J55" s="322">
        <f t="shared" si="12"/>
        <v>1381.6</v>
      </c>
      <c r="K55" s="162"/>
      <c r="L55" s="323"/>
      <c r="M55" s="322">
        <v>1381.6</v>
      </c>
      <c r="N55" s="323"/>
      <c r="O55" s="323"/>
      <c r="P55" s="322">
        <v>1381.6</v>
      </c>
      <c r="Q55" s="162"/>
      <c r="R55" s="162"/>
      <c r="S55" s="162"/>
    </row>
    <row r="56" spans="1:19" x14ac:dyDescent="0.25">
      <c r="A56" s="160"/>
      <c r="B56" s="314"/>
      <c r="C56" s="324" t="s">
        <v>11</v>
      </c>
      <c r="D56" s="322">
        <v>194.1</v>
      </c>
      <c r="E56" s="301"/>
      <c r="F56" s="162"/>
      <c r="G56" s="322">
        <v>184.1</v>
      </c>
      <c r="H56" s="162"/>
      <c r="I56" s="162"/>
      <c r="J56" s="322">
        <v>171.1</v>
      </c>
      <c r="K56" s="162"/>
      <c r="L56" s="323"/>
      <c r="M56" s="322">
        <v>161.1</v>
      </c>
      <c r="N56" s="323"/>
      <c r="O56" s="323"/>
      <c r="P56" s="322">
        <v>151.1</v>
      </c>
      <c r="Q56" s="162"/>
      <c r="R56" s="162"/>
      <c r="S56" s="162"/>
    </row>
    <row r="57" spans="1:19" ht="10.5" customHeight="1" x14ac:dyDescent="0.25">
      <c r="A57" s="160"/>
      <c r="B57" s="314"/>
      <c r="C57" s="300"/>
      <c r="D57" s="301"/>
      <c r="E57" s="301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</row>
    <row r="58" spans="1:19" x14ac:dyDescent="0.25">
      <c r="A58" s="160"/>
      <c r="B58" s="314"/>
      <c r="C58" s="318" t="s">
        <v>10</v>
      </c>
      <c r="D58" s="319" t="s">
        <v>9</v>
      </c>
      <c r="E58" s="301"/>
      <c r="F58" s="307"/>
      <c r="G58" s="319" t="s">
        <v>8</v>
      </c>
      <c r="H58" s="301"/>
      <c r="I58" s="307"/>
      <c r="J58" s="319" t="s">
        <v>7</v>
      </c>
      <c r="K58" s="307"/>
      <c r="L58" s="162"/>
      <c r="M58" s="319" t="s">
        <v>6</v>
      </c>
      <c r="N58" s="320"/>
      <c r="O58" s="320"/>
      <c r="P58" s="319" t="s">
        <v>5</v>
      </c>
      <c r="Q58" s="162"/>
      <c r="R58" s="162"/>
      <c r="S58" s="162"/>
    </row>
    <row r="59" spans="1:19" x14ac:dyDescent="0.25">
      <c r="A59" s="160"/>
      <c r="B59" s="314"/>
      <c r="C59" s="321"/>
      <c r="D59" s="325">
        <v>9</v>
      </c>
      <c r="E59" s="301"/>
      <c r="F59" s="307"/>
      <c r="G59" s="325">
        <v>9</v>
      </c>
      <c r="H59" s="301"/>
      <c r="I59" s="307"/>
      <c r="J59" s="325">
        <v>9</v>
      </c>
      <c r="K59" s="307"/>
      <c r="L59" s="162"/>
      <c r="M59" s="325">
        <v>9</v>
      </c>
      <c r="N59" s="162"/>
      <c r="O59" s="162"/>
      <c r="P59" s="325">
        <v>9</v>
      </c>
      <c r="Q59" s="162"/>
      <c r="R59" s="162"/>
      <c r="S59" s="162"/>
    </row>
    <row r="60" spans="1:19" x14ac:dyDescent="0.25">
      <c r="A60" s="160"/>
      <c r="B60" s="314"/>
      <c r="C60" s="300"/>
      <c r="D60" s="301"/>
      <c r="E60" s="301"/>
      <c r="F60" s="307"/>
      <c r="G60" s="301"/>
      <c r="H60" s="301"/>
      <c r="I60" s="307"/>
      <c r="J60" s="307"/>
      <c r="K60" s="307"/>
      <c r="L60" s="162"/>
      <c r="M60" s="162"/>
      <c r="N60" s="162"/>
      <c r="O60" s="162"/>
      <c r="P60" s="162"/>
      <c r="Q60" s="162"/>
      <c r="R60" s="162"/>
      <c r="S60" s="162"/>
    </row>
    <row r="61" spans="1:19" x14ac:dyDescent="0.25">
      <c r="A61" s="160"/>
      <c r="B61" s="326" t="s">
        <v>4</v>
      </c>
      <c r="C61" s="327"/>
      <c r="D61" s="328"/>
      <c r="E61" s="328"/>
      <c r="F61" s="328"/>
      <c r="G61" s="328"/>
      <c r="H61" s="328"/>
      <c r="I61" s="328"/>
      <c r="J61" s="328"/>
      <c r="K61" s="328"/>
      <c r="L61" s="329"/>
      <c r="M61" s="329"/>
      <c r="N61" s="329"/>
      <c r="O61" s="329"/>
      <c r="P61" s="329"/>
      <c r="Q61" s="329"/>
      <c r="R61" s="330"/>
      <c r="S61" s="162"/>
    </row>
    <row r="62" spans="1:19" x14ac:dyDescent="0.25">
      <c r="A62" s="160"/>
      <c r="B62" s="331"/>
      <c r="C62" s="303"/>
      <c r="D62" s="303"/>
      <c r="E62" s="303"/>
      <c r="F62" s="303"/>
      <c r="G62" s="303"/>
      <c r="H62" s="303"/>
      <c r="I62" s="303"/>
      <c r="J62" s="303"/>
      <c r="K62" s="303"/>
      <c r="L62" s="303"/>
      <c r="M62" s="303"/>
      <c r="N62" s="303"/>
      <c r="O62" s="303"/>
      <c r="P62" s="303"/>
      <c r="Q62" s="303"/>
      <c r="R62" s="332"/>
      <c r="S62" s="162"/>
    </row>
    <row r="63" spans="1:19" x14ac:dyDescent="0.25">
      <c r="A63" s="160"/>
      <c r="B63" s="333"/>
      <c r="C63" s="334"/>
      <c r="D63" s="334"/>
      <c r="E63" s="334"/>
      <c r="F63" s="334"/>
      <c r="G63" s="334"/>
      <c r="H63" s="334"/>
      <c r="I63" s="334"/>
      <c r="J63" s="334"/>
      <c r="K63" s="334"/>
      <c r="L63" s="303"/>
      <c r="M63" s="303"/>
      <c r="N63" s="303"/>
      <c r="O63" s="303"/>
      <c r="P63" s="303"/>
      <c r="Q63" s="303"/>
      <c r="R63" s="332"/>
      <c r="S63" s="162"/>
    </row>
    <row r="64" spans="1:19" x14ac:dyDescent="0.25">
      <c r="A64" s="160"/>
      <c r="B64" s="333"/>
      <c r="C64" s="334"/>
      <c r="D64" s="334"/>
      <c r="E64" s="334"/>
      <c r="F64" s="334"/>
      <c r="G64" s="334"/>
      <c r="H64" s="334"/>
      <c r="I64" s="334"/>
      <c r="J64" s="334"/>
      <c r="K64" s="334"/>
      <c r="L64" s="303"/>
      <c r="M64" s="303"/>
      <c r="N64" s="303"/>
      <c r="O64" s="303"/>
      <c r="P64" s="303"/>
      <c r="Q64" s="303"/>
      <c r="R64" s="332"/>
      <c r="S64" s="162"/>
    </row>
    <row r="65" spans="1:19" x14ac:dyDescent="0.25">
      <c r="A65" s="160"/>
      <c r="B65" s="333"/>
      <c r="C65" s="334"/>
      <c r="D65" s="334"/>
      <c r="E65" s="334"/>
      <c r="F65" s="334"/>
      <c r="G65" s="334"/>
      <c r="H65" s="334"/>
      <c r="I65" s="334"/>
      <c r="J65" s="334"/>
      <c r="K65" s="334"/>
      <c r="L65" s="303"/>
      <c r="M65" s="303"/>
      <c r="N65" s="303"/>
      <c r="O65" s="303"/>
      <c r="P65" s="303"/>
      <c r="Q65" s="303"/>
      <c r="R65" s="332"/>
      <c r="S65" s="162"/>
    </row>
    <row r="66" spans="1:19" x14ac:dyDescent="0.25">
      <c r="A66" s="160"/>
      <c r="B66" s="333"/>
      <c r="C66" s="334"/>
      <c r="D66" s="334"/>
      <c r="E66" s="334"/>
      <c r="F66" s="334"/>
      <c r="G66" s="334"/>
      <c r="H66" s="334"/>
      <c r="I66" s="334"/>
      <c r="J66" s="334"/>
      <c r="K66" s="334"/>
      <c r="L66" s="303"/>
      <c r="M66" s="303"/>
      <c r="N66" s="303"/>
      <c r="O66" s="303"/>
      <c r="P66" s="303"/>
      <c r="Q66" s="303"/>
      <c r="R66" s="332"/>
      <c r="S66" s="162"/>
    </row>
    <row r="67" spans="1:19" x14ac:dyDescent="0.25">
      <c r="A67" s="160"/>
      <c r="B67" s="335"/>
      <c r="C67" s="336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x14ac:dyDescent="0.25">
      <c r="A68" s="160"/>
      <c r="B68" s="338"/>
      <c r="C68" s="339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35"/>
      <c r="C69" s="340"/>
      <c r="D69" s="337"/>
      <c r="E69" s="337"/>
      <c r="F69" s="337"/>
      <c r="G69" s="337"/>
      <c r="H69" s="337"/>
      <c r="I69" s="337"/>
      <c r="J69" s="337"/>
      <c r="K69" s="337"/>
      <c r="L69" s="303"/>
      <c r="M69" s="303"/>
      <c r="N69" s="303"/>
      <c r="O69" s="303"/>
      <c r="P69" s="303"/>
      <c r="Q69" s="303"/>
      <c r="R69" s="332"/>
      <c r="S69" s="162"/>
    </row>
    <row r="70" spans="1:19" x14ac:dyDescent="0.25">
      <c r="A70" s="160"/>
      <c r="B70" s="335"/>
      <c r="C70" s="340"/>
      <c r="D70" s="337"/>
      <c r="E70" s="337"/>
      <c r="F70" s="337"/>
      <c r="G70" s="337"/>
      <c r="H70" s="337"/>
      <c r="I70" s="337"/>
      <c r="J70" s="337"/>
      <c r="K70" s="337"/>
      <c r="L70" s="303"/>
      <c r="M70" s="303"/>
      <c r="N70" s="303"/>
      <c r="O70" s="303"/>
      <c r="P70" s="303"/>
      <c r="Q70" s="303"/>
      <c r="R70" s="332"/>
      <c r="S70" s="162"/>
    </row>
    <row r="71" spans="1:19" x14ac:dyDescent="0.25">
      <c r="A71" s="160"/>
      <c r="B71" s="341"/>
      <c r="C71" s="342"/>
      <c r="D71" s="343"/>
      <c r="E71" s="343"/>
      <c r="F71" s="343"/>
      <c r="G71" s="343"/>
      <c r="H71" s="343"/>
      <c r="I71" s="343"/>
      <c r="J71" s="343"/>
      <c r="K71" s="343"/>
      <c r="L71" s="344"/>
      <c r="M71" s="344"/>
      <c r="N71" s="344"/>
      <c r="O71" s="344"/>
      <c r="P71" s="344"/>
      <c r="Q71" s="344"/>
      <c r="R71" s="345"/>
      <c r="S71" s="162"/>
    </row>
    <row r="72" spans="1:19" x14ac:dyDescent="0.25">
      <c r="A72" s="298"/>
      <c r="B72" s="346"/>
      <c r="C72" s="347"/>
      <c r="D72" s="348"/>
      <c r="E72" s="348"/>
      <c r="F72" s="348"/>
      <c r="G72" s="348"/>
      <c r="H72" s="348"/>
      <c r="I72" s="348"/>
      <c r="J72" s="348"/>
      <c r="K72" s="348"/>
      <c r="L72" s="162"/>
      <c r="M72" s="162"/>
      <c r="N72" s="162"/>
      <c r="O72" s="162"/>
      <c r="P72" s="162"/>
      <c r="Q72" s="162"/>
      <c r="R72" s="162"/>
      <c r="S72" s="162"/>
    </row>
    <row r="73" spans="1:19" x14ac:dyDescent="0.25">
      <c r="A73" s="160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62"/>
      <c r="M73" s="162"/>
      <c r="N73" s="162"/>
      <c r="O73" s="162"/>
      <c r="P73" s="162"/>
      <c r="Q73" s="162"/>
      <c r="R73" s="162"/>
      <c r="S73" s="162"/>
    </row>
    <row r="74" spans="1:19" x14ac:dyDescent="0.25">
      <c r="A74" s="160"/>
      <c r="B74" s="349" t="s">
        <v>3</v>
      </c>
      <c r="C74" s="350">
        <v>44432</v>
      </c>
      <c r="D74" s="337"/>
      <c r="E74" s="349"/>
      <c r="F74" s="349" t="s">
        <v>2</v>
      </c>
      <c r="G74" s="351" t="s">
        <v>97</v>
      </c>
      <c r="H74" s="349"/>
      <c r="I74" s="349"/>
      <c r="J74" s="349"/>
      <c r="K74" s="349"/>
      <c r="L74" s="162"/>
      <c r="M74" s="162"/>
      <c r="N74" s="162"/>
      <c r="O74" s="162"/>
      <c r="P74" s="162"/>
      <c r="Q74" s="162"/>
      <c r="R74" s="162"/>
      <c r="S74" s="162"/>
    </row>
    <row r="75" spans="1:19" ht="7.5" customHeight="1" x14ac:dyDescent="0.25">
      <c r="A75" s="160"/>
      <c r="B75" s="349"/>
      <c r="C75" s="349"/>
      <c r="D75" s="349"/>
      <c r="E75" s="349"/>
      <c r="F75" s="349"/>
      <c r="G75" s="349"/>
      <c r="H75" s="349"/>
      <c r="I75" s="349"/>
      <c r="J75" s="349"/>
      <c r="K75" s="349"/>
      <c r="L75" s="162"/>
      <c r="M75" s="162"/>
      <c r="N75" s="162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52"/>
      <c r="E76" s="349"/>
      <c r="F76" s="349" t="s">
        <v>0</v>
      </c>
      <c r="G76" s="353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160"/>
      <c r="B77" s="349"/>
      <c r="C77" s="349"/>
      <c r="D77" s="352"/>
      <c r="E77" s="349"/>
      <c r="F77" s="349"/>
      <c r="G77" s="353"/>
      <c r="H77" s="349"/>
      <c r="I77" s="349"/>
      <c r="J77" s="349"/>
      <c r="K77" s="349"/>
      <c r="L77" s="162"/>
      <c r="M77" s="162"/>
      <c r="N77" s="162"/>
      <c r="O77" s="162"/>
      <c r="P77" s="162"/>
      <c r="Q77" s="162"/>
      <c r="R77" s="162"/>
      <c r="S77" s="162"/>
    </row>
    <row r="78" spans="1:19" x14ac:dyDescent="0.25">
      <c r="A78" s="160"/>
      <c r="B78" s="349"/>
      <c r="C78" s="349"/>
      <c r="D78" s="349"/>
      <c r="E78" s="349"/>
      <c r="F78" s="349"/>
      <c r="G78" s="349"/>
      <c r="H78" s="349"/>
      <c r="I78" s="349"/>
      <c r="J78" s="349"/>
      <c r="K78" s="349"/>
      <c r="L78" s="162"/>
      <c r="M78" s="162"/>
      <c r="N78" s="162"/>
      <c r="O78" s="162"/>
      <c r="P78" s="162"/>
      <c r="Q78" s="162"/>
      <c r="R78" s="162"/>
      <c r="S78" s="162"/>
    </row>
    <row r="79" spans="1:19" x14ac:dyDescent="0.25">
      <c r="A79" s="298"/>
      <c r="B79" s="346"/>
      <c r="C79" s="347"/>
      <c r="D79" s="348"/>
      <c r="E79" s="348"/>
      <c r="F79" s="348"/>
      <c r="G79" s="348"/>
      <c r="H79" s="348"/>
      <c r="I79" s="348"/>
      <c r="J79" s="348"/>
      <c r="K79" s="348"/>
      <c r="L79" s="162"/>
      <c r="M79" s="162"/>
      <c r="N79" s="162"/>
      <c r="O79" s="162"/>
      <c r="P79" s="162"/>
      <c r="Q79" s="162"/>
      <c r="R79" s="162"/>
      <c r="S79" s="162"/>
    </row>
    <row r="96" ht="15" hidden="1" customHeight="1" x14ac:dyDescent="0.25"/>
    <row r="110" ht="15" hidden="1" customHeight="1" x14ac:dyDescent="0.25"/>
    <row r="111" ht="15" hidden="1" customHeight="1" x14ac:dyDescent="0.25"/>
  </sheetData>
  <mergeCells count="58">
    <mergeCell ref="C48:C49"/>
    <mergeCell ref="D61:K61"/>
    <mergeCell ref="B63:K63"/>
    <mergeCell ref="B64:K64"/>
    <mergeCell ref="B65:K65"/>
    <mergeCell ref="B66:K66"/>
    <mergeCell ref="N26:N27"/>
    <mergeCell ref="O26:O27"/>
    <mergeCell ref="P26:P27"/>
    <mergeCell ref="Q26:Q27"/>
    <mergeCell ref="R26:R27"/>
    <mergeCell ref="C45:C46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S264"/>
  <sheetViews>
    <sheetView showGridLines="0" zoomScale="80" zoomScaleNormal="80" zoomScaleSheetLayoutView="80" workbookViewId="0">
      <selection activeCell="D62" sqref="D62"/>
    </sheetView>
  </sheetViews>
  <sheetFormatPr defaultColWidth="0" defaultRowHeight="15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6" width="14.28515625" style="354" customWidth="1"/>
    <col min="7" max="7" width="21.28515625" style="355" customWidth="1"/>
    <col min="8" max="9" width="14.28515625" style="354" customWidth="1"/>
    <col min="10" max="10" width="20.85546875" style="354" customWidth="1"/>
    <col min="11" max="12" width="14.28515625" style="354" customWidth="1"/>
    <col min="13" max="13" width="21.140625" style="354" customWidth="1"/>
    <col min="14" max="15" width="14.28515625" style="354" customWidth="1"/>
    <col min="16" max="16" width="21.42578125" style="354" customWidth="1"/>
    <col min="17" max="18" width="14.2851562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164" t="s">
        <v>93</v>
      </c>
      <c r="C2" s="160"/>
      <c r="D2" s="160"/>
      <c r="E2" s="160"/>
      <c r="F2" s="160"/>
      <c r="G2" s="161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tr">
        <f>'[3]NR 2022'!D4:U4</f>
        <v>Sociální služby Chomutov, přískpěvková organizace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>
        <f>'[3]NR 2022'!D6</f>
        <v>46789944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tr">
        <f>'[3]NR 2022'!D8:U8</f>
        <v>Písečná 5030, 430 04 Chomutov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174" t="s">
        <v>87</v>
      </c>
      <c r="K10" s="171"/>
      <c r="L10" s="172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190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f>'[3]NR 2022'!G15</f>
        <v>53099.8</v>
      </c>
      <c r="E15" s="206">
        <f>'[3]NR 2022'!H15</f>
        <v>0</v>
      </c>
      <c r="F15" s="207">
        <f>D15+E15</f>
        <v>53099.8</v>
      </c>
      <c r="G15" s="205">
        <f>'[3]NR 2022'!M15</f>
        <v>56966.32</v>
      </c>
      <c r="H15" s="206">
        <f>'[3]NR 2022'!N15</f>
        <v>0</v>
      </c>
      <c r="I15" s="208">
        <f>G15+H15</f>
        <v>56966.32</v>
      </c>
      <c r="J15" s="209">
        <f>'[3]NR 2022'!Y15</f>
        <v>55730</v>
      </c>
      <c r="K15" s="210">
        <f>'[3]NR 2022'!Z15</f>
        <v>0</v>
      </c>
      <c r="L15" s="211">
        <f>J15+K15</f>
        <v>55730</v>
      </c>
      <c r="M15" s="360">
        <v>56500</v>
      </c>
      <c r="N15" s="206"/>
      <c r="O15" s="207">
        <f>M15+N15</f>
        <v>56500</v>
      </c>
      <c r="P15" s="205">
        <v>57000</v>
      </c>
      <c r="Q15" s="206"/>
      <c r="R15" s="207">
        <f>P15+Q15</f>
        <v>57000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f>'[3]NR 2022'!G16</f>
        <v>25850.9</v>
      </c>
      <c r="E16" s="216">
        <f>'[3]NR 2022'!H16</f>
        <v>0</v>
      </c>
      <c r="F16" s="207">
        <f>D16+E16</f>
        <v>25850.9</v>
      </c>
      <c r="G16" s="205">
        <f>'[3]NR 2022'!J16</f>
        <v>26882</v>
      </c>
      <c r="H16" s="216">
        <f>'[3]NR 2022'!K16</f>
        <v>0</v>
      </c>
      <c r="I16" s="208">
        <f>G16+H16</f>
        <v>26882</v>
      </c>
      <c r="J16" s="217">
        <f>'[3]NR 2022'!Y16</f>
        <v>24873</v>
      </c>
      <c r="K16" s="218">
        <f>'[3]NR 2022'!Z16</f>
        <v>0</v>
      </c>
      <c r="L16" s="219">
        <f>J16+K16</f>
        <v>24873</v>
      </c>
      <c r="M16" s="359">
        <v>30140</v>
      </c>
      <c r="N16" s="216"/>
      <c r="O16" s="207">
        <f>M16+N16</f>
        <v>30140</v>
      </c>
      <c r="P16" s="222">
        <v>29800</v>
      </c>
      <c r="Q16" s="216"/>
      <c r="R16" s="207">
        <f>P16+Q16</f>
        <v>29800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f>'[3]NR 2022'!G17</f>
        <v>0</v>
      </c>
      <c r="E17" s="216">
        <f>'[3]NR 2022'!H17</f>
        <v>0</v>
      </c>
      <c r="F17" s="207">
        <f>D17+E17</f>
        <v>0</v>
      </c>
      <c r="G17" s="205">
        <f>'[3]NR 2022'!M17</f>
        <v>0</v>
      </c>
      <c r="H17" s="216">
        <f>'[3]NR 2022'!K17</f>
        <v>0</v>
      </c>
      <c r="I17" s="208">
        <f>G17+H17</f>
        <v>0</v>
      </c>
      <c r="J17" s="217">
        <f>'[3]NR 2022'!Y17</f>
        <v>0</v>
      </c>
      <c r="K17" s="218">
        <f>'[3]NR 2022'!Z17</f>
        <v>0</v>
      </c>
      <c r="L17" s="219">
        <f>J17+K17</f>
        <v>0</v>
      </c>
      <c r="M17" s="359">
        <v>0</v>
      </c>
      <c r="N17" s="225"/>
      <c r="O17" s="207">
        <f>M17+N17</f>
        <v>0</v>
      </c>
      <c r="P17" s="222">
        <v>0</v>
      </c>
      <c r="Q17" s="225"/>
      <c r="R17" s="207">
        <f>P17+Q17</f>
        <v>0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f>'[3]NR 2022'!G18</f>
        <v>51290.2</v>
      </c>
      <c r="E18" s="206">
        <f>'[3]NR 2022'!H18</f>
        <v>0</v>
      </c>
      <c r="F18" s="207">
        <f>D18+E18</f>
        <v>51290.2</v>
      </c>
      <c r="G18" s="205">
        <f>'[3]NR 2022'!M18</f>
        <v>54518.68</v>
      </c>
      <c r="H18" s="206">
        <f>'[3]NR 2022'!N18</f>
        <v>0</v>
      </c>
      <c r="I18" s="208">
        <f>G18+H18</f>
        <v>54518.68</v>
      </c>
      <c r="J18" s="217">
        <f>'[3]NR 2022'!Y18</f>
        <v>56252</v>
      </c>
      <c r="K18" s="218">
        <f>'[3]NR 2022'!Z18</f>
        <v>0</v>
      </c>
      <c r="L18" s="219">
        <f>J18+K18</f>
        <v>56252</v>
      </c>
      <c r="M18" s="359">
        <v>57000</v>
      </c>
      <c r="N18" s="206"/>
      <c r="O18" s="207">
        <f>M18+N18</f>
        <v>57000</v>
      </c>
      <c r="P18" s="222">
        <v>57000</v>
      </c>
      <c r="Q18" s="206"/>
      <c r="R18" s="207">
        <f>P18+Q18</f>
        <v>57000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f>'[3]NR 2022'!G19</f>
        <v>0</v>
      </c>
      <c r="E19" s="206">
        <f>'[3]NR 2022'!H19</f>
        <v>0</v>
      </c>
      <c r="F19" s="207">
        <f>D19+E19</f>
        <v>0</v>
      </c>
      <c r="G19" s="205">
        <f>'[3]NR 2022'!M19</f>
        <v>0</v>
      </c>
      <c r="H19" s="206">
        <f>'[3]NR 2022'!N19</f>
        <v>0</v>
      </c>
      <c r="I19" s="208">
        <f>G19+H19</f>
        <v>0</v>
      </c>
      <c r="J19" s="217">
        <f>'[3]NR 2022'!Y19</f>
        <v>0</v>
      </c>
      <c r="K19" s="218">
        <f>'[3]NR 2022'!Z19</f>
        <v>0</v>
      </c>
      <c r="L19" s="219">
        <f>J19+K19</f>
        <v>0</v>
      </c>
      <c r="M19" s="359">
        <v>0</v>
      </c>
      <c r="N19" s="228"/>
      <c r="O19" s="207">
        <f>M19+N19</f>
        <v>0</v>
      </c>
      <c r="P19" s="222">
        <v>0</v>
      </c>
      <c r="Q19" s="228"/>
      <c r="R19" s="207">
        <f>P19+Q19</f>
        <v>0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f>'[3]NR 2022'!G20</f>
        <v>64.8</v>
      </c>
      <c r="E20" s="206">
        <f>'[3]NR 2022'!H20</f>
        <v>0</v>
      </c>
      <c r="F20" s="207">
        <f>D20+E20</f>
        <v>64.8</v>
      </c>
      <c r="G20" s="205">
        <f>'[3]NR 2022'!M20</f>
        <v>0</v>
      </c>
      <c r="H20" s="206">
        <f>'[3]NR 2022'!N20</f>
        <v>0</v>
      </c>
      <c r="I20" s="208">
        <f>G20+H20</f>
        <v>0</v>
      </c>
      <c r="J20" s="217">
        <f>'[3]NR 2022'!Y20</f>
        <v>0</v>
      </c>
      <c r="K20" s="218">
        <f>'[3]NR 2022'!Z20</f>
        <v>0</v>
      </c>
      <c r="L20" s="219">
        <f>J20+K20</f>
        <v>0</v>
      </c>
      <c r="M20" s="359">
        <v>0</v>
      </c>
      <c r="N20" s="228"/>
      <c r="O20" s="207">
        <f>M20+N20</f>
        <v>0</v>
      </c>
      <c r="P20" s="222">
        <v>0</v>
      </c>
      <c r="Q20" s="228"/>
      <c r="R20" s="207">
        <f>P20+Q20</f>
        <v>0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f>'[3]NR 2022'!G21</f>
        <v>1799.6</v>
      </c>
      <c r="E21" s="206">
        <f>'[3]NR 2022'!H21</f>
        <v>13.3</v>
      </c>
      <c r="F21" s="207">
        <f>D21+E21</f>
        <v>1812.8999999999999</v>
      </c>
      <c r="G21" s="205">
        <f>'[3]NR 2022'!M21</f>
        <v>872</v>
      </c>
      <c r="H21" s="206">
        <f>'[3]NR 2022'!N21</f>
        <v>0</v>
      </c>
      <c r="I21" s="208">
        <f>G21+H21</f>
        <v>872</v>
      </c>
      <c r="J21" s="217">
        <f>'[3]NR 2022'!Y21</f>
        <v>384</v>
      </c>
      <c r="K21" s="218">
        <f>'[3]NR 2022'!Z21</f>
        <v>0</v>
      </c>
      <c r="L21" s="219">
        <f>J21+K21</f>
        <v>384</v>
      </c>
      <c r="M21" s="359">
        <v>240</v>
      </c>
      <c r="N21" s="232"/>
      <c r="O21" s="207">
        <f>M21+N21</f>
        <v>240</v>
      </c>
      <c r="P21" s="222">
        <v>300</v>
      </c>
      <c r="Q21" s="232"/>
      <c r="R21" s="207">
        <f>P21+Q21</f>
        <v>300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'[3]NR 2022'!G22</f>
        <v>0</v>
      </c>
      <c r="E22" s="206">
        <f>'[3]NR 2022'!H22</f>
        <v>10</v>
      </c>
      <c r="F22" s="207">
        <f>D22+E22</f>
        <v>10</v>
      </c>
      <c r="G22" s="205">
        <f>'[3]NR 2022'!M22</f>
        <v>0</v>
      </c>
      <c r="H22" s="206">
        <f>'[3]NR 2022'!N22</f>
        <v>0</v>
      </c>
      <c r="I22" s="208">
        <f>G22+H22</f>
        <v>0</v>
      </c>
      <c r="J22" s="217">
        <f>'[3]NR 2022'!Y22</f>
        <v>0</v>
      </c>
      <c r="K22" s="218">
        <f>'[3]NR 2022'!Z22</f>
        <v>0</v>
      </c>
      <c r="L22" s="219">
        <f>J22+K22</f>
        <v>0</v>
      </c>
      <c r="M22" s="359">
        <v>0</v>
      </c>
      <c r="N22" s="232"/>
      <c r="O22" s="207">
        <f>M22+N22</f>
        <v>0</v>
      </c>
      <c r="P22" s="222">
        <v>0</v>
      </c>
      <c r="Q22" s="232"/>
      <c r="R22" s="207">
        <f>P22+Q22</f>
        <v>0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'[3]NR 2022'!G23</f>
        <v>0</v>
      </c>
      <c r="E23" s="206">
        <f>'[3]NR 2022'!H23</f>
        <v>0</v>
      </c>
      <c r="F23" s="235">
        <f>D23+E23</f>
        <v>0</v>
      </c>
      <c r="G23" s="205">
        <f>'[3]NR 2022'!M23</f>
        <v>0</v>
      </c>
      <c r="H23" s="206">
        <f>'[3]NR 2022'!N23</f>
        <v>0</v>
      </c>
      <c r="I23" s="236">
        <f>G23+H23</f>
        <v>0</v>
      </c>
      <c r="J23" s="217">
        <f>'[3]NR 2022'!Y23</f>
        <v>0</v>
      </c>
      <c r="K23" s="218">
        <f>'[3]NR 2022'!Z23</f>
        <v>0</v>
      </c>
      <c r="L23" s="219">
        <f>J23+K23</f>
        <v>0</v>
      </c>
      <c r="M23" s="358">
        <v>0</v>
      </c>
      <c r="N23" s="240"/>
      <c r="O23" s="235">
        <f>M23+N23</f>
        <v>0</v>
      </c>
      <c r="P23" s="239">
        <v>0</v>
      </c>
      <c r="Q23" s="240"/>
      <c r="R23" s="235">
        <f>P23+Q23</f>
        <v>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>SUM(D15:D21)</f>
        <v>132105.30000000002</v>
      </c>
      <c r="E24" s="243">
        <f>SUM(E15:E21)</f>
        <v>13.3</v>
      </c>
      <c r="F24" s="243">
        <f>SUM(F15:F21)</f>
        <v>132118.6</v>
      </c>
      <c r="G24" s="243">
        <f>SUM(G15:G21)</f>
        <v>139239</v>
      </c>
      <c r="H24" s="243">
        <f>SUM(H15:H21)</f>
        <v>0</v>
      </c>
      <c r="I24" s="244">
        <f>SUM(I15:I21)</f>
        <v>139239</v>
      </c>
      <c r="J24" s="245">
        <f>SUM(J15:J21)</f>
        <v>137239</v>
      </c>
      <c r="K24" s="245">
        <f>SUM(K15:K21)</f>
        <v>0</v>
      </c>
      <c r="L24" s="245">
        <f>SUM(L15:L21)</f>
        <v>137239</v>
      </c>
      <c r="M24" s="246">
        <f>SUM(M15:M23)</f>
        <v>143880</v>
      </c>
      <c r="N24" s="243">
        <f>SUM(N15:N21)</f>
        <v>0</v>
      </c>
      <c r="O24" s="243">
        <f>SUM(O15:O21)</f>
        <v>143880</v>
      </c>
      <c r="P24" s="243">
        <f>SUM(P15:P23)</f>
        <v>144100</v>
      </c>
      <c r="Q24" s="243">
        <f>SUM(Q15:Q21)</f>
        <v>0</v>
      </c>
      <c r="R24" s="243">
        <f>SUM(R15:R21)</f>
        <v>144100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f>'[3]NR 2022'!G28</f>
        <v>1402.6</v>
      </c>
      <c r="E28" s="206">
        <f>'[3]NR 2022'!H28</f>
        <v>0</v>
      </c>
      <c r="F28" s="207">
        <f>D28+E28</f>
        <v>1402.6</v>
      </c>
      <c r="G28" s="205">
        <f>'[3]NR 2022'!M28</f>
        <v>1196</v>
      </c>
      <c r="H28" s="206">
        <f>'[3]NR 2022'!N28</f>
        <v>0</v>
      </c>
      <c r="I28" s="208">
        <f>G28+H28</f>
        <v>1196</v>
      </c>
      <c r="J28" s="209">
        <f>'[3]NR 2022'!Y28</f>
        <v>1244</v>
      </c>
      <c r="K28" s="210">
        <f>'[3]NR 2022'!Z28</f>
        <v>0</v>
      </c>
      <c r="L28" s="211">
        <f>J28+K28</f>
        <v>1244</v>
      </c>
      <c r="M28" s="266">
        <v>1800</v>
      </c>
      <c r="N28" s="266"/>
      <c r="O28" s="207">
        <f>M28+N28</f>
        <v>1800</v>
      </c>
      <c r="P28" s="266">
        <v>1900</v>
      </c>
      <c r="Q28" s="266"/>
      <c r="R28" s="207">
        <f>P28+Q28</f>
        <v>1900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f>'[3]NR 2022'!G29</f>
        <v>15071.1</v>
      </c>
      <c r="E29" s="216">
        <f>'[3]NR 2022'!H29</f>
        <v>0</v>
      </c>
      <c r="F29" s="207">
        <f>D29+E29</f>
        <v>15071.1</v>
      </c>
      <c r="G29" s="205">
        <f>'[3]NR 2022'!M29</f>
        <v>15516</v>
      </c>
      <c r="H29" s="216">
        <f>'[3]NR 2022'!N29</f>
        <v>0</v>
      </c>
      <c r="I29" s="208">
        <f>G29+H29</f>
        <v>15516</v>
      </c>
      <c r="J29" s="217">
        <f>'[3]NR 2022'!Y29</f>
        <v>16379</v>
      </c>
      <c r="K29" s="268">
        <f>'[3]NR 2022'!Z29</f>
        <v>0</v>
      </c>
      <c r="L29" s="219">
        <f>J29+K29</f>
        <v>16379</v>
      </c>
      <c r="M29" s="271">
        <v>16800</v>
      </c>
      <c r="N29" s="270"/>
      <c r="O29" s="207">
        <f>M29+N29</f>
        <v>16800</v>
      </c>
      <c r="P29" s="271">
        <v>17300</v>
      </c>
      <c r="Q29" s="270"/>
      <c r="R29" s="207">
        <f>P29+Q29</f>
        <v>17300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f>'[3]NR 2022'!G30</f>
        <v>7844.2999999999993</v>
      </c>
      <c r="E30" s="216">
        <f>'[3]NR 2022'!H30</f>
        <v>0</v>
      </c>
      <c r="F30" s="207">
        <f>D30+E30</f>
        <v>7844.2999999999993</v>
      </c>
      <c r="G30" s="205">
        <f>'[3]NR 2022'!M30</f>
        <v>7696</v>
      </c>
      <c r="H30" s="216">
        <f>'[3]NR 2022'!N30</f>
        <v>0</v>
      </c>
      <c r="I30" s="208">
        <f>G30+H30</f>
        <v>7696</v>
      </c>
      <c r="J30" s="217">
        <f>'[3]NR 2022'!Y30</f>
        <v>9638</v>
      </c>
      <c r="K30" s="268">
        <f>'[3]NR 2022'!Z30</f>
        <v>0</v>
      </c>
      <c r="L30" s="219">
        <f>J30+K30</f>
        <v>9638</v>
      </c>
      <c r="M30" s="271">
        <v>10000</v>
      </c>
      <c r="N30" s="270"/>
      <c r="O30" s="207">
        <f>M30+N30</f>
        <v>10000</v>
      </c>
      <c r="P30" s="271">
        <v>8300</v>
      </c>
      <c r="Q30" s="270"/>
      <c r="R30" s="207">
        <f>P30+Q30</f>
        <v>8300</v>
      </c>
      <c r="S30" s="162"/>
    </row>
    <row r="31" spans="1:19" x14ac:dyDescent="0.25">
      <c r="A31" s="160"/>
      <c r="B31" s="214" t="s">
        <v>46</v>
      </c>
      <c r="C31" s="230" t="s">
        <v>45</v>
      </c>
      <c r="D31" s="205">
        <f>'[3]NR 2022'!G31</f>
        <v>6722.5999999999995</v>
      </c>
      <c r="E31" s="206">
        <f>'[3]NR 2022'!H31</f>
        <v>0</v>
      </c>
      <c r="F31" s="207">
        <f>D31+E31</f>
        <v>6722.5999999999995</v>
      </c>
      <c r="G31" s="205">
        <f>'[3]NR 2022'!M31</f>
        <v>5962</v>
      </c>
      <c r="H31" s="206">
        <f>'[3]NR 2022'!N31</f>
        <v>0</v>
      </c>
      <c r="I31" s="208">
        <f>G31+H31</f>
        <v>5962</v>
      </c>
      <c r="J31" s="217">
        <f>'[3]NR 2022'!Y31</f>
        <v>6525</v>
      </c>
      <c r="K31" s="218">
        <f>'[3]NR 2022'!Z31</f>
        <v>0</v>
      </c>
      <c r="L31" s="219">
        <f>J31+K31</f>
        <v>6525</v>
      </c>
      <c r="M31" s="271">
        <v>7200</v>
      </c>
      <c r="N31" s="271"/>
      <c r="O31" s="207">
        <f>M31+N31</f>
        <v>7200</v>
      </c>
      <c r="P31" s="271">
        <v>7500</v>
      </c>
      <c r="Q31" s="271"/>
      <c r="R31" s="207">
        <f>P31+Q31</f>
        <v>7500</v>
      </c>
      <c r="S31" s="162"/>
    </row>
    <row r="32" spans="1:19" x14ac:dyDescent="0.25">
      <c r="A32" s="160"/>
      <c r="B32" s="214" t="s">
        <v>44</v>
      </c>
      <c r="C32" s="230" t="s">
        <v>43</v>
      </c>
      <c r="D32" s="205">
        <f>'[3]NR 2022'!G32</f>
        <v>70751.8</v>
      </c>
      <c r="E32" s="206">
        <f>'[3]NR 2022'!H32</f>
        <v>0</v>
      </c>
      <c r="F32" s="207">
        <f>D32+E32</f>
        <v>70751.8</v>
      </c>
      <c r="G32" s="205">
        <f>'[3]NR 2022'!M32</f>
        <v>77185</v>
      </c>
      <c r="H32" s="206">
        <f>'[3]NR 2022'!N32</f>
        <v>0</v>
      </c>
      <c r="I32" s="208">
        <f>G32+H32</f>
        <v>77185</v>
      </c>
      <c r="J32" s="217">
        <f>'[3]NR 2022'!Y32</f>
        <v>73245</v>
      </c>
      <c r="K32" s="218">
        <f>'[3]NR 2022'!Z32</f>
        <v>0</v>
      </c>
      <c r="L32" s="219">
        <f>J32+K32</f>
        <v>73245</v>
      </c>
      <c r="M32" s="271">
        <v>76300</v>
      </c>
      <c r="N32" s="271"/>
      <c r="O32" s="207">
        <f>M32+N32</f>
        <v>76300</v>
      </c>
      <c r="P32" s="271">
        <v>76300</v>
      </c>
      <c r="Q32" s="271"/>
      <c r="R32" s="207">
        <f>P32+Q32</f>
        <v>76300</v>
      </c>
      <c r="S32" s="162"/>
    </row>
    <row r="33" spans="1:19" x14ac:dyDescent="0.25">
      <c r="A33" s="160"/>
      <c r="B33" s="214" t="s">
        <v>42</v>
      </c>
      <c r="C33" s="227" t="s">
        <v>41</v>
      </c>
      <c r="D33" s="205">
        <f>'[3]NR 2022'!G33</f>
        <v>68907.100000000006</v>
      </c>
      <c r="E33" s="206">
        <f>'[3]NR 2022'!H33</f>
        <v>0</v>
      </c>
      <c r="F33" s="207">
        <f>D33+E33</f>
        <v>68907.100000000006</v>
      </c>
      <c r="G33" s="205">
        <f>'[3]NR 2022'!M33</f>
        <v>77085</v>
      </c>
      <c r="H33" s="206">
        <f>'[3]NR 2022'!N33</f>
        <v>0</v>
      </c>
      <c r="I33" s="208">
        <f>G33+H33</f>
        <v>77085</v>
      </c>
      <c r="J33" s="217">
        <f>'[3]NR 2022'!Y33</f>
        <v>73195</v>
      </c>
      <c r="K33" s="218">
        <f>'[3]NR 2022'!Z33</f>
        <v>0</v>
      </c>
      <c r="L33" s="219">
        <f>J33+K33</f>
        <v>73195</v>
      </c>
      <c r="M33" s="271"/>
      <c r="N33" s="271"/>
      <c r="O33" s="207">
        <f>M33+N33</f>
        <v>0</v>
      </c>
      <c r="P33" s="271">
        <v>0</v>
      </c>
      <c r="Q33" s="271"/>
      <c r="R33" s="207">
        <f>P33+Q33</f>
        <v>0</v>
      </c>
      <c r="S33" s="162"/>
    </row>
    <row r="34" spans="1:19" x14ac:dyDescent="0.25">
      <c r="A34" s="160"/>
      <c r="B34" s="214" t="s">
        <v>40</v>
      </c>
      <c r="C34" s="272" t="s">
        <v>39</v>
      </c>
      <c r="D34" s="205">
        <f>'[3]NR 2022'!G34</f>
        <v>144.69999999999999</v>
      </c>
      <c r="E34" s="206">
        <f>'[3]NR 2022'!H34</f>
        <v>0</v>
      </c>
      <c r="F34" s="207">
        <f>D34+E34</f>
        <v>144.69999999999999</v>
      </c>
      <c r="G34" s="205">
        <f>'[3]NR 2022'!M34</f>
        <v>100</v>
      </c>
      <c r="H34" s="206">
        <f>'[3]NR 2022'!N34</f>
        <v>0</v>
      </c>
      <c r="I34" s="208">
        <f>G34+H34</f>
        <v>100</v>
      </c>
      <c r="J34" s="217">
        <f>'[3]NR 2022'!Y34</f>
        <v>50</v>
      </c>
      <c r="K34" s="218">
        <f>'[3]NR 2022'!Z34</f>
        <v>0</v>
      </c>
      <c r="L34" s="219">
        <f>J34+K34</f>
        <v>50</v>
      </c>
      <c r="M34" s="271"/>
      <c r="N34" s="271"/>
      <c r="O34" s="207">
        <f>M34+N34</f>
        <v>0</v>
      </c>
      <c r="P34" s="271">
        <v>0</v>
      </c>
      <c r="Q34" s="271"/>
      <c r="R34" s="207">
        <f>P34+Q34</f>
        <v>0</v>
      </c>
      <c r="S34" s="162"/>
    </row>
    <row r="35" spans="1:19" x14ac:dyDescent="0.25">
      <c r="A35" s="160"/>
      <c r="B35" s="214" t="s">
        <v>38</v>
      </c>
      <c r="C35" s="230" t="s">
        <v>37</v>
      </c>
      <c r="D35" s="205">
        <f>'[3]NR 2022'!G35</f>
        <v>23145</v>
      </c>
      <c r="E35" s="206">
        <f>'[3]NR 2022'!H35</f>
        <v>0</v>
      </c>
      <c r="F35" s="207">
        <f>D35+E35</f>
        <v>23145</v>
      </c>
      <c r="G35" s="205">
        <f>'[3]NR 2022'!M35</f>
        <v>26089</v>
      </c>
      <c r="H35" s="206">
        <f>'[3]NR 2022'!N35</f>
        <v>0</v>
      </c>
      <c r="I35" s="208">
        <f>G35+H35</f>
        <v>26089</v>
      </c>
      <c r="J35" s="217">
        <f>'[3]NR 2022'!Y35</f>
        <v>24741</v>
      </c>
      <c r="K35" s="218">
        <f>'[3]NR 2022'!Z35</f>
        <v>0</v>
      </c>
      <c r="L35" s="219">
        <f>J35+K35</f>
        <v>24741</v>
      </c>
      <c r="M35" s="271">
        <v>25780</v>
      </c>
      <c r="N35" s="271"/>
      <c r="O35" s="207">
        <f>M35+N35</f>
        <v>25780</v>
      </c>
      <c r="P35" s="271">
        <v>26500</v>
      </c>
      <c r="Q35" s="271"/>
      <c r="R35" s="207">
        <f>P35+Q35</f>
        <v>26500</v>
      </c>
      <c r="S35" s="162"/>
    </row>
    <row r="36" spans="1:19" x14ac:dyDescent="0.25">
      <c r="A36" s="160"/>
      <c r="B36" s="214" t="s">
        <v>36</v>
      </c>
      <c r="C36" s="230" t="s">
        <v>35</v>
      </c>
      <c r="D36" s="205">
        <f>'[3]NR 2022'!G36</f>
        <v>1.7</v>
      </c>
      <c r="E36" s="206">
        <f>'[3]NR 2022'!H36</f>
        <v>0</v>
      </c>
      <c r="F36" s="207">
        <f>D36+E36</f>
        <v>1.7</v>
      </c>
      <c r="G36" s="205">
        <f>'[3]NR 2022'!M36</f>
        <v>1180</v>
      </c>
      <c r="H36" s="206">
        <f>'[3]NR 2022'!N36</f>
        <v>0</v>
      </c>
      <c r="I36" s="208">
        <f>G36+H36</f>
        <v>1180</v>
      </c>
      <c r="J36" s="217">
        <f>'[3]NR 2022'!Y36</f>
        <v>0</v>
      </c>
      <c r="K36" s="218">
        <f>'[3]NR 2022'!Z36</f>
        <v>0</v>
      </c>
      <c r="L36" s="219">
        <f>J36+K36</f>
        <v>0</v>
      </c>
      <c r="M36" s="271">
        <v>0</v>
      </c>
      <c r="N36" s="271"/>
      <c r="O36" s="207">
        <f>M36+N36</f>
        <v>0</v>
      </c>
      <c r="P36" s="271">
        <v>0</v>
      </c>
      <c r="Q36" s="271"/>
      <c r="R36" s="207">
        <f>P36+Q36</f>
        <v>0</v>
      </c>
      <c r="S36" s="162"/>
    </row>
    <row r="37" spans="1:19" x14ac:dyDescent="0.25">
      <c r="A37" s="160"/>
      <c r="B37" s="214" t="s">
        <v>34</v>
      </c>
      <c r="C37" s="230" t="s">
        <v>33</v>
      </c>
      <c r="D37" s="205">
        <f>'[3]NR 2022'!G37</f>
        <v>1368.7</v>
      </c>
      <c r="E37" s="206">
        <f>'[3]NR 2022'!H37</f>
        <v>0</v>
      </c>
      <c r="F37" s="207">
        <f>D37+E37</f>
        <v>1368.7</v>
      </c>
      <c r="G37" s="205">
        <f>'[3]NR 2022'!M37</f>
        <v>3587</v>
      </c>
      <c r="H37" s="206">
        <f>'[3]NR 2022'!N37</f>
        <v>0</v>
      </c>
      <c r="I37" s="208">
        <f>G37+H37</f>
        <v>3587</v>
      </c>
      <c r="J37" s="217">
        <f>'[3]NR 2022'!Y37</f>
        <v>1147</v>
      </c>
      <c r="K37" s="218">
        <f>'[3]NR 2022'!Z37</f>
        <v>0</v>
      </c>
      <c r="L37" s="219">
        <f>J37+K37</f>
        <v>1147</v>
      </c>
      <c r="M37" s="271">
        <v>1500</v>
      </c>
      <c r="N37" s="271"/>
      <c r="O37" s="207">
        <f>M37+N37</f>
        <v>1500</v>
      </c>
      <c r="P37" s="271">
        <v>1700</v>
      </c>
      <c r="Q37" s="271"/>
      <c r="R37" s="207">
        <f>P37+Q37</f>
        <v>1700</v>
      </c>
      <c r="S37" s="162"/>
    </row>
    <row r="38" spans="1:19" ht="15.75" thickBot="1" x14ac:dyDescent="0.3">
      <c r="A38" s="160"/>
      <c r="B38" s="273" t="s">
        <v>32</v>
      </c>
      <c r="C38" s="274" t="s">
        <v>31</v>
      </c>
      <c r="D38" s="205">
        <f>'[3]NR 2022'!G38</f>
        <v>5797.5</v>
      </c>
      <c r="E38" s="206">
        <f>'[3]NR 2022'!H38</f>
        <v>0</v>
      </c>
      <c r="F38" s="235">
        <f>D38+E38</f>
        <v>5797.5</v>
      </c>
      <c r="G38" s="205">
        <f>'[3]NR 2022'!M38</f>
        <v>828</v>
      </c>
      <c r="H38" s="206">
        <f>'[3]NR 2022'!N38</f>
        <v>0</v>
      </c>
      <c r="I38" s="236">
        <f>G38+H38</f>
        <v>828</v>
      </c>
      <c r="J38" s="217">
        <f>'[3]NR 2022'!Y38</f>
        <v>4320</v>
      </c>
      <c r="K38" s="218">
        <f>'[3]NR 2022'!Z38</f>
        <v>0</v>
      </c>
      <c r="L38" s="219">
        <f>J38+K38</f>
        <v>4320</v>
      </c>
      <c r="M38" s="276">
        <v>4500</v>
      </c>
      <c r="N38" s="276"/>
      <c r="O38" s="235">
        <f>M38+N38</f>
        <v>4500</v>
      </c>
      <c r="P38" s="276">
        <v>4600</v>
      </c>
      <c r="Q38" s="276"/>
      <c r="R38" s="235">
        <f>P38+Q38</f>
        <v>4600</v>
      </c>
      <c r="S38" s="162"/>
    </row>
    <row r="39" spans="1:19" ht="15.75" thickBot="1" x14ac:dyDescent="0.3">
      <c r="A39" s="160"/>
      <c r="B39" s="241" t="s">
        <v>30</v>
      </c>
      <c r="C39" s="277" t="s">
        <v>29</v>
      </c>
      <c r="D39" s="278">
        <f>SUM(D28:D32)+SUM(D35:D38)</f>
        <v>132105.29999999999</v>
      </c>
      <c r="E39" s="278">
        <f>SUM(E28:E32)+SUM(E35:E38)</f>
        <v>0</v>
      </c>
      <c r="F39" s="279">
        <f>SUM(F35:F38)+SUM(F28:F32)</f>
        <v>132105.29999999999</v>
      </c>
      <c r="G39" s="278">
        <f>SUM(G28:G32)+SUM(G35:G38)</f>
        <v>139239</v>
      </c>
      <c r="H39" s="278">
        <f>SUM(H28:H32)+SUM(H35:H38)</f>
        <v>0</v>
      </c>
      <c r="I39" s="280">
        <f>SUM(I35:I38)+SUM(I28:I32)</f>
        <v>139239</v>
      </c>
      <c r="J39" s="281">
        <f>SUM(J28:J32)+SUM(J35:J38)</f>
        <v>137239</v>
      </c>
      <c r="K39" s="282">
        <f>SUM(K28:K32)+SUM(K35:K38)</f>
        <v>0</v>
      </c>
      <c r="L39" s="281">
        <f>SUM(L35:L38)+SUM(L28:L32)</f>
        <v>137239</v>
      </c>
      <c r="M39" s="278">
        <f>SUM(M28:M32)+SUM(M35:M38)</f>
        <v>143880</v>
      </c>
      <c r="N39" s="278">
        <f>SUM(N28:N32)+SUM(N35:N38)</f>
        <v>0</v>
      </c>
      <c r="O39" s="279">
        <f>SUM(O35:O38)+SUM(O28:O32)</f>
        <v>143880</v>
      </c>
      <c r="P39" s="278">
        <f>SUM(P28:P32)+SUM(P35:P38)</f>
        <v>144100</v>
      </c>
      <c r="Q39" s="278">
        <f>SUM(Q28:Q32)+SUM(Q35:Q38)</f>
        <v>0</v>
      </c>
      <c r="R39" s="279">
        <f>SUM(R35:R38)+SUM(R28:R32)</f>
        <v>144100</v>
      </c>
      <c r="S39" s="162"/>
    </row>
    <row r="40" spans="1:19" ht="19.5" thickBot="1" x14ac:dyDescent="0.35">
      <c r="A40" s="160"/>
      <c r="B40" s="283" t="s">
        <v>28</v>
      </c>
      <c r="C40" s="284" t="s">
        <v>27</v>
      </c>
      <c r="D40" s="285">
        <f>D24-D39</f>
        <v>0</v>
      </c>
      <c r="E40" s="285">
        <f>E24-E39</f>
        <v>13.3</v>
      </c>
      <c r="F40" s="286">
        <f>F24-F39</f>
        <v>13.300000000017462</v>
      </c>
      <c r="G40" s="285">
        <f>G24-G39</f>
        <v>0</v>
      </c>
      <c r="H40" s="285">
        <f>H24-H39</f>
        <v>0</v>
      </c>
      <c r="I40" s="287">
        <f>I24-I39</f>
        <v>0</v>
      </c>
      <c r="J40" s="285">
        <f>J24-J39</f>
        <v>0</v>
      </c>
      <c r="K40" s="285">
        <f>K24-K39</f>
        <v>0</v>
      </c>
      <c r="L40" s="286">
        <f>L24-L39</f>
        <v>0</v>
      </c>
      <c r="M40" s="288">
        <f>M24-M39</f>
        <v>0</v>
      </c>
      <c r="N40" s="285">
        <f>N24-N39</f>
        <v>0</v>
      </c>
      <c r="O40" s="286">
        <f>O24-O39</f>
        <v>0</v>
      </c>
      <c r="P40" s="285">
        <f>P24-P39</f>
        <v>0</v>
      </c>
      <c r="Q40" s="285">
        <f>Q24-Q39</f>
        <v>0</v>
      </c>
      <c r="R40" s="286">
        <f>R24-R39</f>
        <v>0</v>
      </c>
      <c r="S40" s="162"/>
    </row>
    <row r="41" spans="1:19" ht="15.75" thickBot="1" x14ac:dyDescent="0.3">
      <c r="A41" s="160"/>
      <c r="B41" s="289" t="s">
        <v>26</v>
      </c>
      <c r="C41" s="290" t="s">
        <v>25</v>
      </c>
      <c r="D41" s="291"/>
      <c r="E41" s="292"/>
      <c r="F41" s="293">
        <f>F40-D16</f>
        <v>-25837.599999999984</v>
      </c>
      <c r="G41" s="291"/>
      <c r="H41" s="294"/>
      <c r="I41" s="295">
        <f>I40-G16</f>
        <v>-26882</v>
      </c>
      <c r="J41" s="296"/>
      <c r="K41" s="294"/>
      <c r="L41" s="293">
        <f>L40-J16</f>
        <v>-24873</v>
      </c>
      <c r="M41" s="297"/>
      <c r="N41" s="294"/>
      <c r="O41" s="293">
        <f>O40-M16</f>
        <v>-30140</v>
      </c>
      <c r="P41" s="291"/>
      <c r="Q41" s="294"/>
      <c r="R41" s="293">
        <f>R40-P16</f>
        <v>-29800</v>
      </c>
      <c r="S41" s="162"/>
    </row>
    <row r="42" spans="1:19" s="303" customFormat="1" ht="8.25" customHeight="1" thickBot="1" x14ac:dyDescent="0.3">
      <c r="A42" s="298"/>
      <c r="B42" s="299"/>
      <c r="C42" s="300"/>
      <c r="D42" s="298"/>
      <c r="E42" s="301"/>
      <c r="F42" s="301"/>
      <c r="G42" s="298"/>
      <c r="H42" s="301"/>
      <c r="I42" s="301"/>
      <c r="J42" s="301"/>
      <c r="K42" s="301"/>
      <c r="L42" s="302"/>
      <c r="M42" s="302"/>
      <c r="N42" s="302"/>
      <c r="O42" s="302"/>
      <c r="P42" s="302"/>
      <c r="Q42" s="302"/>
      <c r="R42" s="302"/>
      <c r="S42" s="302"/>
    </row>
    <row r="43" spans="1:19" s="303" customFormat="1" ht="15.75" customHeight="1" x14ac:dyDescent="0.25">
      <c r="A43" s="298"/>
      <c r="B43" s="304"/>
      <c r="C43" s="305" t="s">
        <v>24</v>
      </c>
      <c r="D43" s="306" t="s">
        <v>23</v>
      </c>
      <c r="E43" s="301"/>
      <c r="F43" s="307"/>
      <c r="G43" s="306" t="s">
        <v>22</v>
      </c>
      <c r="H43" s="301"/>
      <c r="I43" s="301"/>
      <c r="J43" s="306" t="s">
        <v>21</v>
      </c>
      <c r="K43" s="301"/>
      <c r="L43" s="301"/>
      <c r="M43" s="306" t="s">
        <v>20</v>
      </c>
      <c r="N43" s="302"/>
      <c r="O43" s="302"/>
      <c r="P43" s="306" t="s">
        <v>20</v>
      </c>
      <c r="Q43" s="302"/>
      <c r="R43" s="302"/>
      <c r="S43" s="302"/>
    </row>
    <row r="44" spans="1:19" ht="15.75" thickBot="1" x14ac:dyDescent="0.3">
      <c r="A44" s="160"/>
      <c r="B44" s="304"/>
      <c r="C44" s="308"/>
      <c r="D44" s="309"/>
      <c r="E44" s="301"/>
      <c r="F44" s="307"/>
      <c r="G44" s="309"/>
      <c r="H44" s="310"/>
      <c r="I44" s="310"/>
      <c r="J44" s="309"/>
      <c r="K44" s="310"/>
      <c r="L44" s="310"/>
      <c r="M44" s="309"/>
      <c r="N44" s="162"/>
      <c r="O44" s="162"/>
      <c r="P44" s="309"/>
      <c r="Q44" s="162"/>
      <c r="R44" s="162"/>
      <c r="S44" s="162"/>
    </row>
    <row r="45" spans="1:19" s="303" customFormat="1" ht="8.25" customHeight="1" thickBot="1" x14ac:dyDescent="0.3">
      <c r="A45" s="298"/>
      <c r="B45" s="304"/>
      <c r="C45" s="300"/>
      <c r="D45" s="301"/>
      <c r="E45" s="301"/>
      <c r="F45" s="307"/>
      <c r="G45" s="301"/>
      <c r="H45" s="301"/>
      <c r="I45" s="307"/>
      <c r="J45" s="307"/>
      <c r="K45" s="307"/>
      <c r="L45" s="302"/>
      <c r="M45" s="302"/>
      <c r="N45" s="302"/>
      <c r="O45" s="302"/>
      <c r="P45" s="302"/>
      <c r="Q45" s="302"/>
      <c r="R45" s="302"/>
      <c r="S45" s="302"/>
    </row>
    <row r="46" spans="1:19" s="303" customFormat="1" ht="37.5" customHeight="1" thickBot="1" x14ac:dyDescent="0.3">
      <c r="A46" s="298"/>
      <c r="B46" s="304"/>
      <c r="C46" s="305" t="s">
        <v>19</v>
      </c>
      <c r="D46" s="311" t="s">
        <v>18</v>
      </c>
      <c r="E46" s="312" t="s">
        <v>17</v>
      </c>
      <c r="F46" s="307"/>
      <c r="G46" s="311" t="s">
        <v>18</v>
      </c>
      <c r="H46" s="312" t="s">
        <v>17</v>
      </c>
      <c r="I46" s="302"/>
      <c r="J46" s="311" t="s">
        <v>18</v>
      </c>
      <c r="K46" s="312" t="s">
        <v>17</v>
      </c>
      <c r="L46" s="313"/>
      <c r="M46" s="311" t="s">
        <v>18</v>
      </c>
      <c r="N46" s="312" t="s">
        <v>17</v>
      </c>
      <c r="O46" s="302"/>
      <c r="P46" s="311" t="s">
        <v>18</v>
      </c>
      <c r="Q46" s="312" t="s">
        <v>17</v>
      </c>
      <c r="R46" s="302"/>
      <c r="S46" s="302"/>
    </row>
    <row r="47" spans="1:19" ht="15.75" thickBot="1" x14ac:dyDescent="0.3">
      <c r="A47" s="160"/>
      <c r="B47" s="314"/>
      <c r="C47" s="315"/>
      <c r="D47" s="316">
        <v>0</v>
      </c>
      <c r="E47" s="317">
        <v>0</v>
      </c>
      <c r="F47" s="307"/>
      <c r="G47" s="316">
        <v>0</v>
      </c>
      <c r="H47" s="317">
        <v>0</v>
      </c>
      <c r="I47" s="162"/>
      <c r="J47" s="316">
        <v>0</v>
      </c>
      <c r="K47" s="317">
        <v>0</v>
      </c>
      <c r="L47" s="310"/>
      <c r="M47" s="316">
        <v>0</v>
      </c>
      <c r="N47" s="317">
        <v>0</v>
      </c>
      <c r="O47" s="162"/>
      <c r="P47" s="316">
        <v>0</v>
      </c>
      <c r="Q47" s="317">
        <v>0</v>
      </c>
      <c r="R47" s="162"/>
      <c r="S47" s="162"/>
    </row>
    <row r="48" spans="1:19" x14ac:dyDescent="0.25">
      <c r="A48" s="160"/>
      <c r="B48" s="314"/>
      <c r="C48" s="300"/>
      <c r="D48" s="301"/>
      <c r="E48" s="301"/>
      <c r="F48" s="307"/>
      <c r="G48" s="301"/>
      <c r="H48" s="301"/>
      <c r="I48" s="307"/>
      <c r="J48" s="307"/>
      <c r="K48" s="307"/>
      <c r="L48" s="302"/>
      <c r="M48" s="162"/>
      <c r="N48" s="302"/>
      <c r="O48" s="302"/>
      <c r="P48" s="162"/>
      <c r="Q48" s="162"/>
      <c r="R48" s="162"/>
      <c r="S48" s="162"/>
    </row>
    <row r="49" spans="1:19" x14ac:dyDescent="0.25">
      <c r="A49" s="160"/>
      <c r="B49" s="314"/>
      <c r="C49" s="318" t="s">
        <v>16</v>
      </c>
      <c r="D49" s="319" t="s">
        <v>9</v>
      </c>
      <c r="E49" s="301"/>
      <c r="F49" s="162"/>
      <c r="G49" s="319" t="s">
        <v>15</v>
      </c>
      <c r="H49" s="162"/>
      <c r="I49" s="162"/>
      <c r="J49" s="319" t="s">
        <v>7</v>
      </c>
      <c r="K49" s="162"/>
      <c r="L49" s="320"/>
      <c r="M49" s="319" t="s">
        <v>6</v>
      </c>
      <c r="N49" s="320"/>
      <c r="O49" s="320"/>
      <c r="P49" s="319" t="s">
        <v>5</v>
      </c>
      <c r="Q49" s="162"/>
      <c r="R49" s="162"/>
      <c r="S49" s="162"/>
    </row>
    <row r="50" spans="1:19" x14ac:dyDescent="0.25">
      <c r="A50" s="160"/>
      <c r="B50" s="314"/>
      <c r="C50" s="321" t="s">
        <v>96</v>
      </c>
      <c r="D50" s="322"/>
      <c r="E50" s="301"/>
      <c r="F50" s="162"/>
      <c r="G50" s="322"/>
      <c r="H50" s="162"/>
      <c r="I50" s="162"/>
      <c r="J50" s="322"/>
      <c r="K50" s="162"/>
      <c r="L50" s="323"/>
      <c r="M50" s="322"/>
      <c r="N50" s="323"/>
      <c r="O50" s="323"/>
      <c r="P50" s="322"/>
      <c r="Q50" s="162"/>
      <c r="R50" s="162"/>
      <c r="S50" s="162"/>
    </row>
    <row r="51" spans="1:19" x14ac:dyDescent="0.25">
      <c r="A51" s="160"/>
      <c r="B51" s="314"/>
      <c r="C51" s="321" t="s">
        <v>14</v>
      </c>
      <c r="D51" s="322">
        <f>SUM('[3]NR 2022'!G51)</f>
        <v>3436.4999999999991</v>
      </c>
      <c r="E51" s="301"/>
      <c r="F51" s="162"/>
      <c r="G51" s="322">
        <f>SUM('[3]NR 2022'!M51)</f>
        <v>311.89999999999998</v>
      </c>
      <c r="H51" s="162"/>
      <c r="I51" s="162"/>
      <c r="J51" s="322">
        <f>SUM('[3]NR 2022'!Y51)</f>
        <v>101.9</v>
      </c>
      <c r="K51" s="162"/>
      <c r="L51" s="323"/>
      <c r="M51" s="322">
        <v>120</v>
      </c>
      <c r="N51" s="323"/>
      <c r="O51" s="323"/>
      <c r="P51" s="322">
        <v>120</v>
      </c>
      <c r="Q51" s="162"/>
      <c r="R51" s="162"/>
      <c r="S51" s="162"/>
    </row>
    <row r="52" spans="1:19" x14ac:dyDescent="0.25">
      <c r="A52" s="160"/>
      <c r="B52" s="314"/>
      <c r="C52" s="321" t="s">
        <v>13</v>
      </c>
      <c r="D52" s="322">
        <f>SUM('[3]NR 2022'!G52)</f>
        <v>759.30000000000018</v>
      </c>
      <c r="E52" s="301"/>
      <c r="F52" s="162"/>
      <c r="G52" s="322">
        <f>SUM('[3]NR 2022'!M52)</f>
        <v>825.80000000000018</v>
      </c>
      <c r="H52" s="162"/>
      <c r="I52" s="162"/>
      <c r="J52" s="322">
        <f>SUM('[3]NR 2022'!Y52)</f>
        <v>1522.8</v>
      </c>
      <c r="K52" s="162"/>
      <c r="L52" s="323"/>
      <c r="M52" s="322">
        <v>500</v>
      </c>
      <c r="N52" s="323"/>
      <c r="O52" s="323"/>
      <c r="P52" s="322">
        <v>500</v>
      </c>
      <c r="Q52" s="162"/>
      <c r="R52" s="162"/>
      <c r="S52" s="162"/>
    </row>
    <row r="53" spans="1:19" x14ac:dyDescent="0.25">
      <c r="A53" s="160"/>
      <c r="B53" s="314"/>
      <c r="C53" s="321" t="s">
        <v>12</v>
      </c>
      <c r="D53" s="322">
        <f>SUM('[3]NR 2022'!G53)</f>
        <v>109.6</v>
      </c>
      <c r="E53" s="301"/>
      <c r="F53" s="162"/>
      <c r="G53" s="322">
        <f>SUM('[3]NR 2022'!M53)</f>
        <v>109.6</v>
      </c>
      <c r="H53" s="162"/>
      <c r="I53" s="162"/>
      <c r="J53" s="322">
        <f>SUM('[3]NR 2022'!Y53)</f>
        <v>109.6</v>
      </c>
      <c r="K53" s="162"/>
      <c r="L53" s="323"/>
      <c r="M53" s="322">
        <v>109.6</v>
      </c>
      <c r="N53" s="323"/>
      <c r="O53" s="323"/>
      <c r="P53" s="322">
        <v>109.6</v>
      </c>
      <c r="Q53" s="162"/>
      <c r="R53" s="162"/>
      <c r="S53" s="162"/>
    </row>
    <row r="54" spans="1:19" x14ac:dyDescent="0.25">
      <c r="A54" s="160"/>
      <c r="B54" s="314"/>
      <c r="C54" s="324" t="s">
        <v>11</v>
      </c>
      <c r="D54" s="322">
        <f>SUM('[3]NR 2022'!G54)</f>
        <v>505.5</v>
      </c>
      <c r="E54" s="301"/>
      <c r="F54" s="162"/>
      <c r="G54" s="322">
        <f>SUM('[3]NR 2022'!M54)</f>
        <v>394.20000000000005</v>
      </c>
      <c r="H54" s="162"/>
      <c r="I54" s="162"/>
      <c r="J54" s="322">
        <f>SUM('[3]NR 2022'!Y54)</f>
        <v>553.20000000000005</v>
      </c>
      <c r="K54" s="162"/>
      <c r="L54" s="323"/>
      <c r="M54" s="322">
        <v>390</v>
      </c>
      <c r="N54" s="323"/>
      <c r="O54" s="323"/>
      <c r="P54" s="322">
        <v>400</v>
      </c>
      <c r="Q54" s="162"/>
      <c r="R54" s="162"/>
      <c r="S54" s="162"/>
    </row>
    <row r="55" spans="1:19" ht="10.5" customHeight="1" x14ac:dyDescent="0.25">
      <c r="A55" s="160"/>
      <c r="B55" s="314"/>
      <c r="C55" s="300"/>
      <c r="D55" s="301"/>
      <c r="E55" s="301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x14ac:dyDescent="0.25">
      <c r="A56" s="160"/>
      <c r="B56" s="314"/>
      <c r="C56" s="318" t="s">
        <v>10</v>
      </c>
      <c r="D56" s="319" t="s">
        <v>9</v>
      </c>
      <c r="E56" s="301"/>
      <c r="F56" s="307"/>
      <c r="G56" s="319" t="s">
        <v>8</v>
      </c>
      <c r="H56" s="301"/>
      <c r="I56" s="307"/>
      <c r="J56" s="319" t="s">
        <v>7</v>
      </c>
      <c r="K56" s="307"/>
      <c r="L56" s="162"/>
      <c r="M56" s="319" t="s">
        <v>6</v>
      </c>
      <c r="N56" s="320"/>
      <c r="O56" s="320"/>
      <c r="P56" s="319" t="s">
        <v>5</v>
      </c>
      <c r="Q56" s="162"/>
      <c r="R56" s="162"/>
      <c r="S56" s="162"/>
    </row>
    <row r="57" spans="1:19" x14ac:dyDescent="0.25">
      <c r="A57" s="160"/>
      <c r="B57" s="314"/>
      <c r="C57" s="321"/>
      <c r="D57" s="325">
        <f>SUM('[3]NR 2022'!E57)</f>
        <v>197.9</v>
      </c>
      <c r="E57" s="301"/>
      <c r="F57" s="307"/>
      <c r="G57" s="325">
        <f>SUM('[3]NR 2022'!J57)</f>
        <v>205</v>
      </c>
      <c r="H57" s="301"/>
      <c r="I57" s="307"/>
      <c r="J57" s="325">
        <f>SUM('[3]NR 2022'!V57)</f>
        <v>198</v>
      </c>
      <c r="K57" s="307"/>
      <c r="L57" s="162"/>
      <c r="M57" s="325">
        <v>200</v>
      </c>
      <c r="N57" s="162"/>
      <c r="O57" s="162"/>
      <c r="P57" s="325">
        <v>200</v>
      </c>
      <c r="Q57" s="162"/>
      <c r="R57" s="162"/>
      <c r="S57" s="162"/>
    </row>
    <row r="58" spans="1:19" x14ac:dyDescent="0.25">
      <c r="A58" s="160"/>
      <c r="B58" s="314"/>
      <c r="C58" s="300"/>
      <c r="D58" s="301"/>
      <c r="E58" s="301"/>
      <c r="F58" s="307"/>
      <c r="G58" s="301"/>
      <c r="H58" s="301"/>
      <c r="I58" s="307"/>
      <c r="J58" s="307"/>
      <c r="K58" s="307"/>
      <c r="L58" s="162"/>
      <c r="M58" s="162"/>
      <c r="N58" s="162"/>
      <c r="O58" s="162"/>
      <c r="P58" s="162"/>
      <c r="Q58" s="162"/>
      <c r="R58" s="162"/>
      <c r="S58" s="162"/>
    </row>
    <row r="59" spans="1:19" x14ac:dyDescent="0.25">
      <c r="A59" s="160"/>
      <c r="B59" s="326" t="s">
        <v>4</v>
      </c>
      <c r="C59" s="327"/>
      <c r="D59" s="328"/>
      <c r="E59" s="328"/>
      <c r="F59" s="328"/>
      <c r="G59" s="328"/>
      <c r="H59" s="328"/>
      <c r="I59" s="328"/>
      <c r="J59" s="328"/>
      <c r="K59" s="328"/>
      <c r="L59" s="329"/>
      <c r="M59" s="329"/>
      <c r="N59" s="329"/>
      <c r="O59" s="329"/>
      <c r="P59" s="329"/>
      <c r="Q59" s="329"/>
      <c r="R59" s="330"/>
      <c r="S59" s="162"/>
    </row>
    <row r="60" spans="1:19" x14ac:dyDescent="0.25">
      <c r="A60" s="160"/>
      <c r="B60" s="331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32"/>
      <c r="S60" s="162"/>
    </row>
    <row r="61" spans="1:19" x14ac:dyDescent="0.25">
      <c r="A61" s="160"/>
      <c r="B61" s="357" t="s">
        <v>102</v>
      </c>
      <c r="C61" s="356"/>
      <c r="D61" s="356"/>
      <c r="E61" s="356"/>
      <c r="F61" s="356"/>
      <c r="G61" s="356"/>
      <c r="H61" s="356"/>
      <c r="I61" s="356"/>
      <c r="J61" s="356"/>
      <c r="K61" s="356"/>
      <c r="L61" s="303"/>
      <c r="M61" s="303"/>
      <c r="N61" s="303"/>
      <c r="O61" s="303"/>
      <c r="P61" s="303"/>
      <c r="Q61" s="303"/>
      <c r="R61" s="332"/>
      <c r="S61" s="162"/>
    </row>
    <row r="62" spans="1:19" x14ac:dyDescent="0.25">
      <c r="A62" s="160"/>
      <c r="B62" s="357" t="s">
        <v>101</v>
      </c>
      <c r="C62" s="356"/>
      <c r="D62" s="356"/>
      <c r="E62" s="356"/>
      <c r="F62" s="356"/>
      <c r="G62" s="356"/>
      <c r="H62" s="356"/>
      <c r="I62" s="356"/>
      <c r="J62" s="356"/>
      <c r="K62" s="356"/>
      <c r="L62" s="303"/>
      <c r="M62" s="303"/>
      <c r="N62" s="303"/>
      <c r="O62" s="303"/>
      <c r="P62" s="303"/>
      <c r="Q62" s="303"/>
      <c r="R62" s="332"/>
      <c r="S62" s="162"/>
    </row>
    <row r="63" spans="1:19" x14ac:dyDescent="0.25">
      <c r="A63" s="160"/>
      <c r="B63" s="357"/>
      <c r="C63" s="356"/>
      <c r="D63" s="356"/>
      <c r="E63" s="356"/>
      <c r="F63" s="356"/>
      <c r="G63" s="356"/>
      <c r="H63" s="356"/>
      <c r="I63" s="356"/>
      <c r="J63" s="356"/>
      <c r="K63" s="356"/>
      <c r="L63" s="303"/>
      <c r="M63" s="303"/>
      <c r="N63" s="303"/>
      <c r="O63" s="303"/>
      <c r="P63" s="303"/>
      <c r="Q63" s="303"/>
      <c r="R63" s="332"/>
      <c r="S63" s="162"/>
    </row>
    <row r="64" spans="1:19" x14ac:dyDescent="0.25">
      <c r="A64" s="160"/>
      <c r="B64" s="357" t="s">
        <v>100</v>
      </c>
      <c r="C64" s="356"/>
      <c r="D64" s="356"/>
      <c r="E64" s="356"/>
      <c r="F64" s="356"/>
      <c r="G64" s="356"/>
      <c r="H64" s="356"/>
      <c r="I64" s="356"/>
      <c r="J64" s="356"/>
      <c r="K64" s="356"/>
      <c r="L64" s="303"/>
      <c r="M64" s="303"/>
      <c r="N64" s="303"/>
      <c r="O64" s="303"/>
      <c r="P64" s="303"/>
      <c r="Q64" s="303"/>
      <c r="R64" s="332"/>
      <c r="S64" s="162"/>
    </row>
    <row r="65" spans="1:19" x14ac:dyDescent="0.25">
      <c r="A65" s="160"/>
      <c r="B65" s="335"/>
      <c r="C65" s="336"/>
      <c r="D65" s="337"/>
      <c r="E65" s="337"/>
      <c r="F65" s="337"/>
      <c r="G65" s="337"/>
      <c r="H65" s="337"/>
      <c r="I65" s="337"/>
      <c r="J65" s="337"/>
      <c r="K65" s="337"/>
      <c r="L65" s="303"/>
      <c r="M65" s="303"/>
      <c r="N65" s="303"/>
      <c r="O65" s="303"/>
      <c r="P65" s="303"/>
      <c r="Q65" s="303"/>
      <c r="R65" s="332"/>
      <c r="S65" s="162"/>
    </row>
    <row r="66" spans="1:19" x14ac:dyDescent="0.25">
      <c r="A66" s="160"/>
      <c r="B66" s="338"/>
      <c r="C66" s="339"/>
      <c r="D66" s="337"/>
      <c r="E66" s="337"/>
      <c r="F66" s="337"/>
      <c r="G66" s="337"/>
      <c r="H66" s="337"/>
      <c r="I66" s="337"/>
      <c r="J66" s="337"/>
      <c r="K66" s="337"/>
      <c r="L66" s="303"/>
      <c r="M66" s="303"/>
      <c r="N66" s="303"/>
      <c r="O66" s="303"/>
      <c r="P66" s="303"/>
      <c r="Q66" s="303"/>
      <c r="R66" s="332"/>
      <c r="S66" s="162"/>
    </row>
    <row r="67" spans="1:19" x14ac:dyDescent="0.25">
      <c r="A67" s="160"/>
      <c r="B67" s="335"/>
      <c r="C67" s="340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x14ac:dyDescent="0.25">
      <c r="A68" s="160"/>
      <c r="B68" s="335"/>
      <c r="C68" s="340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41"/>
      <c r="C69" s="342"/>
      <c r="D69" s="343"/>
      <c r="E69" s="343"/>
      <c r="F69" s="343"/>
      <c r="G69" s="343"/>
      <c r="H69" s="343"/>
      <c r="I69" s="343"/>
      <c r="J69" s="343"/>
      <c r="K69" s="343"/>
      <c r="L69" s="344"/>
      <c r="M69" s="344"/>
      <c r="N69" s="344"/>
      <c r="O69" s="344"/>
      <c r="P69" s="344"/>
      <c r="Q69" s="344"/>
      <c r="R69" s="345"/>
      <c r="S69" s="162"/>
    </row>
    <row r="70" spans="1:19" x14ac:dyDescent="0.25">
      <c r="A70" s="298"/>
      <c r="B70" s="346"/>
      <c r="C70" s="347"/>
      <c r="D70" s="348"/>
      <c r="E70" s="348"/>
      <c r="F70" s="348"/>
      <c r="G70" s="348"/>
      <c r="H70" s="348"/>
      <c r="I70" s="348"/>
      <c r="J70" s="348"/>
      <c r="K70" s="348"/>
      <c r="L70" s="162"/>
      <c r="M70" s="162"/>
      <c r="N70" s="162"/>
      <c r="O70" s="162"/>
      <c r="P70" s="162"/>
      <c r="Q70" s="162"/>
      <c r="R70" s="162"/>
      <c r="S70" s="162"/>
    </row>
    <row r="71" spans="1:19" x14ac:dyDescent="0.25">
      <c r="A71" s="160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162"/>
      <c r="M71" s="162"/>
      <c r="N71" s="162"/>
      <c r="O71" s="162"/>
      <c r="P71" s="162"/>
      <c r="Q71" s="162"/>
      <c r="R71" s="162"/>
      <c r="S71" s="162"/>
    </row>
    <row r="72" spans="1:19" x14ac:dyDescent="0.25">
      <c r="A72" s="160"/>
      <c r="B72" s="349" t="s">
        <v>3</v>
      </c>
      <c r="C72" s="350">
        <v>44501</v>
      </c>
      <c r="D72" s="337" t="s">
        <v>99</v>
      </c>
      <c r="E72" s="349"/>
      <c r="F72" s="349" t="s">
        <v>2</v>
      </c>
      <c r="G72" s="351" t="s">
        <v>98</v>
      </c>
      <c r="H72" s="349"/>
      <c r="I72" s="349"/>
      <c r="J72" s="349"/>
      <c r="K72" s="349"/>
      <c r="L72" s="162"/>
      <c r="M72" s="162"/>
      <c r="N72" s="162"/>
      <c r="O72" s="162"/>
      <c r="P72" s="162"/>
      <c r="Q72" s="162"/>
      <c r="R72" s="162"/>
      <c r="S72" s="162"/>
    </row>
    <row r="73" spans="1:19" ht="7.5" customHeight="1" x14ac:dyDescent="0.25">
      <c r="A73" s="160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62"/>
      <c r="M73" s="162"/>
      <c r="N73" s="162"/>
      <c r="O73" s="162"/>
      <c r="P73" s="162"/>
      <c r="Q73" s="162"/>
      <c r="R73" s="162"/>
      <c r="S73" s="162"/>
    </row>
    <row r="74" spans="1:19" x14ac:dyDescent="0.25">
      <c r="A74" s="160"/>
      <c r="B74" s="349"/>
      <c r="C74" s="349"/>
      <c r="D74" s="352"/>
      <c r="E74" s="349"/>
      <c r="F74" s="349" t="s">
        <v>0</v>
      </c>
      <c r="G74" s="353"/>
      <c r="H74" s="349"/>
      <c r="I74" s="349"/>
      <c r="J74" s="349"/>
      <c r="K74" s="349"/>
      <c r="L74" s="162"/>
      <c r="M74" s="162"/>
      <c r="N74" s="162"/>
      <c r="O74" s="162"/>
      <c r="P74" s="162"/>
      <c r="Q74" s="162"/>
      <c r="R74" s="162"/>
      <c r="S74" s="162"/>
    </row>
    <row r="75" spans="1:19" x14ac:dyDescent="0.25">
      <c r="A75" s="160"/>
      <c r="B75" s="349"/>
      <c r="C75" s="349"/>
      <c r="D75" s="352"/>
      <c r="E75" s="349"/>
      <c r="F75" s="349"/>
      <c r="G75" s="353"/>
      <c r="H75" s="349"/>
      <c r="I75" s="349"/>
      <c r="J75" s="349"/>
      <c r="K75" s="349"/>
      <c r="L75" s="162"/>
      <c r="M75" s="162"/>
      <c r="N75" s="162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298"/>
      <c r="B77" s="346"/>
      <c r="C77" s="347"/>
      <c r="D77" s="348"/>
      <c r="E77" s="348"/>
      <c r="F77" s="348"/>
      <c r="G77" s="348"/>
      <c r="H77" s="348"/>
      <c r="I77" s="348"/>
      <c r="J77" s="348"/>
      <c r="K77" s="348"/>
      <c r="L77" s="162"/>
      <c r="M77" s="162"/>
      <c r="N77" s="162"/>
      <c r="O77" s="162"/>
      <c r="P77" s="162"/>
      <c r="Q77" s="162"/>
      <c r="R77" s="162"/>
      <c r="S77" s="162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4">
    <mergeCell ref="L26:L27"/>
    <mergeCell ref="G10:I10"/>
    <mergeCell ref="G12:I12"/>
    <mergeCell ref="G13:G14"/>
    <mergeCell ref="H13:H14"/>
    <mergeCell ref="E13:E14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K13:K14"/>
    <mergeCell ref="D25:F25"/>
    <mergeCell ref="D26:D27"/>
    <mergeCell ref="E26:E27"/>
    <mergeCell ref="F26:F27"/>
    <mergeCell ref="C13:C14"/>
    <mergeCell ref="F13:F14"/>
    <mergeCell ref="D59:K59"/>
    <mergeCell ref="B26:B27"/>
    <mergeCell ref="G26:G27"/>
    <mergeCell ref="H26:H27"/>
    <mergeCell ref="I26:I27"/>
    <mergeCell ref="C43:C44"/>
    <mergeCell ref="C46:C47"/>
    <mergeCell ref="C26:C27"/>
    <mergeCell ref="M13:M14"/>
    <mergeCell ref="N13:N14"/>
    <mergeCell ref="O13:O14"/>
    <mergeCell ref="D12:F12"/>
    <mergeCell ref="D10:F10"/>
    <mergeCell ref="D13:D14"/>
    <mergeCell ref="L13:L14"/>
    <mergeCell ref="J25:L25"/>
    <mergeCell ref="B13:B14"/>
    <mergeCell ref="P10:R10"/>
    <mergeCell ref="P12:R12"/>
    <mergeCell ref="P13:P14"/>
    <mergeCell ref="Q13:Q14"/>
    <mergeCell ref="R13:R14"/>
    <mergeCell ref="M10:O10"/>
    <mergeCell ref="M12:O12"/>
    <mergeCell ref="M26:M27"/>
    <mergeCell ref="N26:N27"/>
    <mergeCell ref="O26:O27"/>
    <mergeCell ref="P25:R25"/>
    <mergeCell ref="P26:P27"/>
    <mergeCell ref="Q26:Q27"/>
    <mergeCell ref="R26:R27"/>
    <mergeCell ref="M25:O25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zoomScale="80" zoomScaleNormal="80" zoomScaleSheetLayoutView="80" workbookViewId="0">
      <selection activeCell="C46" sqref="C46:C47"/>
    </sheetView>
  </sheetViews>
  <sheetFormatPr defaultColWidth="0" defaultRowHeight="15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6" width="14.28515625" style="354" customWidth="1"/>
    <col min="7" max="7" width="21.28515625" style="355" customWidth="1"/>
    <col min="8" max="8" width="14.28515625" style="354" customWidth="1"/>
    <col min="9" max="9" width="19" style="354" customWidth="1"/>
    <col min="10" max="10" width="20.85546875" style="354" customWidth="1"/>
    <col min="11" max="11" width="14.28515625" style="354" customWidth="1"/>
    <col min="12" max="12" width="19" style="354" customWidth="1"/>
    <col min="13" max="13" width="21.140625" style="354" customWidth="1"/>
    <col min="14" max="15" width="14.28515625" style="354" customWidth="1"/>
    <col min="16" max="16" width="21.42578125" style="354" customWidth="1"/>
    <col min="17" max="18" width="14.2851562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164" t="s">
        <v>93</v>
      </c>
      <c r="C2" s="160"/>
      <c r="D2" s="160"/>
      <c r="E2" s="160"/>
      <c r="F2" s="160"/>
      <c r="G2" s="161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tr">
        <f>'[4]NR 2022'!D4:U4</f>
        <v>Zoopark Chomutov p.o.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>
        <f>'[4]NR 2022'!D6</f>
        <v>379719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tr">
        <f>'[4]NR 2022'!D8:U8</f>
        <v>Přemyslova 259, 430 01 Chomutov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174" t="s">
        <v>87</v>
      </c>
      <c r="K10" s="171"/>
      <c r="L10" s="172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361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f>'[4]NR 2022'!G15</f>
        <v>23507190.600000001</v>
      </c>
      <c r="E15" s="206">
        <f>'[4]NR 2022'!H15</f>
        <v>6281389.7999999998</v>
      </c>
      <c r="F15" s="207">
        <f t="shared" ref="F15:F23" si="0">D15+E15</f>
        <v>29788580.400000002</v>
      </c>
      <c r="G15" s="205">
        <v>29070000</v>
      </c>
      <c r="H15" s="206">
        <v>4950000</v>
      </c>
      <c r="I15" s="208">
        <f t="shared" ref="I15:I23" si="1">G15+H15</f>
        <v>34020000</v>
      </c>
      <c r="J15" s="209">
        <v>30100000</v>
      </c>
      <c r="K15" s="210">
        <v>5050000</v>
      </c>
      <c r="L15" s="211">
        <f>J15+K15</f>
        <v>35150000</v>
      </c>
      <c r="M15" s="360">
        <v>30000000</v>
      </c>
      <c r="N15" s="206">
        <v>5500000</v>
      </c>
      <c r="O15" s="207">
        <f t="shared" ref="O15:O23" si="2">M15+N15</f>
        <v>35500000</v>
      </c>
      <c r="P15" s="205">
        <v>30500000</v>
      </c>
      <c r="Q15" s="206">
        <v>5500000</v>
      </c>
      <c r="R15" s="207">
        <f t="shared" ref="R15:R23" si="3">P15+Q15</f>
        <v>36000000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f>'[4]NR 2022'!G16</f>
        <v>42000000</v>
      </c>
      <c r="E16" s="216">
        <f>'[4]NR 2022'!H16</f>
        <v>0</v>
      </c>
      <c r="F16" s="207">
        <f t="shared" si="0"/>
        <v>42000000</v>
      </c>
      <c r="G16" s="205">
        <f>'[4]NR 2022'!J16</f>
        <v>46000000</v>
      </c>
      <c r="H16" s="216">
        <f>'[4]NR 2022'!K16</f>
        <v>0</v>
      </c>
      <c r="I16" s="208">
        <f t="shared" si="1"/>
        <v>46000000</v>
      </c>
      <c r="J16" s="217">
        <v>47350000</v>
      </c>
      <c r="K16" s="218">
        <f>'[4]NR 2022'!Z16</f>
        <v>0</v>
      </c>
      <c r="L16" s="219">
        <f t="shared" ref="L16:L23" si="4">J16+K16</f>
        <v>47350000</v>
      </c>
      <c r="M16" s="359">
        <v>49000000</v>
      </c>
      <c r="N16" s="216"/>
      <c r="O16" s="207">
        <f t="shared" si="2"/>
        <v>49000000</v>
      </c>
      <c r="P16" s="222">
        <v>52000000</v>
      </c>
      <c r="Q16" s="216"/>
      <c r="R16" s="207">
        <f t="shared" si="3"/>
        <v>52000000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f>'[4]NR 2022'!G17</f>
        <v>0</v>
      </c>
      <c r="E17" s="216">
        <f>'[4]NR 2022'!H17</f>
        <v>0</v>
      </c>
      <c r="F17" s="207">
        <f t="shared" si="0"/>
        <v>0</v>
      </c>
      <c r="G17" s="205">
        <f>'[4]NR 2022'!J17</f>
        <v>0</v>
      </c>
      <c r="H17" s="216">
        <f>'[4]NR 2022'!K17</f>
        <v>0</v>
      </c>
      <c r="I17" s="208">
        <f t="shared" si="1"/>
        <v>0</v>
      </c>
      <c r="J17" s="217">
        <f>'[4]NR 2022'!Y17</f>
        <v>0</v>
      </c>
      <c r="K17" s="218">
        <f>'[4]NR 2022'!Z17</f>
        <v>0</v>
      </c>
      <c r="L17" s="219">
        <f t="shared" si="4"/>
        <v>0</v>
      </c>
      <c r="M17" s="359"/>
      <c r="N17" s="225"/>
      <c r="O17" s="207">
        <f t="shared" si="2"/>
        <v>0</v>
      </c>
      <c r="P17" s="222"/>
      <c r="Q17" s="225"/>
      <c r="R17" s="207">
        <f t="shared" si="3"/>
        <v>0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f>'[4]NR 2022'!G18</f>
        <v>3165631.9</v>
      </c>
      <c r="E18" s="206">
        <f>'[4]NR 2022'!H18</f>
        <v>0</v>
      </c>
      <c r="F18" s="207">
        <f t="shared" si="0"/>
        <v>3165631.9</v>
      </c>
      <c r="G18" s="205">
        <v>1200000</v>
      </c>
      <c r="H18" s="206">
        <v>0</v>
      </c>
      <c r="I18" s="208">
        <f t="shared" si="1"/>
        <v>1200000</v>
      </c>
      <c r="J18" s="217">
        <v>1400000</v>
      </c>
      <c r="K18" s="218">
        <f>'[4]NR 2022'!Z18</f>
        <v>0</v>
      </c>
      <c r="L18" s="219">
        <f t="shared" si="4"/>
        <v>1400000</v>
      </c>
      <c r="M18" s="359"/>
      <c r="N18" s="206"/>
      <c r="O18" s="207">
        <f t="shared" si="2"/>
        <v>0</v>
      </c>
      <c r="P18" s="222"/>
      <c r="Q18" s="206"/>
      <c r="R18" s="207">
        <f t="shared" si="3"/>
        <v>0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f>'[4]NR 2022'!G19</f>
        <v>1370512</v>
      </c>
      <c r="E19" s="206">
        <f>'[4]NR 2022'!H19</f>
        <v>0</v>
      </c>
      <c r="F19" s="207">
        <f t="shared" si="0"/>
        <v>1370512</v>
      </c>
      <c r="G19" s="205">
        <v>1400000</v>
      </c>
      <c r="H19" s="206">
        <f>'[4]NR 2022'!K19</f>
        <v>0</v>
      </c>
      <c r="I19" s="208">
        <f t="shared" si="1"/>
        <v>1400000</v>
      </c>
      <c r="J19" s="217">
        <v>1500000</v>
      </c>
      <c r="K19" s="218">
        <f>'[4]NR 2022'!Z19</f>
        <v>0</v>
      </c>
      <c r="L19" s="219">
        <f t="shared" si="4"/>
        <v>1500000</v>
      </c>
      <c r="M19" s="359">
        <v>1600000</v>
      </c>
      <c r="N19" s="228"/>
      <c r="O19" s="207">
        <f t="shared" si="2"/>
        <v>1600000</v>
      </c>
      <c r="P19" s="222">
        <v>1700000</v>
      </c>
      <c r="Q19" s="228"/>
      <c r="R19" s="207">
        <f t="shared" si="3"/>
        <v>1700000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f>'[4]NR 2022'!G20</f>
        <v>0</v>
      </c>
      <c r="E20" s="206">
        <f>'[4]NR 2022'!H20</f>
        <v>0</v>
      </c>
      <c r="F20" s="207">
        <f t="shared" si="0"/>
        <v>0</v>
      </c>
      <c r="G20" s="205">
        <v>1500000</v>
      </c>
      <c r="H20" s="206">
        <f>'[4]NR 2022'!K20</f>
        <v>0</v>
      </c>
      <c r="I20" s="208">
        <f t="shared" si="1"/>
        <v>1500000</v>
      </c>
      <c r="J20" s="217">
        <v>1200000</v>
      </c>
      <c r="K20" s="218">
        <f>'[4]NR 2022'!Z20</f>
        <v>0</v>
      </c>
      <c r="L20" s="219">
        <f t="shared" si="4"/>
        <v>1200000</v>
      </c>
      <c r="M20" s="359">
        <v>1000000</v>
      </c>
      <c r="N20" s="228"/>
      <c r="O20" s="207">
        <f t="shared" si="2"/>
        <v>1000000</v>
      </c>
      <c r="P20" s="222">
        <v>400000</v>
      </c>
      <c r="Q20" s="228"/>
      <c r="R20" s="207">
        <f t="shared" si="3"/>
        <v>400000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f>'[4]NR 2022'!G21</f>
        <v>1955598.8</v>
      </c>
      <c r="E21" s="206">
        <f>'[4]NR 2022'!H21</f>
        <v>557301.4</v>
      </c>
      <c r="F21" s="207">
        <f t="shared" si="0"/>
        <v>2512900.2000000002</v>
      </c>
      <c r="G21" s="205">
        <v>1930000</v>
      </c>
      <c r="H21" s="206">
        <v>50000</v>
      </c>
      <c r="I21" s="208">
        <f t="shared" si="1"/>
        <v>1980000</v>
      </c>
      <c r="J21" s="217">
        <v>2450000</v>
      </c>
      <c r="K21" s="218">
        <v>100000</v>
      </c>
      <c r="L21" s="219">
        <f t="shared" si="4"/>
        <v>2550000</v>
      </c>
      <c r="M21" s="359">
        <v>2000000</v>
      </c>
      <c r="N21" s="232">
        <v>100000</v>
      </c>
      <c r="O21" s="207">
        <f t="shared" si="2"/>
        <v>2100000</v>
      </c>
      <c r="P21" s="222">
        <v>2000000</v>
      </c>
      <c r="Q21" s="232">
        <v>100000</v>
      </c>
      <c r="R21" s="207">
        <f t="shared" si="3"/>
        <v>2100000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'[4]NR 2022'!G22</f>
        <v>0</v>
      </c>
      <c r="E22" s="206">
        <f>'[4]NR 2022'!H22</f>
        <v>0</v>
      </c>
      <c r="F22" s="207">
        <f t="shared" si="0"/>
        <v>0</v>
      </c>
      <c r="G22" s="205">
        <f>'[4]NR 2022'!J22</f>
        <v>0</v>
      </c>
      <c r="H22" s="206">
        <f>'[4]NR 2022'!K22</f>
        <v>0</v>
      </c>
      <c r="I22" s="208">
        <f t="shared" si="1"/>
        <v>0</v>
      </c>
      <c r="J22" s="217">
        <f>'[4]NR 2022'!Y22</f>
        <v>0</v>
      </c>
      <c r="K22" s="218">
        <f>'[4]NR 2022'!Z22</f>
        <v>0</v>
      </c>
      <c r="L22" s="219">
        <f t="shared" si="4"/>
        <v>0</v>
      </c>
      <c r="M22" s="359"/>
      <c r="N22" s="232"/>
      <c r="O22" s="207">
        <f t="shared" si="2"/>
        <v>0</v>
      </c>
      <c r="P22" s="222"/>
      <c r="Q22" s="232"/>
      <c r="R22" s="207">
        <f t="shared" si="3"/>
        <v>0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'[4]NR 2022'!G23</f>
        <v>0</v>
      </c>
      <c r="E23" s="206">
        <f>'[4]NR 2022'!H23</f>
        <v>0</v>
      </c>
      <c r="F23" s="235">
        <f t="shared" si="0"/>
        <v>0</v>
      </c>
      <c r="G23" s="205">
        <f>'[4]NR 2022'!J23</f>
        <v>0</v>
      </c>
      <c r="H23" s="206">
        <f>'[4]NR 2022'!K23</f>
        <v>0</v>
      </c>
      <c r="I23" s="236">
        <f t="shared" si="1"/>
        <v>0</v>
      </c>
      <c r="J23" s="217">
        <f>'[4]NR 2022'!Y23</f>
        <v>0</v>
      </c>
      <c r="K23" s="218">
        <f>'[4]NR 2022'!Z23</f>
        <v>0</v>
      </c>
      <c r="L23" s="219">
        <f t="shared" si="4"/>
        <v>0</v>
      </c>
      <c r="M23" s="358"/>
      <c r="N23" s="240"/>
      <c r="O23" s="235">
        <f t="shared" si="2"/>
        <v>0</v>
      </c>
      <c r="P23" s="239"/>
      <c r="Q23" s="240"/>
      <c r="R23" s="235">
        <f t="shared" si="3"/>
        <v>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 t="shared" ref="D24:R24" si="5">SUM(D15:D21)</f>
        <v>71998933.299999997</v>
      </c>
      <c r="E24" s="243">
        <f t="shared" si="5"/>
        <v>6838691.2000000002</v>
      </c>
      <c r="F24" s="243">
        <f t="shared" si="5"/>
        <v>78837624.500000015</v>
      </c>
      <c r="G24" s="243">
        <f t="shared" si="5"/>
        <v>81100000</v>
      </c>
      <c r="H24" s="243">
        <f t="shared" si="5"/>
        <v>5000000</v>
      </c>
      <c r="I24" s="244">
        <f t="shared" si="5"/>
        <v>86100000</v>
      </c>
      <c r="J24" s="245">
        <f t="shared" si="5"/>
        <v>84000000</v>
      </c>
      <c r="K24" s="245">
        <f t="shared" si="5"/>
        <v>5150000</v>
      </c>
      <c r="L24" s="245">
        <f t="shared" si="5"/>
        <v>89150000</v>
      </c>
      <c r="M24" s="246">
        <f t="shared" si="5"/>
        <v>83600000</v>
      </c>
      <c r="N24" s="243">
        <f t="shared" si="5"/>
        <v>5600000</v>
      </c>
      <c r="O24" s="243">
        <f t="shared" si="5"/>
        <v>89200000</v>
      </c>
      <c r="P24" s="243">
        <f t="shared" si="5"/>
        <v>86600000</v>
      </c>
      <c r="Q24" s="243">
        <f t="shared" si="5"/>
        <v>5600000</v>
      </c>
      <c r="R24" s="243">
        <f t="shared" si="5"/>
        <v>92200000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f>'[4]NR 2022'!G28</f>
        <v>5810702.1999999993</v>
      </c>
      <c r="E28" s="206">
        <f>'[4]NR 2022'!H28</f>
        <v>390607.6</v>
      </c>
      <c r="F28" s="207">
        <f t="shared" ref="F28:F38" si="6">D28+E28</f>
        <v>6201309.7999999989</v>
      </c>
      <c r="G28" s="205">
        <f>'[4]NR 2022'!M28</f>
        <v>5480000</v>
      </c>
      <c r="H28" s="206">
        <f>'[4]NR 2022'!N28</f>
        <v>100000</v>
      </c>
      <c r="I28" s="208">
        <f t="shared" ref="I28:I38" si="7">G28+H28</f>
        <v>5580000</v>
      </c>
      <c r="J28" s="209">
        <v>5500000</v>
      </c>
      <c r="K28" s="210">
        <v>100000</v>
      </c>
      <c r="L28" s="211">
        <f t="shared" ref="L28:L38" si="8">J28+K28</f>
        <v>5600000</v>
      </c>
      <c r="M28" s="266">
        <v>5500000</v>
      </c>
      <c r="N28" s="266">
        <v>100000</v>
      </c>
      <c r="O28" s="207">
        <f t="shared" ref="O28:O38" si="9">M28+N28</f>
        <v>5600000</v>
      </c>
      <c r="P28" s="266">
        <v>5500000</v>
      </c>
      <c r="Q28" s="266">
        <v>100000</v>
      </c>
      <c r="R28" s="207">
        <f t="shared" ref="R28:R38" si="10">P28+Q28</f>
        <v>5600000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f>'[4]NR 2022'!G29</f>
        <v>8004391.0999999996</v>
      </c>
      <c r="E29" s="216">
        <f>'[4]NR 2022'!H29</f>
        <v>1013910.6</v>
      </c>
      <c r="F29" s="207">
        <f t="shared" si="6"/>
        <v>9018301.6999999993</v>
      </c>
      <c r="G29" s="205">
        <f>'[4]NR 2022'!M29</f>
        <v>8460000</v>
      </c>
      <c r="H29" s="216">
        <f>'[4]NR 2022'!N29</f>
        <v>850000</v>
      </c>
      <c r="I29" s="208">
        <f t="shared" si="7"/>
        <v>9310000</v>
      </c>
      <c r="J29" s="217">
        <v>9700000</v>
      </c>
      <c r="K29" s="268">
        <v>300000</v>
      </c>
      <c r="L29" s="219">
        <f t="shared" si="8"/>
        <v>10000000</v>
      </c>
      <c r="M29" s="271">
        <v>8500000</v>
      </c>
      <c r="N29" s="270">
        <v>1000000</v>
      </c>
      <c r="O29" s="207">
        <f t="shared" si="9"/>
        <v>9500000</v>
      </c>
      <c r="P29" s="271">
        <v>8650000</v>
      </c>
      <c r="Q29" s="270">
        <v>1000000</v>
      </c>
      <c r="R29" s="207">
        <f t="shared" si="10"/>
        <v>9650000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f>'[4]NR 2022'!G30</f>
        <v>3590307.2</v>
      </c>
      <c r="E30" s="216">
        <f>'[4]NR 2022'!H30</f>
        <v>307098.8</v>
      </c>
      <c r="F30" s="207">
        <f t="shared" si="6"/>
        <v>3897406</v>
      </c>
      <c r="G30" s="205">
        <f>'[4]NR 2022'!M30</f>
        <v>3940000</v>
      </c>
      <c r="H30" s="216">
        <f>'[4]NR 2022'!N30</f>
        <v>0</v>
      </c>
      <c r="I30" s="208">
        <f t="shared" si="7"/>
        <v>3940000</v>
      </c>
      <c r="J30" s="217">
        <v>6240000</v>
      </c>
      <c r="K30" s="268">
        <f>'[4]NR 2022'!Z30</f>
        <v>0</v>
      </c>
      <c r="L30" s="219">
        <f t="shared" si="8"/>
        <v>6240000</v>
      </c>
      <c r="M30" s="271">
        <v>4000000</v>
      </c>
      <c r="N30" s="270">
        <v>0</v>
      </c>
      <c r="O30" s="207">
        <f t="shared" si="9"/>
        <v>4000000</v>
      </c>
      <c r="P30" s="271">
        <v>4000000</v>
      </c>
      <c r="Q30" s="270">
        <v>0</v>
      </c>
      <c r="R30" s="207">
        <f t="shared" si="10"/>
        <v>4000000</v>
      </c>
      <c r="S30" s="162"/>
    </row>
    <row r="31" spans="1:19" x14ac:dyDescent="0.25">
      <c r="A31" s="160"/>
      <c r="B31" s="214" t="s">
        <v>46</v>
      </c>
      <c r="C31" s="230" t="s">
        <v>45</v>
      </c>
      <c r="D31" s="205">
        <f>'[4]NR 2022'!G31</f>
        <v>8524859.8000000007</v>
      </c>
      <c r="E31" s="206">
        <f>'[4]NR 2022'!H31</f>
        <v>511799.4</v>
      </c>
      <c r="F31" s="207">
        <f t="shared" si="6"/>
        <v>9036659.2000000011</v>
      </c>
      <c r="G31" s="205">
        <f>'[4]NR 2022'!M31</f>
        <v>9280000</v>
      </c>
      <c r="H31" s="206">
        <f>'[4]NR 2022'!N31</f>
        <v>50000</v>
      </c>
      <c r="I31" s="208">
        <f t="shared" si="7"/>
        <v>9330000</v>
      </c>
      <c r="J31" s="217">
        <v>9280000</v>
      </c>
      <c r="K31" s="218">
        <v>100000</v>
      </c>
      <c r="L31" s="219">
        <f t="shared" si="8"/>
        <v>9380000</v>
      </c>
      <c r="M31" s="271">
        <v>9300000</v>
      </c>
      <c r="N31" s="271">
        <v>40000</v>
      </c>
      <c r="O31" s="207">
        <f t="shared" si="9"/>
        <v>9340000</v>
      </c>
      <c r="P31" s="271">
        <v>9300000</v>
      </c>
      <c r="Q31" s="271">
        <v>50000</v>
      </c>
      <c r="R31" s="207">
        <f t="shared" si="10"/>
        <v>9350000</v>
      </c>
      <c r="S31" s="162"/>
    </row>
    <row r="32" spans="1:19" x14ac:dyDescent="0.25">
      <c r="A32" s="160"/>
      <c r="B32" s="214" t="s">
        <v>44</v>
      </c>
      <c r="C32" s="230" t="s">
        <v>43</v>
      </c>
      <c r="D32" s="205">
        <f>'[4]NR 2022'!G32</f>
        <v>25794920.199999999</v>
      </c>
      <c r="E32" s="206">
        <f>'[4]NR 2022'!H32</f>
        <v>1029731.8</v>
      </c>
      <c r="F32" s="207">
        <f t="shared" si="6"/>
        <v>26824652</v>
      </c>
      <c r="G32" s="205">
        <f>'[4]NR 2022'!M32</f>
        <v>30430000</v>
      </c>
      <c r="H32" s="206">
        <f>'[4]NR 2022'!N32</f>
        <v>1160000</v>
      </c>
      <c r="I32" s="208">
        <f t="shared" si="7"/>
        <v>31590000</v>
      </c>
      <c r="J32" s="217">
        <v>31760000</v>
      </c>
      <c r="K32" s="218">
        <v>1200000</v>
      </c>
      <c r="L32" s="219">
        <f t="shared" si="8"/>
        <v>32960000</v>
      </c>
      <c r="M32" s="271">
        <v>31300000</v>
      </c>
      <c r="N32" s="271">
        <v>1200000</v>
      </c>
      <c r="O32" s="207">
        <f t="shared" si="9"/>
        <v>32500000</v>
      </c>
      <c r="P32" s="271">
        <v>32300000</v>
      </c>
      <c r="Q32" s="271">
        <v>1200000</v>
      </c>
      <c r="R32" s="207">
        <f t="shared" si="10"/>
        <v>33500000</v>
      </c>
      <c r="S32" s="162"/>
    </row>
    <row r="33" spans="1:19" x14ac:dyDescent="0.25">
      <c r="A33" s="160"/>
      <c r="B33" s="214" t="s">
        <v>42</v>
      </c>
      <c r="C33" s="227" t="s">
        <v>41</v>
      </c>
      <c r="D33" s="205">
        <f>'[4]NR 2022'!G33</f>
        <v>25794920.199999999</v>
      </c>
      <c r="E33" s="206">
        <f>'[4]NR 2022'!H33</f>
        <v>923681.8</v>
      </c>
      <c r="F33" s="207">
        <f t="shared" si="6"/>
        <v>26718602</v>
      </c>
      <c r="G33" s="205">
        <f>'[4]NR 2022'!M33</f>
        <v>26988000</v>
      </c>
      <c r="H33" s="206">
        <f>'[4]NR 2022'!N33</f>
        <v>870000</v>
      </c>
      <c r="I33" s="208">
        <f t="shared" si="7"/>
        <v>27858000</v>
      </c>
      <c r="J33" s="217">
        <v>27860000</v>
      </c>
      <c r="K33" s="218">
        <v>900000</v>
      </c>
      <c r="L33" s="219">
        <f t="shared" si="8"/>
        <v>28760000</v>
      </c>
      <c r="M33" s="271">
        <v>27800000</v>
      </c>
      <c r="N33" s="271">
        <v>900000</v>
      </c>
      <c r="O33" s="207">
        <f t="shared" si="9"/>
        <v>28700000</v>
      </c>
      <c r="P33" s="271">
        <v>28800000</v>
      </c>
      <c r="Q33" s="271">
        <v>900000</v>
      </c>
      <c r="R33" s="207">
        <f t="shared" si="10"/>
        <v>29700000</v>
      </c>
      <c r="S33" s="162"/>
    </row>
    <row r="34" spans="1:19" x14ac:dyDescent="0.25">
      <c r="A34" s="160"/>
      <c r="B34" s="214" t="s">
        <v>40</v>
      </c>
      <c r="C34" s="272" t="s">
        <v>39</v>
      </c>
      <c r="D34" s="205">
        <f>'[4]NR 2022'!G34</f>
        <v>4129820</v>
      </c>
      <c r="E34" s="206">
        <f>'[4]NR 2022'!H34</f>
        <v>106050</v>
      </c>
      <c r="F34" s="207">
        <f t="shared" si="6"/>
        <v>4235870</v>
      </c>
      <c r="G34" s="205">
        <f>'[4]NR 2022'!M34</f>
        <v>3442000</v>
      </c>
      <c r="H34" s="206">
        <f>'[4]NR 2022'!N34</f>
        <v>290000</v>
      </c>
      <c r="I34" s="208">
        <f t="shared" si="7"/>
        <v>3732000</v>
      </c>
      <c r="J34" s="217">
        <v>3800000</v>
      </c>
      <c r="K34" s="218">
        <v>300000</v>
      </c>
      <c r="L34" s="219">
        <f t="shared" si="8"/>
        <v>4100000</v>
      </c>
      <c r="M34" s="271">
        <v>3500000</v>
      </c>
      <c r="N34" s="271">
        <v>300000</v>
      </c>
      <c r="O34" s="207">
        <f t="shared" si="9"/>
        <v>3800000</v>
      </c>
      <c r="P34" s="271">
        <v>3500000</v>
      </c>
      <c r="Q34" s="271">
        <v>300000</v>
      </c>
      <c r="R34" s="207">
        <f t="shared" si="10"/>
        <v>3800000</v>
      </c>
      <c r="S34" s="162"/>
    </row>
    <row r="35" spans="1:19" x14ac:dyDescent="0.25">
      <c r="A35" s="160"/>
      <c r="B35" s="214" t="s">
        <v>38</v>
      </c>
      <c r="C35" s="230" t="s">
        <v>37</v>
      </c>
      <c r="D35" s="205">
        <f>'[4]NR 2022'!G35</f>
        <v>7944786.3000000007</v>
      </c>
      <c r="E35" s="206">
        <f>'[4]NR 2022'!H35</f>
        <v>327140.7</v>
      </c>
      <c r="F35" s="207">
        <f t="shared" si="6"/>
        <v>8271927.0000000009</v>
      </c>
      <c r="G35" s="205">
        <f>'[4]NR 2022'!M35</f>
        <v>9595000</v>
      </c>
      <c r="H35" s="206">
        <f>'[4]NR 2022'!N35</f>
        <v>295000</v>
      </c>
      <c r="I35" s="208">
        <f t="shared" si="7"/>
        <v>9890000</v>
      </c>
      <c r="J35" s="217">
        <v>10130000</v>
      </c>
      <c r="K35" s="218">
        <v>300000</v>
      </c>
      <c r="L35" s="219">
        <f t="shared" si="8"/>
        <v>10430000</v>
      </c>
      <c r="M35" s="271">
        <v>9900000</v>
      </c>
      <c r="N35" s="271">
        <v>300000</v>
      </c>
      <c r="O35" s="207">
        <f t="shared" si="9"/>
        <v>10200000</v>
      </c>
      <c r="P35" s="271">
        <v>10250000</v>
      </c>
      <c r="Q35" s="271">
        <v>300000</v>
      </c>
      <c r="R35" s="207">
        <f t="shared" si="10"/>
        <v>10550000</v>
      </c>
      <c r="S35" s="162"/>
    </row>
    <row r="36" spans="1:19" x14ac:dyDescent="0.25">
      <c r="A36" s="160"/>
      <c r="B36" s="214" t="s">
        <v>36</v>
      </c>
      <c r="C36" s="230" t="s">
        <v>35</v>
      </c>
      <c r="D36" s="205">
        <f>'[4]NR 2022'!G36</f>
        <v>19822.7</v>
      </c>
      <c r="E36" s="206">
        <f>'[4]NR 2022'!H36</f>
        <v>0</v>
      </c>
      <c r="F36" s="207">
        <f t="shared" si="6"/>
        <v>19822.7</v>
      </c>
      <c r="G36" s="205">
        <f>'[4]NR 2022'!M36</f>
        <v>60000</v>
      </c>
      <c r="H36" s="206">
        <f>'[4]NR 2022'!N36</f>
        <v>0</v>
      </c>
      <c r="I36" s="208">
        <f t="shared" si="7"/>
        <v>60000</v>
      </c>
      <c r="J36" s="217">
        <v>50000</v>
      </c>
      <c r="K36" s="218">
        <f>'[4]NR 2022'!Z36</f>
        <v>0</v>
      </c>
      <c r="L36" s="219">
        <f t="shared" si="8"/>
        <v>50000</v>
      </c>
      <c r="M36" s="271">
        <v>60000</v>
      </c>
      <c r="N36" s="271">
        <v>0</v>
      </c>
      <c r="O36" s="207">
        <f t="shared" si="9"/>
        <v>60000</v>
      </c>
      <c r="P36" s="271">
        <v>50000</v>
      </c>
      <c r="Q36" s="271">
        <v>0</v>
      </c>
      <c r="R36" s="207">
        <f t="shared" si="10"/>
        <v>50000</v>
      </c>
      <c r="S36" s="162"/>
    </row>
    <row r="37" spans="1:19" x14ac:dyDescent="0.25">
      <c r="A37" s="160"/>
      <c r="B37" s="214" t="s">
        <v>34</v>
      </c>
      <c r="C37" s="230" t="s">
        <v>33</v>
      </c>
      <c r="D37" s="205">
        <f>'[4]NR 2022'!G37</f>
        <v>8018103.2999999998</v>
      </c>
      <c r="E37" s="206">
        <f>'[4]NR 2022'!H37</f>
        <v>937453</v>
      </c>
      <c r="F37" s="207">
        <f t="shared" si="6"/>
        <v>8955556.3000000007</v>
      </c>
      <c r="G37" s="205">
        <f>'[4]NR 2022'!M37</f>
        <v>10550000</v>
      </c>
      <c r="H37" s="206">
        <f>'[4]NR 2022'!N37</f>
        <v>0</v>
      </c>
      <c r="I37" s="208">
        <f t="shared" si="7"/>
        <v>10550000</v>
      </c>
      <c r="J37" s="217">
        <v>9660000</v>
      </c>
      <c r="K37" s="218">
        <v>1100000</v>
      </c>
      <c r="L37" s="219">
        <f t="shared" si="8"/>
        <v>10760000</v>
      </c>
      <c r="M37" s="271">
        <v>12000000</v>
      </c>
      <c r="N37" s="271">
        <v>0</v>
      </c>
      <c r="O37" s="207">
        <f t="shared" si="9"/>
        <v>12000000</v>
      </c>
      <c r="P37" s="271">
        <v>13500000</v>
      </c>
      <c r="Q37" s="271">
        <v>0</v>
      </c>
      <c r="R37" s="207">
        <f t="shared" si="10"/>
        <v>13500000</v>
      </c>
      <c r="S37" s="162"/>
    </row>
    <row r="38" spans="1:19" ht="15.75" thickBot="1" x14ac:dyDescent="0.3">
      <c r="A38" s="160"/>
      <c r="B38" s="273" t="s">
        <v>32</v>
      </c>
      <c r="C38" s="274" t="s">
        <v>31</v>
      </c>
      <c r="D38" s="205">
        <f>'[4]NR 2022'!G38</f>
        <v>4389597.3</v>
      </c>
      <c r="E38" s="206">
        <f>'[4]NR 2022'!H38</f>
        <v>2087687.2</v>
      </c>
      <c r="F38" s="235">
        <f t="shared" si="6"/>
        <v>6477284.5</v>
      </c>
      <c r="G38" s="205">
        <f>'[4]NR 2022'!M38</f>
        <v>3920000</v>
      </c>
      <c r="H38" s="206">
        <f>'[4]NR 2022'!N38</f>
        <v>1930000</v>
      </c>
      <c r="I38" s="236">
        <f t="shared" si="7"/>
        <v>5850000</v>
      </c>
      <c r="J38" s="217">
        <v>2400000</v>
      </c>
      <c r="K38" s="218">
        <v>1330000</v>
      </c>
      <c r="L38" s="219">
        <f t="shared" si="8"/>
        <v>3730000</v>
      </c>
      <c r="M38" s="276">
        <v>4000000</v>
      </c>
      <c r="N38" s="276">
        <v>2000000</v>
      </c>
      <c r="O38" s="235">
        <f t="shared" si="9"/>
        <v>6000000</v>
      </c>
      <c r="P38" s="276">
        <v>4000000</v>
      </c>
      <c r="Q38" s="276">
        <v>2000000</v>
      </c>
      <c r="R38" s="235">
        <f t="shared" si="10"/>
        <v>6000000</v>
      </c>
      <c r="S38" s="162"/>
    </row>
    <row r="39" spans="1:19" ht="15.75" thickBot="1" x14ac:dyDescent="0.3">
      <c r="A39" s="160"/>
      <c r="B39" s="241" t="s">
        <v>30</v>
      </c>
      <c r="C39" s="277" t="s">
        <v>29</v>
      </c>
      <c r="D39" s="278">
        <f>SUM(D28:D32)+SUM(D35:D38)</f>
        <v>72097490.099999994</v>
      </c>
      <c r="E39" s="278">
        <f>SUM(E28:E32)+SUM(E35:E38)</f>
        <v>6605429.0999999996</v>
      </c>
      <c r="F39" s="279">
        <f>SUM(F35:F38)+SUM(F28:F32)</f>
        <v>78702919.200000003</v>
      </c>
      <c r="G39" s="278">
        <f>SUM(G28:G32)+SUM(G35:G38)</f>
        <v>81715000</v>
      </c>
      <c r="H39" s="278">
        <f>SUM(H28:H32)+SUM(H35:H38)</f>
        <v>4385000</v>
      </c>
      <c r="I39" s="280">
        <f>SUM(I35:I38)+SUM(I28:I32)</f>
        <v>86100000</v>
      </c>
      <c r="J39" s="281">
        <f>SUM(J28:J32)+SUM(J35:J38)</f>
        <v>84720000</v>
      </c>
      <c r="K39" s="282">
        <f>SUM(K28:K32)+SUM(K35:K38)</f>
        <v>4430000</v>
      </c>
      <c r="L39" s="281">
        <f>SUM(L35:L38)+SUM(L28:L32)</f>
        <v>89150000</v>
      </c>
      <c r="M39" s="278">
        <f>SUM(M28:M32)+SUM(M35:M38)</f>
        <v>84560000</v>
      </c>
      <c r="N39" s="278">
        <f>SUM(N28:N32)+SUM(N35:N38)</f>
        <v>4640000</v>
      </c>
      <c r="O39" s="279">
        <f>SUM(O35:O38)+SUM(O28:O32)</f>
        <v>89200000</v>
      </c>
      <c r="P39" s="278">
        <f>SUM(P28:P32)+SUM(P35:P38)</f>
        <v>87550000</v>
      </c>
      <c r="Q39" s="278">
        <f>SUM(Q28:Q32)+SUM(Q35:Q38)</f>
        <v>4650000</v>
      </c>
      <c r="R39" s="279">
        <f>SUM(R35:R38)+SUM(R28:R32)</f>
        <v>92200000</v>
      </c>
      <c r="S39" s="162"/>
    </row>
    <row r="40" spans="1:19" ht="19.5" thickBot="1" x14ac:dyDescent="0.35">
      <c r="A40" s="160"/>
      <c r="B40" s="283" t="s">
        <v>28</v>
      </c>
      <c r="C40" s="284" t="s">
        <v>27</v>
      </c>
      <c r="D40" s="285">
        <f t="shared" ref="D40:R40" si="11">D24-D39</f>
        <v>-98556.79999999702</v>
      </c>
      <c r="E40" s="285">
        <f t="shared" si="11"/>
        <v>233262.10000000056</v>
      </c>
      <c r="F40" s="286">
        <f t="shared" si="11"/>
        <v>134705.30000001192</v>
      </c>
      <c r="G40" s="285">
        <f t="shared" si="11"/>
        <v>-615000</v>
      </c>
      <c r="H40" s="285">
        <f t="shared" si="11"/>
        <v>615000</v>
      </c>
      <c r="I40" s="287">
        <f t="shared" si="11"/>
        <v>0</v>
      </c>
      <c r="J40" s="285">
        <f t="shared" si="11"/>
        <v>-720000</v>
      </c>
      <c r="K40" s="285">
        <f t="shared" si="11"/>
        <v>720000</v>
      </c>
      <c r="L40" s="286">
        <f t="shared" si="11"/>
        <v>0</v>
      </c>
      <c r="M40" s="288">
        <f t="shared" si="11"/>
        <v>-960000</v>
      </c>
      <c r="N40" s="285">
        <f t="shared" si="11"/>
        <v>960000</v>
      </c>
      <c r="O40" s="286">
        <f t="shared" si="11"/>
        <v>0</v>
      </c>
      <c r="P40" s="285">
        <f t="shared" si="11"/>
        <v>-950000</v>
      </c>
      <c r="Q40" s="285">
        <f t="shared" si="11"/>
        <v>950000</v>
      </c>
      <c r="R40" s="286">
        <f t="shared" si="11"/>
        <v>0</v>
      </c>
      <c r="S40" s="162"/>
    </row>
    <row r="41" spans="1:19" ht="15.75" thickBot="1" x14ac:dyDescent="0.3">
      <c r="A41" s="160"/>
      <c r="B41" s="289" t="s">
        <v>26</v>
      </c>
      <c r="C41" s="290" t="s">
        <v>25</v>
      </c>
      <c r="D41" s="291"/>
      <c r="E41" s="292"/>
      <c r="F41" s="293">
        <f>F40-D16</f>
        <v>-41865294.699999988</v>
      </c>
      <c r="G41" s="291"/>
      <c r="H41" s="294"/>
      <c r="I41" s="295">
        <f>I40-G16</f>
        <v>-46000000</v>
      </c>
      <c r="J41" s="296"/>
      <c r="K41" s="294"/>
      <c r="L41" s="293">
        <f>L40-J16</f>
        <v>-47350000</v>
      </c>
      <c r="M41" s="297"/>
      <c r="N41" s="294"/>
      <c r="O41" s="293">
        <f>O40-M16</f>
        <v>-49000000</v>
      </c>
      <c r="P41" s="291"/>
      <c r="Q41" s="294"/>
      <c r="R41" s="293">
        <f>R40-P16</f>
        <v>-52000000</v>
      </c>
      <c r="S41" s="162"/>
    </row>
    <row r="42" spans="1:19" s="303" customFormat="1" ht="8.25" customHeight="1" thickBot="1" x14ac:dyDescent="0.3">
      <c r="A42" s="298"/>
      <c r="B42" s="299"/>
      <c r="C42" s="300"/>
      <c r="D42" s="298"/>
      <c r="E42" s="301"/>
      <c r="F42" s="301"/>
      <c r="G42" s="298"/>
      <c r="H42" s="301"/>
      <c r="I42" s="301"/>
      <c r="J42" s="301"/>
      <c r="K42" s="301"/>
      <c r="L42" s="302"/>
      <c r="M42" s="302"/>
      <c r="N42" s="302"/>
      <c r="O42" s="302"/>
      <c r="P42" s="302"/>
      <c r="Q42" s="302"/>
      <c r="R42" s="302"/>
      <c r="S42" s="302"/>
    </row>
    <row r="43" spans="1:19" s="303" customFormat="1" ht="15.75" customHeight="1" x14ac:dyDescent="0.25">
      <c r="A43" s="298"/>
      <c r="B43" s="304"/>
      <c r="C43" s="305" t="s">
        <v>24</v>
      </c>
      <c r="D43" s="306" t="s">
        <v>23</v>
      </c>
      <c r="E43" s="301"/>
      <c r="F43" s="307"/>
      <c r="G43" s="306" t="s">
        <v>22</v>
      </c>
      <c r="H43" s="301"/>
      <c r="I43" s="301"/>
      <c r="J43" s="306" t="s">
        <v>21</v>
      </c>
      <c r="K43" s="301"/>
      <c r="L43" s="301"/>
      <c r="M43" s="306" t="s">
        <v>20</v>
      </c>
      <c r="N43" s="302"/>
      <c r="O43" s="302"/>
      <c r="P43" s="306" t="s">
        <v>20</v>
      </c>
      <c r="Q43" s="302"/>
      <c r="R43" s="302"/>
      <c r="S43" s="302"/>
    </row>
    <row r="44" spans="1:19" ht="15.75" thickBot="1" x14ac:dyDescent="0.3">
      <c r="A44" s="160"/>
      <c r="B44" s="304"/>
      <c r="C44" s="308"/>
      <c r="D44" s="309"/>
      <c r="E44" s="301"/>
      <c r="F44" s="307"/>
      <c r="G44" s="309"/>
      <c r="H44" s="310"/>
      <c r="I44" s="310"/>
      <c r="J44" s="309"/>
      <c r="K44" s="310"/>
      <c r="L44" s="310"/>
      <c r="M44" s="309"/>
      <c r="N44" s="162"/>
      <c r="O44" s="162"/>
      <c r="P44" s="309"/>
      <c r="Q44" s="162"/>
      <c r="R44" s="162"/>
      <c r="S44" s="162"/>
    </row>
    <row r="45" spans="1:19" s="303" customFormat="1" ht="8.25" customHeight="1" thickBot="1" x14ac:dyDescent="0.3">
      <c r="A45" s="298"/>
      <c r="B45" s="304"/>
      <c r="C45" s="300"/>
      <c r="D45" s="301"/>
      <c r="E45" s="301"/>
      <c r="F45" s="307"/>
      <c r="G45" s="301"/>
      <c r="H45" s="301"/>
      <c r="I45" s="307"/>
      <c r="J45" s="307"/>
      <c r="K45" s="307"/>
      <c r="L45" s="302"/>
      <c r="M45" s="302"/>
      <c r="N45" s="302"/>
      <c r="O45" s="302"/>
      <c r="P45" s="302"/>
      <c r="Q45" s="302"/>
      <c r="R45" s="302"/>
      <c r="S45" s="302"/>
    </row>
    <row r="46" spans="1:19" s="303" customFormat="1" ht="37.5" customHeight="1" thickBot="1" x14ac:dyDescent="0.3">
      <c r="A46" s="298"/>
      <c r="B46" s="304"/>
      <c r="C46" s="305" t="s">
        <v>19</v>
      </c>
      <c r="D46" s="311" t="s">
        <v>18</v>
      </c>
      <c r="E46" s="312" t="s">
        <v>17</v>
      </c>
      <c r="F46" s="307"/>
      <c r="G46" s="311" t="s">
        <v>18</v>
      </c>
      <c r="H46" s="312" t="s">
        <v>17</v>
      </c>
      <c r="I46" s="302"/>
      <c r="J46" s="311" t="s">
        <v>18</v>
      </c>
      <c r="K46" s="312" t="s">
        <v>17</v>
      </c>
      <c r="L46" s="313"/>
      <c r="M46" s="311" t="s">
        <v>18</v>
      </c>
      <c r="N46" s="312" t="s">
        <v>17</v>
      </c>
      <c r="O46" s="302"/>
      <c r="P46" s="311" t="s">
        <v>18</v>
      </c>
      <c r="Q46" s="312" t="s">
        <v>17</v>
      </c>
      <c r="R46" s="302"/>
      <c r="S46" s="302"/>
    </row>
    <row r="47" spans="1:19" ht="15.75" thickBot="1" x14ac:dyDescent="0.3">
      <c r="A47" s="160"/>
      <c r="B47" s="314"/>
      <c r="C47" s="315"/>
      <c r="D47" s="316">
        <v>3193860.5</v>
      </c>
      <c r="E47" s="317">
        <v>0</v>
      </c>
      <c r="F47" s="307"/>
      <c r="G47" s="316">
        <v>5000000</v>
      </c>
      <c r="H47" s="317">
        <v>0</v>
      </c>
      <c r="I47" s="162"/>
      <c r="J47" s="316">
        <v>5000000</v>
      </c>
      <c r="K47" s="317">
        <v>0</v>
      </c>
      <c r="L47" s="310"/>
      <c r="M47" s="316">
        <v>0</v>
      </c>
      <c r="N47" s="317">
        <v>5000000</v>
      </c>
      <c r="O47" s="162"/>
      <c r="P47" s="316">
        <v>5000000</v>
      </c>
      <c r="Q47" s="317">
        <v>0</v>
      </c>
      <c r="R47" s="162"/>
      <c r="S47" s="162"/>
    </row>
    <row r="48" spans="1:19" x14ac:dyDescent="0.25">
      <c r="A48" s="160"/>
      <c r="B48" s="314"/>
      <c r="C48" s="300"/>
      <c r="D48" s="301"/>
      <c r="E48" s="301"/>
      <c r="F48" s="307"/>
      <c r="G48" s="301"/>
      <c r="H48" s="301"/>
      <c r="I48" s="307"/>
      <c r="J48" s="307"/>
      <c r="K48" s="307"/>
      <c r="L48" s="302"/>
      <c r="M48" s="162"/>
      <c r="N48" s="302"/>
      <c r="O48" s="302"/>
      <c r="P48" s="162"/>
      <c r="Q48" s="162"/>
      <c r="R48" s="162"/>
      <c r="S48" s="162"/>
    </row>
    <row r="49" spans="1:19" x14ac:dyDescent="0.25">
      <c r="A49" s="160"/>
      <c r="B49" s="314"/>
      <c r="C49" s="318" t="s">
        <v>16</v>
      </c>
      <c r="D49" s="319" t="s">
        <v>9</v>
      </c>
      <c r="E49" s="301"/>
      <c r="F49" s="162"/>
      <c r="G49" s="319" t="s">
        <v>15</v>
      </c>
      <c r="H49" s="162"/>
      <c r="I49" s="162"/>
      <c r="J49" s="319" t="s">
        <v>7</v>
      </c>
      <c r="K49" s="162"/>
      <c r="L49" s="320"/>
      <c r="M49" s="319" t="s">
        <v>6</v>
      </c>
      <c r="N49" s="320"/>
      <c r="O49" s="320"/>
      <c r="P49" s="319" t="s">
        <v>5</v>
      </c>
      <c r="Q49" s="162"/>
      <c r="R49" s="162"/>
      <c r="S49" s="162"/>
    </row>
    <row r="50" spans="1:19" x14ac:dyDescent="0.25">
      <c r="A50" s="160"/>
      <c r="B50" s="314"/>
      <c r="C50" s="321" t="s">
        <v>96</v>
      </c>
      <c r="D50" s="322">
        <v>15202880.4</v>
      </c>
      <c r="E50" s="301"/>
      <c r="F50" s="162"/>
      <c r="G50" s="322">
        <v>3162166</v>
      </c>
      <c r="H50" s="162"/>
      <c r="I50" s="162"/>
      <c r="J50" s="322">
        <v>18240369</v>
      </c>
      <c r="K50" s="162"/>
      <c r="L50" s="323"/>
      <c r="M50" s="322">
        <v>1700000</v>
      </c>
      <c r="N50" s="323"/>
      <c r="O50" s="323"/>
      <c r="P50" s="322">
        <v>3000000</v>
      </c>
      <c r="Q50" s="162"/>
      <c r="R50" s="162"/>
      <c r="S50" s="162"/>
    </row>
    <row r="51" spans="1:19" x14ac:dyDescent="0.25">
      <c r="A51" s="160"/>
      <c r="B51" s="314"/>
      <c r="C51" s="321" t="s">
        <v>14</v>
      </c>
      <c r="D51" s="322">
        <v>2143138</v>
      </c>
      <c r="E51" s="301"/>
      <c r="F51" s="162"/>
      <c r="G51" s="322">
        <v>225803.7</v>
      </c>
      <c r="H51" s="162"/>
      <c r="I51" s="162"/>
      <c r="J51" s="322">
        <v>4631895</v>
      </c>
      <c r="K51" s="162"/>
      <c r="L51" s="323"/>
      <c r="M51" s="322">
        <v>100000</v>
      </c>
      <c r="N51" s="323"/>
      <c r="O51" s="323"/>
      <c r="P51" s="322">
        <v>100000</v>
      </c>
      <c r="Q51" s="162"/>
      <c r="R51" s="162"/>
      <c r="S51" s="162"/>
    </row>
    <row r="52" spans="1:19" x14ac:dyDescent="0.25">
      <c r="A52" s="160"/>
      <c r="B52" s="314"/>
      <c r="C52" s="321" t="s">
        <v>13</v>
      </c>
      <c r="D52" s="322">
        <v>11794442.199999999</v>
      </c>
      <c r="E52" s="301"/>
      <c r="F52" s="162"/>
      <c r="G52" s="322">
        <v>1401942.5</v>
      </c>
      <c r="H52" s="162"/>
      <c r="I52" s="162"/>
      <c r="J52" s="322">
        <v>12356000</v>
      </c>
      <c r="K52" s="162"/>
      <c r="L52" s="323"/>
      <c r="M52" s="322">
        <v>1000000</v>
      </c>
      <c r="N52" s="323"/>
      <c r="O52" s="323"/>
      <c r="P52" s="322">
        <v>1000000</v>
      </c>
      <c r="Q52" s="162"/>
      <c r="R52" s="162"/>
      <c r="S52" s="162"/>
    </row>
    <row r="53" spans="1:19" x14ac:dyDescent="0.25">
      <c r="A53" s="160"/>
      <c r="B53" s="314"/>
      <c r="C53" s="321" t="s">
        <v>12</v>
      </c>
      <c r="D53" s="322">
        <v>600000</v>
      </c>
      <c r="E53" s="301"/>
      <c r="F53" s="162"/>
      <c r="G53" s="322">
        <v>600000</v>
      </c>
      <c r="H53" s="162"/>
      <c r="I53" s="162"/>
      <c r="J53" s="322">
        <v>600000</v>
      </c>
      <c r="K53" s="162"/>
      <c r="L53" s="323"/>
      <c r="M53" s="322">
        <v>200000</v>
      </c>
      <c r="N53" s="323"/>
      <c r="O53" s="323"/>
      <c r="P53" s="322">
        <v>400000</v>
      </c>
      <c r="Q53" s="162"/>
      <c r="R53" s="162"/>
      <c r="S53" s="162"/>
    </row>
    <row r="54" spans="1:19" x14ac:dyDescent="0.25">
      <c r="A54" s="160"/>
      <c r="B54" s="314"/>
      <c r="C54" s="324" t="s">
        <v>11</v>
      </c>
      <c r="D54" s="322">
        <v>665300.19999999995</v>
      </c>
      <c r="E54" s="301"/>
      <c r="F54" s="162"/>
      <c r="G54" s="322">
        <v>574419.80000000005</v>
      </c>
      <c r="H54" s="162"/>
      <c r="I54" s="162"/>
      <c r="J54" s="322">
        <v>652474</v>
      </c>
      <c r="K54" s="162"/>
      <c r="L54" s="323"/>
      <c r="M54" s="322">
        <v>400000</v>
      </c>
      <c r="N54" s="323"/>
      <c r="O54" s="323"/>
      <c r="P54" s="322">
        <v>500000</v>
      </c>
      <c r="Q54" s="162"/>
      <c r="R54" s="162"/>
      <c r="S54" s="162"/>
    </row>
    <row r="55" spans="1:19" ht="10.5" customHeight="1" x14ac:dyDescent="0.25">
      <c r="A55" s="160"/>
      <c r="B55" s="314"/>
      <c r="C55" s="300"/>
      <c r="D55" s="301"/>
      <c r="E55" s="301"/>
      <c r="F55" s="162"/>
      <c r="G55" s="162"/>
      <c r="H55" s="162"/>
      <c r="I55" s="162"/>
      <c r="J55" s="3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x14ac:dyDescent="0.25">
      <c r="A56" s="160"/>
      <c r="B56" s="314"/>
      <c r="C56" s="318" t="s">
        <v>10</v>
      </c>
      <c r="D56" s="319" t="s">
        <v>9</v>
      </c>
      <c r="E56" s="301"/>
      <c r="F56" s="307"/>
      <c r="G56" s="319" t="s">
        <v>8</v>
      </c>
      <c r="H56" s="301"/>
      <c r="I56" s="307"/>
      <c r="J56" s="319" t="s">
        <v>7</v>
      </c>
      <c r="K56" s="307"/>
      <c r="L56" s="162"/>
      <c r="M56" s="319" t="s">
        <v>6</v>
      </c>
      <c r="N56" s="320"/>
      <c r="O56" s="320"/>
      <c r="P56" s="319" t="s">
        <v>5</v>
      </c>
      <c r="Q56" s="162"/>
      <c r="R56" s="162"/>
      <c r="S56" s="162"/>
    </row>
    <row r="57" spans="1:19" x14ac:dyDescent="0.25">
      <c r="A57" s="160"/>
      <c r="B57" s="314"/>
      <c r="C57" s="321"/>
      <c r="D57" s="325">
        <v>67.099999999999994</v>
      </c>
      <c r="E57" s="301"/>
      <c r="F57" s="307"/>
      <c r="G57" s="325">
        <v>80</v>
      </c>
      <c r="H57" s="301"/>
      <c r="I57" s="307"/>
      <c r="J57" s="325">
        <v>82</v>
      </c>
      <c r="K57" s="307"/>
      <c r="L57" s="162"/>
      <c r="M57" s="325">
        <v>82</v>
      </c>
      <c r="N57" s="162"/>
      <c r="O57" s="162"/>
      <c r="P57" s="325">
        <v>82</v>
      </c>
      <c r="Q57" s="162"/>
      <c r="R57" s="162"/>
      <c r="S57" s="162"/>
    </row>
    <row r="58" spans="1:19" x14ac:dyDescent="0.25">
      <c r="A58" s="160"/>
      <c r="B58" s="314"/>
      <c r="C58" s="300"/>
      <c r="D58" s="301"/>
      <c r="E58" s="301"/>
      <c r="F58" s="307"/>
      <c r="G58" s="301"/>
      <c r="H58" s="301"/>
      <c r="I58" s="307"/>
      <c r="J58" s="307"/>
      <c r="K58" s="307"/>
      <c r="L58" s="162"/>
      <c r="M58" s="162"/>
      <c r="N58" s="162"/>
      <c r="O58" s="162"/>
      <c r="P58" s="162"/>
      <c r="Q58" s="162"/>
      <c r="R58" s="162"/>
      <c r="S58" s="162"/>
    </row>
    <row r="59" spans="1:19" x14ac:dyDescent="0.25">
      <c r="A59" s="160"/>
      <c r="B59" s="326" t="s">
        <v>4</v>
      </c>
      <c r="C59" s="327"/>
      <c r="D59" s="328"/>
      <c r="E59" s="328"/>
      <c r="F59" s="328"/>
      <c r="G59" s="328"/>
      <c r="H59" s="328"/>
      <c r="I59" s="328"/>
      <c r="J59" s="328"/>
      <c r="K59" s="328"/>
      <c r="L59" s="329"/>
      <c r="M59" s="329"/>
      <c r="N59" s="329"/>
      <c r="O59" s="329"/>
      <c r="P59" s="329"/>
      <c r="Q59" s="329"/>
      <c r="R59" s="330"/>
      <c r="S59" s="162"/>
    </row>
    <row r="60" spans="1:19" x14ac:dyDescent="0.25">
      <c r="A60" s="160"/>
      <c r="B60" s="331" t="s">
        <v>103</v>
      </c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32"/>
      <c r="S60" s="162"/>
    </row>
    <row r="61" spans="1:19" x14ac:dyDescent="0.25">
      <c r="A61" s="160"/>
      <c r="B61" s="333"/>
      <c r="C61" s="334"/>
      <c r="D61" s="334"/>
      <c r="E61" s="334"/>
      <c r="F61" s="334"/>
      <c r="G61" s="334"/>
      <c r="H61" s="334"/>
      <c r="I61" s="334"/>
      <c r="J61" s="334"/>
      <c r="K61" s="334"/>
      <c r="L61" s="303"/>
      <c r="M61" s="303"/>
      <c r="N61" s="303"/>
      <c r="O61" s="303"/>
      <c r="P61" s="303"/>
      <c r="Q61" s="303"/>
      <c r="R61" s="332"/>
      <c r="S61" s="162"/>
    </row>
    <row r="62" spans="1:19" x14ac:dyDescent="0.25">
      <c r="A62" s="160"/>
      <c r="B62" s="333"/>
      <c r="C62" s="334"/>
      <c r="D62" s="334"/>
      <c r="E62" s="334"/>
      <c r="F62" s="334"/>
      <c r="G62" s="334"/>
      <c r="H62" s="334"/>
      <c r="I62" s="334"/>
      <c r="J62" s="334"/>
      <c r="K62" s="334"/>
      <c r="L62" s="303"/>
      <c r="M62" s="303"/>
      <c r="N62" s="303"/>
      <c r="O62" s="303"/>
      <c r="P62" s="303"/>
      <c r="Q62" s="303"/>
      <c r="R62" s="332"/>
      <c r="S62" s="162"/>
    </row>
    <row r="63" spans="1:19" x14ac:dyDescent="0.25">
      <c r="A63" s="160"/>
      <c r="B63" s="333"/>
      <c r="C63" s="334"/>
      <c r="D63" s="334"/>
      <c r="E63" s="334"/>
      <c r="F63" s="334"/>
      <c r="G63" s="334"/>
      <c r="H63" s="334"/>
      <c r="I63" s="334"/>
      <c r="J63" s="334"/>
      <c r="K63" s="334"/>
      <c r="L63" s="303"/>
      <c r="M63" s="303"/>
      <c r="N63" s="303"/>
      <c r="O63" s="303"/>
      <c r="P63" s="303"/>
      <c r="Q63" s="303"/>
      <c r="R63" s="332"/>
      <c r="S63" s="162"/>
    </row>
    <row r="64" spans="1:19" x14ac:dyDescent="0.25">
      <c r="A64" s="160"/>
      <c r="B64" s="333"/>
      <c r="C64" s="334"/>
      <c r="D64" s="334"/>
      <c r="E64" s="334"/>
      <c r="F64" s="334"/>
      <c r="G64" s="334"/>
      <c r="H64" s="334"/>
      <c r="I64" s="334"/>
      <c r="J64" s="334"/>
      <c r="K64" s="334"/>
      <c r="L64" s="303"/>
      <c r="M64" s="303"/>
      <c r="N64" s="303"/>
      <c r="O64" s="303"/>
      <c r="P64" s="303"/>
      <c r="Q64" s="303"/>
      <c r="R64" s="332"/>
      <c r="S64" s="162"/>
    </row>
    <row r="65" spans="1:19" x14ac:dyDescent="0.25">
      <c r="A65" s="160"/>
      <c r="B65" s="335"/>
      <c r="C65" s="336"/>
      <c r="D65" s="337"/>
      <c r="E65" s="337"/>
      <c r="F65" s="337"/>
      <c r="G65" s="337"/>
      <c r="H65" s="337"/>
      <c r="I65" s="337"/>
      <c r="J65" s="337"/>
      <c r="K65" s="337"/>
      <c r="L65" s="303"/>
      <c r="M65" s="303"/>
      <c r="N65" s="303"/>
      <c r="O65" s="303"/>
      <c r="P65" s="303"/>
      <c r="Q65" s="303"/>
      <c r="R65" s="332"/>
      <c r="S65" s="162"/>
    </row>
    <row r="66" spans="1:19" x14ac:dyDescent="0.25">
      <c r="A66" s="160"/>
      <c r="B66" s="338"/>
      <c r="C66" s="339"/>
      <c r="D66" s="337"/>
      <c r="E66" s="337"/>
      <c r="F66" s="337"/>
      <c r="G66" s="337"/>
      <c r="H66" s="337"/>
      <c r="I66" s="337"/>
      <c r="J66" s="337"/>
      <c r="K66" s="337"/>
      <c r="L66" s="303"/>
      <c r="M66" s="303"/>
      <c r="N66" s="303"/>
      <c r="O66" s="303"/>
      <c r="P66" s="303"/>
      <c r="Q66" s="303"/>
      <c r="R66" s="332"/>
      <c r="S66" s="162"/>
    </row>
    <row r="67" spans="1:19" x14ac:dyDescent="0.25">
      <c r="A67" s="160"/>
      <c r="B67" s="335"/>
      <c r="C67" s="340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x14ac:dyDescent="0.25">
      <c r="A68" s="160"/>
      <c r="B68" s="335"/>
      <c r="C68" s="340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41"/>
      <c r="C69" s="342"/>
      <c r="D69" s="343"/>
      <c r="E69" s="343"/>
      <c r="F69" s="343"/>
      <c r="G69" s="343"/>
      <c r="H69" s="343"/>
      <c r="I69" s="343"/>
      <c r="J69" s="343"/>
      <c r="K69" s="343"/>
      <c r="L69" s="344"/>
      <c r="M69" s="344"/>
      <c r="N69" s="344"/>
      <c r="O69" s="344"/>
      <c r="P69" s="344"/>
      <c r="Q69" s="344"/>
      <c r="R69" s="345"/>
      <c r="S69" s="162"/>
    </row>
    <row r="70" spans="1:19" x14ac:dyDescent="0.25">
      <c r="A70" s="298"/>
      <c r="B70" s="346"/>
      <c r="C70" s="347"/>
      <c r="D70" s="348"/>
      <c r="E70" s="348"/>
      <c r="F70" s="348"/>
      <c r="G70" s="348"/>
      <c r="H70" s="348"/>
      <c r="I70" s="348"/>
      <c r="J70" s="348"/>
      <c r="K70" s="348"/>
      <c r="L70" s="162"/>
      <c r="M70" s="162"/>
      <c r="N70" s="162"/>
      <c r="O70" s="162"/>
      <c r="P70" s="162"/>
      <c r="Q70" s="162"/>
      <c r="R70" s="162"/>
      <c r="S70" s="162"/>
    </row>
    <row r="71" spans="1:19" x14ac:dyDescent="0.25">
      <c r="A71" s="160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162"/>
      <c r="M71" s="162"/>
      <c r="N71" s="162"/>
      <c r="O71" s="162"/>
      <c r="P71" s="162"/>
      <c r="Q71" s="162"/>
      <c r="R71" s="162"/>
      <c r="S71" s="162"/>
    </row>
    <row r="72" spans="1:19" x14ac:dyDescent="0.25">
      <c r="A72" s="160"/>
      <c r="B72" s="160"/>
      <c r="C72" s="349" t="s">
        <v>3</v>
      </c>
      <c r="D72" s="350">
        <v>44462</v>
      </c>
      <c r="E72" s="349" t="s">
        <v>104</v>
      </c>
      <c r="F72" s="334" t="s">
        <v>105</v>
      </c>
      <c r="G72" s="334"/>
      <c r="H72" s="334"/>
      <c r="I72" s="349"/>
      <c r="J72" s="349" t="s">
        <v>2</v>
      </c>
      <c r="K72" s="363" t="s">
        <v>106</v>
      </c>
      <c r="L72" s="363"/>
      <c r="M72" s="363"/>
      <c r="N72" s="363"/>
      <c r="O72" s="162"/>
      <c r="P72" s="162"/>
      <c r="Q72" s="162"/>
      <c r="R72" s="162"/>
      <c r="S72" s="162"/>
    </row>
    <row r="73" spans="1:19" ht="15.75" customHeight="1" x14ac:dyDescent="0.25">
      <c r="A73" s="160"/>
      <c r="B73" s="160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349"/>
      <c r="O73" s="162"/>
      <c r="P73" s="162"/>
      <c r="Q73" s="162"/>
      <c r="R73" s="162"/>
      <c r="S73" s="162"/>
    </row>
    <row r="74" spans="1:19" x14ac:dyDescent="0.25">
      <c r="A74" s="160"/>
      <c r="B74" s="160"/>
      <c r="C74" s="349"/>
      <c r="D74" s="349"/>
      <c r="E74" s="349" t="s">
        <v>0</v>
      </c>
      <c r="F74" s="352"/>
      <c r="G74" s="352"/>
      <c r="H74" s="352"/>
      <c r="I74" s="349"/>
      <c r="J74" s="349" t="s">
        <v>0</v>
      </c>
      <c r="K74" s="353"/>
      <c r="L74" s="353"/>
      <c r="M74" s="353"/>
      <c r="N74" s="353"/>
      <c r="O74" s="162"/>
      <c r="P74" s="162"/>
      <c r="Q74" s="162"/>
      <c r="R74" s="162"/>
      <c r="S74" s="162"/>
    </row>
    <row r="75" spans="1:19" x14ac:dyDescent="0.25">
      <c r="A75" s="160"/>
      <c r="B75" s="160"/>
      <c r="C75" s="349"/>
      <c r="D75" s="349"/>
      <c r="E75" s="349"/>
      <c r="F75" s="352"/>
      <c r="G75" s="352"/>
      <c r="H75" s="352"/>
      <c r="I75" s="349"/>
      <c r="J75" s="349"/>
      <c r="K75" s="353"/>
      <c r="L75" s="353"/>
      <c r="M75" s="353"/>
      <c r="N75" s="353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298"/>
      <c r="B77" s="346"/>
      <c r="C77" s="347"/>
      <c r="D77" s="348"/>
      <c r="E77" s="348"/>
      <c r="F77" s="348"/>
      <c r="G77" s="348"/>
      <c r="H77" s="348"/>
      <c r="I77" s="348"/>
      <c r="J77" s="348"/>
      <c r="K77" s="348"/>
      <c r="L77" s="162"/>
      <c r="M77" s="162"/>
      <c r="N77" s="162"/>
      <c r="O77" s="162"/>
      <c r="P77" s="162"/>
      <c r="Q77" s="162"/>
      <c r="R77" s="162"/>
      <c r="S77" s="162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60">
    <mergeCell ref="F72:H72"/>
    <mergeCell ref="K72:N72"/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09"/>
  <sheetViews>
    <sheetView showGridLines="0" zoomScale="80" zoomScaleNormal="80" zoomScaleSheetLayoutView="80" workbookViewId="0"/>
  </sheetViews>
  <sheetFormatPr defaultColWidth="0" defaultRowHeight="15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5" width="16" style="354" customWidth="1"/>
    <col min="6" max="6" width="15.7109375" style="354" bestFit="1" customWidth="1"/>
    <col min="7" max="7" width="21.28515625" style="355" customWidth="1"/>
    <col min="8" max="9" width="17.85546875" style="354" customWidth="1"/>
    <col min="10" max="10" width="20.85546875" style="354" customWidth="1"/>
    <col min="11" max="11" width="17.28515625" style="354" customWidth="1"/>
    <col min="12" max="12" width="15.7109375" style="354" bestFit="1" customWidth="1"/>
    <col min="13" max="13" width="21.140625" style="354" customWidth="1"/>
    <col min="14" max="15" width="16" style="354" customWidth="1"/>
    <col min="16" max="16" width="21.42578125" style="354" customWidth="1"/>
    <col min="17" max="18" width="15.8554687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164" t="s">
        <v>93</v>
      </c>
      <c r="C2" s="160"/>
      <c r="D2" s="160"/>
      <c r="E2" s="160"/>
      <c r="F2" s="160"/>
      <c r="G2" s="161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tr">
        <f>'[5]NR 2022'!D4:U4</f>
        <v>Technické služby města Chomutova, příspěvková organizace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>
        <f>'[5]NR 2022'!D6</f>
        <v>79065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tr">
        <f>'[5]NR 2022'!D8:U8</f>
        <v>náměstí 1. Máje 89, 430 01 Chomutov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174" t="s">
        <v>87</v>
      </c>
      <c r="K10" s="171"/>
      <c r="L10" s="172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190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f>'[5]NR 2022'!G15</f>
        <v>16685637.51</v>
      </c>
      <c r="E15" s="206">
        <f>'[5]NR 2022'!H15</f>
        <v>17108582.789999999</v>
      </c>
      <c r="F15" s="207">
        <f t="shared" ref="F15:F23" si="0">D15+E15</f>
        <v>33794220.299999997</v>
      </c>
      <c r="G15" s="205">
        <f>'[5]NR 2022'!M15</f>
        <v>16230000</v>
      </c>
      <c r="H15" s="206">
        <f>'[5]NR 2022'!N15</f>
        <v>15050000</v>
      </c>
      <c r="I15" s="208">
        <f t="shared" ref="I15:I23" si="1">G15+H15</f>
        <v>31280000</v>
      </c>
      <c r="J15" s="209">
        <f>'[5]NR 2022'!Y15</f>
        <v>16690000</v>
      </c>
      <c r="K15" s="210">
        <f>'[5]NR 2022'!Z15</f>
        <v>17100000</v>
      </c>
      <c r="L15" s="211">
        <f>J15+K15</f>
        <v>33790000</v>
      </c>
      <c r="M15" s="360">
        <f>+J15*1.02</f>
        <v>17023800</v>
      </c>
      <c r="N15" s="206">
        <f t="shared" ref="N15:N23" si="2">+K15*1.02</f>
        <v>17442000</v>
      </c>
      <c r="O15" s="207">
        <f t="shared" ref="O15:O23" si="3">M15+N15</f>
        <v>34465800</v>
      </c>
      <c r="P15" s="205">
        <f t="shared" ref="P15:Q23" si="4">+M15*1.02</f>
        <v>17364276</v>
      </c>
      <c r="Q15" s="206">
        <f t="shared" si="4"/>
        <v>17790840</v>
      </c>
      <c r="R15" s="207">
        <f t="shared" ref="R15:R23" si="5">P15+Q15</f>
        <v>35155116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f>'[5]NR 2022'!G16</f>
        <v>130031827.89999998</v>
      </c>
      <c r="E16" s="216">
        <f>'[5]NR 2022'!H16</f>
        <v>0</v>
      </c>
      <c r="F16" s="207">
        <f t="shared" si="0"/>
        <v>130031827.89999998</v>
      </c>
      <c r="G16" s="205">
        <f>'[5]NR 2022'!M16</f>
        <v>129943000</v>
      </c>
      <c r="H16" s="216">
        <f>'[5]NR 2022'!N16</f>
        <v>0</v>
      </c>
      <c r="I16" s="208">
        <f t="shared" si="1"/>
        <v>129943000</v>
      </c>
      <c r="J16" s="217">
        <f>'[5]NR 2022'!Y16</f>
        <v>146031000</v>
      </c>
      <c r="K16" s="218">
        <f>'[5]NR 2022'!Z16</f>
        <v>0</v>
      </c>
      <c r="L16" s="219">
        <f t="shared" ref="L16:L23" si="6">J16+K16</f>
        <v>146031000</v>
      </c>
      <c r="M16" s="359">
        <f t="shared" ref="M16:M23" si="7">+J16*1.02</f>
        <v>148951620</v>
      </c>
      <c r="N16" s="216">
        <f t="shared" si="2"/>
        <v>0</v>
      </c>
      <c r="O16" s="207">
        <f t="shared" si="3"/>
        <v>148951620</v>
      </c>
      <c r="P16" s="222">
        <f t="shared" si="4"/>
        <v>151930652.40000001</v>
      </c>
      <c r="Q16" s="216">
        <f t="shared" si="4"/>
        <v>0</v>
      </c>
      <c r="R16" s="207">
        <f t="shared" si="5"/>
        <v>151930652.40000001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f>'[5]NR 2022'!G17</f>
        <v>0</v>
      </c>
      <c r="E17" s="216">
        <f>'[5]NR 2022'!H17</f>
        <v>0</v>
      </c>
      <c r="F17" s="207">
        <f t="shared" si="0"/>
        <v>0</v>
      </c>
      <c r="G17" s="205">
        <f>'[5]NR 2022'!M17</f>
        <v>0</v>
      </c>
      <c r="H17" s="216">
        <f>'[5]NR 2022'!N17</f>
        <v>0</v>
      </c>
      <c r="I17" s="208">
        <f t="shared" si="1"/>
        <v>0</v>
      </c>
      <c r="J17" s="217">
        <f>'[5]NR 2022'!Y17</f>
        <v>0</v>
      </c>
      <c r="K17" s="218">
        <f>'[5]NR 2022'!Z17</f>
        <v>0</v>
      </c>
      <c r="L17" s="219">
        <f t="shared" si="6"/>
        <v>0</v>
      </c>
      <c r="M17" s="359">
        <f t="shared" si="7"/>
        <v>0</v>
      </c>
      <c r="N17" s="225">
        <f t="shared" si="2"/>
        <v>0</v>
      </c>
      <c r="O17" s="207">
        <f t="shared" si="3"/>
        <v>0</v>
      </c>
      <c r="P17" s="222">
        <f t="shared" si="4"/>
        <v>0</v>
      </c>
      <c r="Q17" s="225">
        <f t="shared" si="4"/>
        <v>0</v>
      </c>
      <c r="R17" s="207">
        <f t="shared" si="5"/>
        <v>0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f>'[5]NR 2022'!G18</f>
        <v>0</v>
      </c>
      <c r="E18" s="206">
        <f>'[5]NR 2022'!H18</f>
        <v>0</v>
      </c>
      <c r="F18" s="207">
        <f t="shared" si="0"/>
        <v>0</v>
      </c>
      <c r="G18" s="205">
        <f>'[5]NR 2022'!M18</f>
        <v>1261073</v>
      </c>
      <c r="H18" s="206">
        <f>'[5]NR 2022'!N18</f>
        <v>0</v>
      </c>
      <c r="I18" s="208">
        <f t="shared" si="1"/>
        <v>1261073</v>
      </c>
      <c r="J18" s="217">
        <f>'[5]NR 2022'!Y18</f>
        <v>0</v>
      </c>
      <c r="K18" s="218">
        <f>'[5]NR 2022'!Z18</f>
        <v>0</v>
      </c>
      <c r="L18" s="219">
        <f t="shared" si="6"/>
        <v>0</v>
      </c>
      <c r="M18" s="359">
        <f t="shared" si="7"/>
        <v>0</v>
      </c>
      <c r="N18" s="206">
        <f t="shared" si="2"/>
        <v>0</v>
      </c>
      <c r="O18" s="207">
        <f t="shared" si="3"/>
        <v>0</v>
      </c>
      <c r="P18" s="222">
        <f t="shared" si="4"/>
        <v>0</v>
      </c>
      <c r="Q18" s="206">
        <f t="shared" si="4"/>
        <v>0</v>
      </c>
      <c r="R18" s="207">
        <f t="shared" si="5"/>
        <v>0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f>'[5]NR 2022'!G19</f>
        <v>0</v>
      </c>
      <c r="E19" s="206">
        <f>'[5]NR 2022'!H19</f>
        <v>0</v>
      </c>
      <c r="F19" s="207">
        <f t="shared" si="0"/>
        <v>0</v>
      </c>
      <c r="G19" s="205">
        <f>'[5]NR 2022'!M19</f>
        <v>0</v>
      </c>
      <c r="H19" s="206">
        <f>'[5]NR 2022'!N19</f>
        <v>0</v>
      </c>
      <c r="I19" s="208">
        <f t="shared" si="1"/>
        <v>0</v>
      </c>
      <c r="J19" s="217">
        <f>'[5]NR 2022'!Y19</f>
        <v>0</v>
      </c>
      <c r="K19" s="218">
        <f>'[5]NR 2022'!Z19</f>
        <v>0</v>
      </c>
      <c r="L19" s="219">
        <f t="shared" si="6"/>
        <v>0</v>
      </c>
      <c r="M19" s="359">
        <f t="shared" si="7"/>
        <v>0</v>
      </c>
      <c r="N19" s="228">
        <f t="shared" si="2"/>
        <v>0</v>
      </c>
      <c r="O19" s="207">
        <f t="shared" si="3"/>
        <v>0</v>
      </c>
      <c r="P19" s="222">
        <f t="shared" si="4"/>
        <v>0</v>
      </c>
      <c r="Q19" s="228">
        <f t="shared" si="4"/>
        <v>0</v>
      </c>
      <c r="R19" s="207">
        <f t="shared" si="5"/>
        <v>0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f>'[5]NR 2022'!G20</f>
        <v>3770031.26</v>
      </c>
      <c r="E20" s="206">
        <f>'[5]NR 2022'!H20</f>
        <v>0</v>
      </c>
      <c r="F20" s="207">
        <f t="shared" si="0"/>
        <v>3770031.26</v>
      </c>
      <c r="G20" s="205">
        <f>'[5]NR 2022'!M20</f>
        <v>0</v>
      </c>
      <c r="H20" s="206">
        <f>'[5]NR 2022'!N20</f>
        <v>0</v>
      </c>
      <c r="I20" s="208">
        <f t="shared" si="1"/>
        <v>0</v>
      </c>
      <c r="J20" s="217">
        <f>'[5]NR 2022'!Y20</f>
        <v>3770000</v>
      </c>
      <c r="K20" s="218">
        <f>'[5]NR 2022'!Z20</f>
        <v>0</v>
      </c>
      <c r="L20" s="219">
        <f t="shared" si="6"/>
        <v>3770000</v>
      </c>
      <c r="M20" s="359">
        <f t="shared" si="7"/>
        <v>3845400</v>
      </c>
      <c r="N20" s="228">
        <f t="shared" si="2"/>
        <v>0</v>
      </c>
      <c r="O20" s="207">
        <f t="shared" si="3"/>
        <v>3845400</v>
      </c>
      <c r="P20" s="222">
        <f t="shared" si="4"/>
        <v>3922308</v>
      </c>
      <c r="Q20" s="228">
        <f t="shared" si="4"/>
        <v>0</v>
      </c>
      <c r="R20" s="207">
        <f t="shared" si="5"/>
        <v>3922308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f>'[5]NR 2022'!G21</f>
        <v>3241328.8099999996</v>
      </c>
      <c r="E21" s="206">
        <f>'[5]NR 2022'!H21</f>
        <v>63742.82</v>
      </c>
      <c r="F21" s="207">
        <f t="shared" si="0"/>
        <v>3305071.6299999994</v>
      </c>
      <c r="G21" s="205">
        <f>'[5]NR 2022'!M21</f>
        <v>1396342</v>
      </c>
      <c r="H21" s="206">
        <f>'[5]NR 2022'!N21</f>
        <v>6000</v>
      </c>
      <c r="I21" s="208">
        <f t="shared" si="1"/>
        <v>1402342</v>
      </c>
      <c r="J21" s="217">
        <f>'[5]NR 2022'!Y21</f>
        <v>3200000</v>
      </c>
      <c r="K21" s="218">
        <f>'[5]NR 2022'!Z21</f>
        <v>0</v>
      </c>
      <c r="L21" s="219">
        <f t="shared" si="6"/>
        <v>3200000</v>
      </c>
      <c r="M21" s="359">
        <f t="shared" si="7"/>
        <v>3264000</v>
      </c>
      <c r="N21" s="232">
        <f t="shared" si="2"/>
        <v>0</v>
      </c>
      <c r="O21" s="207">
        <f t="shared" si="3"/>
        <v>3264000</v>
      </c>
      <c r="P21" s="222">
        <f t="shared" si="4"/>
        <v>3329280</v>
      </c>
      <c r="Q21" s="232">
        <f t="shared" si="4"/>
        <v>0</v>
      </c>
      <c r="R21" s="207">
        <f t="shared" si="5"/>
        <v>3329280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'[5]NR 2022'!G22</f>
        <v>200731.54</v>
      </c>
      <c r="E22" s="206">
        <f>'[5]NR 2022'!H22</f>
        <v>0</v>
      </c>
      <c r="F22" s="207">
        <f t="shared" si="0"/>
        <v>200731.54</v>
      </c>
      <c r="G22" s="205">
        <f>'[5]NR 2022'!M22</f>
        <v>625000</v>
      </c>
      <c r="H22" s="206">
        <f>'[5]NR 2022'!N22</f>
        <v>0</v>
      </c>
      <c r="I22" s="208">
        <f t="shared" si="1"/>
        <v>625000</v>
      </c>
      <c r="J22" s="217">
        <f>'[5]NR 2022'!Y22</f>
        <v>200000</v>
      </c>
      <c r="K22" s="218">
        <f>'[5]NR 2022'!Z22</f>
        <v>0</v>
      </c>
      <c r="L22" s="219">
        <f t="shared" si="6"/>
        <v>200000</v>
      </c>
      <c r="M22" s="359">
        <f t="shared" si="7"/>
        <v>204000</v>
      </c>
      <c r="N22" s="232">
        <f t="shared" si="2"/>
        <v>0</v>
      </c>
      <c r="O22" s="207">
        <f t="shared" si="3"/>
        <v>204000</v>
      </c>
      <c r="P22" s="222">
        <f t="shared" si="4"/>
        <v>208080</v>
      </c>
      <c r="Q22" s="232">
        <f t="shared" si="4"/>
        <v>0</v>
      </c>
      <c r="R22" s="207">
        <f t="shared" si="5"/>
        <v>208080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'[5]NR 2022'!G23</f>
        <v>252066.11</v>
      </c>
      <c r="E23" s="206">
        <f>'[5]NR 2022'!H23</f>
        <v>0</v>
      </c>
      <c r="F23" s="235">
        <f t="shared" si="0"/>
        <v>252066.11</v>
      </c>
      <c r="G23" s="205">
        <f>'[5]NR 2022'!M23</f>
        <v>0</v>
      </c>
      <c r="H23" s="206">
        <f>'[5]NR 2022'!N23</f>
        <v>0</v>
      </c>
      <c r="I23" s="236">
        <f t="shared" si="1"/>
        <v>0</v>
      </c>
      <c r="J23" s="217">
        <f>'[5]NR 2022'!Y23</f>
        <v>250000</v>
      </c>
      <c r="K23" s="218">
        <f>'[5]NR 2022'!Z23</f>
        <v>0</v>
      </c>
      <c r="L23" s="219">
        <f t="shared" si="6"/>
        <v>250000</v>
      </c>
      <c r="M23" s="358">
        <f t="shared" si="7"/>
        <v>255000</v>
      </c>
      <c r="N23" s="240">
        <f t="shared" si="2"/>
        <v>0</v>
      </c>
      <c r="O23" s="235">
        <f t="shared" si="3"/>
        <v>255000</v>
      </c>
      <c r="P23" s="239">
        <f t="shared" si="4"/>
        <v>260100</v>
      </c>
      <c r="Q23" s="240">
        <f t="shared" si="4"/>
        <v>0</v>
      </c>
      <c r="R23" s="235">
        <f t="shared" si="5"/>
        <v>260100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 t="shared" ref="D24:R24" si="8">SUM(D15:D21)</f>
        <v>153728825.47999996</v>
      </c>
      <c r="E24" s="243">
        <f t="shared" si="8"/>
        <v>17172325.609999999</v>
      </c>
      <c r="F24" s="243">
        <f t="shared" si="8"/>
        <v>170901151.08999997</v>
      </c>
      <c r="G24" s="243">
        <f t="shared" si="8"/>
        <v>148830415</v>
      </c>
      <c r="H24" s="243">
        <f t="shared" si="8"/>
        <v>15056000</v>
      </c>
      <c r="I24" s="244">
        <f t="shared" si="8"/>
        <v>163886415</v>
      </c>
      <c r="J24" s="245">
        <f t="shared" si="8"/>
        <v>169691000</v>
      </c>
      <c r="K24" s="245">
        <f t="shared" si="8"/>
        <v>17100000</v>
      </c>
      <c r="L24" s="245">
        <f t="shared" si="8"/>
        <v>186791000</v>
      </c>
      <c r="M24" s="246">
        <f t="shared" si="8"/>
        <v>173084820</v>
      </c>
      <c r="N24" s="243">
        <f t="shared" si="8"/>
        <v>17442000</v>
      </c>
      <c r="O24" s="243">
        <f t="shared" si="8"/>
        <v>190526820</v>
      </c>
      <c r="P24" s="243">
        <f t="shared" si="8"/>
        <v>176546516.40000001</v>
      </c>
      <c r="Q24" s="243">
        <f t="shared" si="8"/>
        <v>17790840</v>
      </c>
      <c r="R24" s="243">
        <f t="shared" si="8"/>
        <v>194337356.40000001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f>'[5]NR 2022'!G28</f>
        <v>6624868.8400000008</v>
      </c>
      <c r="E28" s="206">
        <f>'[5]NR 2022'!H28</f>
        <v>27239.68</v>
      </c>
      <c r="F28" s="207">
        <f t="shared" ref="F28:F38" si="9">D28+E28</f>
        <v>6652108.5200000005</v>
      </c>
      <c r="G28" s="205">
        <f>+'[5]NR 2022'!M28</f>
        <v>3106398.83</v>
      </c>
      <c r="H28" s="206">
        <f>+'[5]NR 2022'!N28</f>
        <v>38000</v>
      </c>
      <c r="I28" s="208">
        <f t="shared" ref="I28:I38" si="10">G28+H28</f>
        <v>3144398.83</v>
      </c>
      <c r="J28" s="209">
        <f>'[5]NR 2022'!Y28</f>
        <v>6790000</v>
      </c>
      <c r="K28" s="210">
        <f>'[5]NR 2022'!Z28</f>
        <v>30000</v>
      </c>
      <c r="L28" s="211">
        <f t="shared" ref="L28:L38" si="11">J28+K28</f>
        <v>6820000</v>
      </c>
      <c r="M28" s="266">
        <f t="shared" ref="M28:N38" si="12">+J28*1.02</f>
        <v>6925800</v>
      </c>
      <c r="N28" s="266">
        <f t="shared" si="12"/>
        <v>30600</v>
      </c>
      <c r="O28" s="207">
        <f t="shared" ref="O28:O38" si="13">M28+N28</f>
        <v>6956400</v>
      </c>
      <c r="P28" s="266">
        <f t="shared" ref="P28:Q38" si="14">+M28*1.02</f>
        <v>7064316</v>
      </c>
      <c r="Q28" s="266">
        <f t="shared" si="14"/>
        <v>31212</v>
      </c>
      <c r="R28" s="207">
        <f t="shared" ref="R28:R38" si="15">P28+Q28</f>
        <v>7095528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f>'[5]NR 2022'!G29</f>
        <v>9323081.2300000023</v>
      </c>
      <c r="E29" s="216">
        <f>'[5]NR 2022'!H29</f>
        <v>2371005.12</v>
      </c>
      <c r="F29" s="207">
        <f t="shared" si="9"/>
        <v>11694086.350000001</v>
      </c>
      <c r="G29" s="205">
        <f>+'[5]NR 2022'!M29</f>
        <v>11260000</v>
      </c>
      <c r="H29" s="216">
        <f>+'[5]NR 2022'!N29</f>
        <v>2407500</v>
      </c>
      <c r="I29" s="208">
        <f t="shared" si="10"/>
        <v>13667500</v>
      </c>
      <c r="J29" s="217">
        <f>'[5]NR 2022'!Y29</f>
        <v>9561200</v>
      </c>
      <c r="K29" s="268">
        <f>'[5]NR 2022'!Z29</f>
        <v>2300000</v>
      </c>
      <c r="L29" s="219">
        <f t="shared" si="11"/>
        <v>11861200</v>
      </c>
      <c r="M29" s="271">
        <f t="shared" si="12"/>
        <v>9752424</v>
      </c>
      <c r="N29" s="270">
        <f t="shared" si="12"/>
        <v>2346000</v>
      </c>
      <c r="O29" s="207">
        <f t="shared" si="13"/>
        <v>12098424</v>
      </c>
      <c r="P29" s="271">
        <f t="shared" si="14"/>
        <v>9947472.4800000004</v>
      </c>
      <c r="Q29" s="270">
        <f t="shared" si="14"/>
        <v>2392920</v>
      </c>
      <c r="R29" s="207">
        <f t="shared" si="15"/>
        <v>12340392.48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f>'[5]NR 2022'!G30</f>
        <v>11141587.510000002</v>
      </c>
      <c r="E30" s="216">
        <f>'[5]NR 2022'!H30</f>
        <v>74024.94</v>
      </c>
      <c r="F30" s="207">
        <f t="shared" si="9"/>
        <v>11215612.450000001</v>
      </c>
      <c r="G30" s="205">
        <f>+'[5]NR 2022'!M30</f>
        <v>10900000</v>
      </c>
      <c r="H30" s="216">
        <f>+'[5]NR 2022'!N30</f>
        <v>65000</v>
      </c>
      <c r="I30" s="208">
        <f t="shared" si="10"/>
        <v>10965000</v>
      </c>
      <c r="J30" s="217">
        <f>'[5]NR 2022'!Y30</f>
        <v>20099872</v>
      </c>
      <c r="K30" s="268">
        <f>'[5]NR 2022'!Z30</f>
        <v>70000</v>
      </c>
      <c r="L30" s="219">
        <f t="shared" si="11"/>
        <v>20169872</v>
      </c>
      <c r="M30" s="271">
        <f t="shared" si="12"/>
        <v>20501869.440000001</v>
      </c>
      <c r="N30" s="270">
        <f t="shared" si="12"/>
        <v>71400</v>
      </c>
      <c r="O30" s="207">
        <f t="shared" si="13"/>
        <v>20573269.440000001</v>
      </c>
      <c r="P30" s="271">
        <f t="shared" si="14"/>
        <v>20911906.8288</v>
      </c>
      <c r="Q30" s="270">
        <f t="shared" si="14"/>
        <v>72828</v>
      </c>
      <c r="R30" s="207">
        <f t="shared" si="15"/>
        <v>20984734.8288</v>
      </c>
      <c r="S30" s="162"/>
    </row>
    <row r="31" spans="1:19" x14ac:dyDescent="0.25">
      <c r="A31" s="160"/>
      <c r="B31" s="214" t="s">
        <v>46</v>
      </c>
      <c r="C31" s="230" t="s">
        <v>45</v>
      </c>
      <c r="D31" s="205">
        <f>'[5]NR 2022'!G31</f>
        <v>32561035.100000005</v>
      </c>
      <c r="E31" s="206">
        <f>'[5]NR 2022'!H31</f>
        <v>3965371.5</v>
      </c>
      <c r="F31" s="207">
        <f t="shared" si="9"/>
        <v>36526406.600000009</v>
      </c>
      <c r="G31" s="205">
        <f>+'[5]NR 2022'!M31</f>
        <v>29320000</v>
      </c>
      <c r="H31" s="206">
        <f>+'[5]NR 2022'!N31</f>
        <v>4296180</v>
      </c>
      <c r="I31" s="208">
        <f t="shared" si="10"/>
        <v>33616180</v>
      </c>
      <c r="J31" s="217">
        <f>'[5]NR 2022'!Y31</f>
        <v>32684789</v>
      </c>
      <c r="K31" s="218">
        <f>'[5]NR 2022'!Z31</f>
        <v>4000000</v>
      </c>
      <c r="L31" s="219">
        <f t="shared" si="11"/>
        <v>36684789</v>
      </c>
      <c r="M31" s="271">
        <f t="shared" si="12"/>
        <v>33338484.780000001</v>
      </c>
      <c r="N31" s="271">
        <f t="shared" si="12"/>
        <v>4080000</v>
      </c>
      <c r="O31" s="207">
        <f t="shared" si="13"/>
        <v>37418484.780000001</v>
      </c>
      <c r="P31" s="271">
        <f t="shared" si="14"/>
        <v>34005254.475600004</v>
      </c>
      <c r="Q31" s="271">
        <f t="shared" si="14"/>
        <v>4161600</v>
      </c>
      <c r="R31" s="207">
        <f t="shared" si="15"/>
        <v>38166854.475600004</v>
      </c>
      <c r="S31" s="162"/>
    </row>
    <row r="32" spans="1:19" x14ac:dyDescent="0.25">
      <c r="A32" s="160"/>
      <c r="B32" s="214" t="s">
        <v>44</v>
      </c>
      <c r="C32" s="230" t="s">
        <v>43</v>
      </c>
      <c r="D32" s="205">
        <f>'[5]NR 2022'!G32</f>
        <v>54901495.370000005</v>
      </c>
      <c r="E32" s="206">
        <f>'[5]NR 2022'!H32</f>
        <v>3276445.63</v>
      </c>
      <c r="F32" s="207">
        <f t="shared" si="9"/>
        <v>58177941.000000007</v>
      </c>
      <c r="G32" s="205">
        <f>+'[5]NR 2022'!M32</f>
        <v>59384719.997649997</v>
      </c>
      <c r="H32" s="206">
        <f>+'[5]NR 2022'!N32</f>
        <v>2711000</v>
      </c>
      <c r="I32" s="208">
        <f t="shared" si="10"/>
        <v>62095719.997649997</v>
      </c>
      <c r="J32" s="217">
        <f>'[5]NR 2022'!Y32</f>
        <v>63841600</v>
      </c>
      <c r="K32" s="218">
        <f>'[5]NR 2022'!Z32</f>
        <v>3300000</v>
      </c>
      <c r="L32" s="219">
        <f t="shared" si="11"/>
        <v>67141600</v>
      </c>
      <c r="M32" s="271">
        <f t="shared" si="12"/>
        <v>65118432</v>
      </c>
      <c r="N32" s="271">
        <f t="shared" si="12"/>
        <v>3366000</v>
      </c>
      <c r="O32" s="207">
        <f t="shared" si="13"/>
        <v>68484432</v>
      </c>
      <c r="P32" s="271">
        <f t="shared" si="14"/>
        <v>66420800.640000001</v>
      </c>
      <c r="Q32" s="271">
        <f t="shared" si="14"/>
        <v>3433320</v>
      </c>
      <c r="R32" s="207">
        <f t="shared" si="15"/>
        <v>69854120.640000001</v>
      </c>
      <c r="S32" s="162"/>
    </row>
    <row r="33" spans="1:19" x14ac:dyDescent="0.25">
      <c r="A33" s="160"/>
      <c r="B33" s="214" t="s">
        <v>42</v>
      </c>
      <c r="C33" s="227" t="s">
        <v>41</v>
      </c>
      <c r="D33" s="205">
        <f>'[5]NR 2022'!G33</f>
        <v>53808443.369999997</v>
      </c>
      <c r="E33" s="206">
        <f>'[5]NR 2022'!H33</f>
        <v>3276445.63</v>
      </c>
      <c r="F33" s="207">
        <f t="shared" si="9"/>
        <v>57084889</v>
      </c>
      <c r="G33" s="205">
        <f>+'[5]NR 2022'!M33</f>
        <v>58589719.99764999</v>
      </c>
      <c r="H33" s="206">
        <f>+'[5]NR 2022'!N33</f>
        <v>2711000</v>
      </c>
      <c r="I33" s="208">
        <f t="shared" si="10"/>
        <v>61300719.99764999</v>
      </c>
      <c r="J33" s="217">
        <f>'[5]NR 2022'!Y33</f>
        <v>62741600</v>
      </c>
      <c r="K33" s="218">
        <f>'[5]NR 2022'!Z33</f>
        <v>3300000</v>
      </c>
      <c r="L33" s="219">
        <f t="shared" si="11"/>
        <v>66041600</v>
      </c>
      <c r="M33" s="271">
        <f t="shared" si="12"/>
        <v>63996432</v>
      </c>
      <c r="N33" s="271">
        <f t="shared" si="12"/>
        <v>3366000</v>
      </c>
      <c r="O33" s="207">
        <f t="shared" si="13"/>
        <v>67362432</v>
      </c>
      <c r="P33" s="271">
        <f t="shared" si="14"/>
        <v>65276360.640000001</v>
      </c>
      <c r="Q33" s="271">
        <f t="shared" si="14"/>
        <v>3433320</v>
      </c>
      <c r="R33" s="207">
        <f t="shared" si="15"/>
        <v>68709680.640000001</v>
      </c>
      <c r="S33" s="162"/>
    </row>
    <row r="34" spans="1:19" x14ac:dyDescent="0.25">
      <c r="A34" s="160"/>
      <c r="B34" s="214" t="s">
        <v>40</v>
      </c>
      <c r="C34" s="272" t="s">
        <v>39</v>
      </c>
      <c r="D34" s="205">
        <f>'[5]NR 2022'!G34</f>
        <v>1093052</v>
      </c>
      <c r="E34" s="206">
        <f>'[5]NR 2022'!H34</f>
        <v>0</v>
      </c>
      <c r="F34" s="207">
        <f t="shared" si="9"/>
        <v>1093052</v>
      </c>
      <c r="G34" s="205">
        <f>+'[5]NR 2022'!M34</f>
        <v>795000</v>
      </c>
      <c r="H34" s="206">
        <f>+'[5]NR 2022'!N34</f>
        <v>0</v>
      </c>
      <c r="I34" s="208">
        <f t="shared" si="10"/>
        <v>795000</v>
      </c>
      <c r="J34" s="217">
        <f>'[5]NR 2022'!Y34</f>
        <v>1100000</v>
      </c>
      <c r="K34" s="218">
        <f>'[5]NR 2022'!Z34</f>
        <v>0</v>
      </c>
      <c r="L34" s="219">
        <f t="shared" si="11"/>
        <v>1100000</v>
      </c>
      <c r="M34" s="271">
        <f t="shared" si="12"/>
        <v>1122000</v>
      </c>
      <c r="N34" s="271">
        <f t="shared" si="12"/>
        <v>0</v>
      </c>
      <c r="O34" s="207">
        <f t="shared" si="13"/>
        <v>1122000</v>
      </c>
      <c r="P34" s="271">
        <f t="shared" si="14"/>
        <v>1144440</v>
      </c>
      <c r="Q34" s="271">
        <f t="shared" si="14"/>
        <v>0</v>
      </c>
      <c r="R34" s="207">
        <f t="shared" si="15"/>
        <v>1144440</v>
      </c>
      <c r="S34" s="162"/>
    </row>
    <row r="35" spans="1:19" x14ac:dyDescent="0.25">
      <c r="A35" s="160"/>
      <c r="B35" s="214" t="s">
        <v>38</v>
      </c>
      <c r="C35" s="230" t="s">
        <v>37</v>
      </c>
      <c r="D35" s="205">
        <f>'[5]NR 2022'!G35</f>
        <v>19820722.07</v>
      </c>
      <c r="E35" s="206">
        <f>'[5]NR 2022'!H35</f>
        <v>1181605.53</v>
      </c>
      <c r="F35" s="207">
        <f t="shared" si="9"/>
        <v>21002327.600000001</v>
      </c>
      <c r="G35" s="205">
        <f>+'[5]NR 2022'!M35</f>
        <v>21259729.759158701</v>
      </c>
      <c r="H35" s="206">
        <f>+'[5]NR 2022'!N35</f>
        <v>978838</v>
      </c>
      <c r="I35" s="208">
        <f t="shared" si="10"/>
        <v>22238567.759158701</v>
      </c>
      <c r="J35" s="217">
        <f>'[5]NR 2022'!Y35</f>
        <v>21330539</v>
      </c>
      <c r="K35" s="218">
        <f>'[5]NR 2022'!Z35</f>
        <v>1150000</v>
      </c>
      <c r="L35" s="219">
        <f t="shared" si="11"/>
        <v>22480539</v>
      </c>
      <c r="M35" s="271">
        <f t="shared" si="12"/>
        <v>21757149.780000001</v>
      </c>
      <c r="N35" s="271">
        <f t="shared" si="12"/>
        <v>1173000</v>
      </c>
      <c r="O35" s="207">
        <f t="shared" si="13"/>
        <v>22930149.780000001</v>
      </c>
      <c r="P35" s="271">
        <f t="shared" si="14"/>
        <v>22192292.775600001</v>
      </c>
      <c r="Q35" s="271">
        <f t="shared" si="14"/>
        <v>1196460</v>
      </c>
      <c r="R35" s="207">
        <f t="shared" si="15"/>
        <v>23388752.775600001</v>
      </c>
      <c r="S35" s="162"/>
    </row>
    <row r="36" spans="1:19" x14ac:dyDescent="0.25">
      <c r="A36" s="160"/>
      <c r="B36" s="214" t="s">
        <v>36</v>
      </c>
      <c r="C36" s="230" t="s">
        <v>35</v>
      </c>
      <c r="D36" s="205">
        <f>'[5]NR 2022'!G36</f>
        <v>67472</v>
      </c>
      <c r="E36" s="206">
        <f>'[5]NR 2022'!H36</f>
        <v>249384</v>
      </c>
      <c r="F36" s="207">
        <f t="shared" si="9"/>
        <v>316856</v>
      </c>
      <c r="G36" s="205">
        <f>+'[5]NR 2022'!M36</f>
        <v>73100</v>
      </c>
      <c r="H36" s="206">
        <f>+'[5]NR 2022'!N36</f>
        <v>360100</v>
      </c>
      <c r="I36" s="208">
        <f t="shared" si="10"/>
        <v>433200</v>
      </c>
      <c r="J36" s="217">
        <f>'[5]NR 2022'!Y36</f>
        <v>70000</v>
      </c>
      <c r="K36" s="218">
        <f>'[5]NR 2022'!Z36</f>
        <v>250000</v>
      </c>
      <c r="L36" s="219">
        <f t="shared" si="11"/>
        <v>320000</v>
      </c>
      <c r="M36" s="271">
        <f t="shared" si="12"/>
        <v>71400</v>
      </c>
      <c r="N36" s="271">
        <f t="shared" si="12"/>
        <v>255000</v>
      </c>
      <c r="O36" s="207">
        <f t="shared" si="13"/>
        <v>326400</v>
      </c>
      <c r="P36" s="271">
        <f t="shared" si="14"/>
        <v>72828</v>
      </c>
      <c r="Q36" s="271">
        <f t="shared" si="14"/>
        <v>260100</v>
      </c>
      <c r="R36" s="207">
        <f t="shared" si="15"/>
        <v>332928</v>
      </c>
      <c r="S36" s="162"/>
    </row>
    <row r="37" spans="1:19" x14ac:dyDescent="0.25">
      <c r="A37" s="160"/>
      <c r="B37" s="214" t="s">
        <v>34</v>
      </c>
      <c r="C37" s="230" t="s">
        <v>33</v>
      </c>
      <c r="D37" s="205">
        <f>'[5]NR 2022'!G37</f>
        <v>14759710.150000002</v>
      </c>
      <c r="E37" s="206">
        <f>'[5]NR 2022'!H37</f>
        <v>993766.85000000009</v>
      </c>
      <c r="F37" s="207">
        <f t="shared" si="9"/>
        <v>15753477.000000002</v>
      </c>
      <c r="G37" s="205">
        <f>+'[5]NR 2022'!M37</f>
        <v>7395165.9999999991</v>
      </c>
      <c r="H37" s="206">
        <f>+'[5]NR 2022'!N37</f>
        <v>1288200</v>
      </c>
      <c r="I37" s="208">
        <f t="shared" si="10"/>
        <v>8683366</v>
      </c>
      <c r="J37" s="217">
        <f>'[5]NR 2022'!Y37</f>
        <v>10730000</v>
      </c>
      <c r="K37" s="218">
        <f>'[5]NR 2022'!Z37</f>
        <v>1000000</v>
      </c>
      <c r="L37" s="219">
        <f t="shared" si="11"/>
        <v>11730000</v>
      </c>
      <c r="M37" s="271">
        <f t="shared" si="12"/>
        <v>10944600</v>
      </c>
      <c r="N37" s="271">
        <f t="shared" si="12"/>
        <v>1020000</v>
      </c>
      <c r="O37" s="207">
        <f t="shared" si="13"/>
        <v>11964600</v>
      </c>
      <c r="P37" s="271">
        <f t="shared" si="14"/>
        <v>11163492</v>
      </c>
      <c r="Q37" s="271">
        <f t="shared" si="14"/>
        <v>1040400</v>
      </c>
      <c r="R37" s="207">
        <f t="shared" si="15"/>
        <v>12203892</v>
      </c>
      <c r="S37" s="162"/>
    </row>
    <row r="38" spans="1:19" ht="15.75" thickBot="1" x14ac:dyDescent="0.3">
      <c r="A38" s="160"/>
      <c r="B38" s="273" t="s">
        <v>32</v>
      </c>
      <c r="C38" s="274" t="s">
        <v>31</v>
      </c>
      <c r="D38" s="205">
        <f>'[5]NR 2022'!G38</f>
        <v>7289586.4900000393</v>
      </c>
      <c r="E38" s="206">
        <f>'[5]NR 2022'!H38</f>
        <v>2227986.36</v>
      </c>
      <c r="F38" s="235">
        <f t="shared" si="9"/>
        <v>9517572.8500000387</v>
      </c>
      <c r="G38" s="205">
        <f>+'[5]NR 2022'!M38</f>
        <v>7202300.4119868446</v>
      </c>
      <c r="H38" s="206">
        <f>+'[5]NR 2022'!N38</f>
        <v>1840182</v>
      </c>
      <c r="I38" s="236">
        <f t="shared" si="10"/>
        <v>9042482.4119868446</v>
      </c>
      <c r="J38" s="217">
        <f>'[5]NR 2022'!Y38</f>
        <v>7300000</v>
      </c>
      <c r="K38" s="218">
        <f>'[5]NR 2022'!Z38</f>
        <v>2283000</v>
      </c>
      <c r="L38" s="219">
        <f t="shared" si="11"/>
        <v>9583000</v>
      </c>
      <c r="M38" s="276">
        <f t="shared" si="12"/>
        <v>7446000</v>
      </c>
      <c r="N38" s="276">
        <f t="shared" si="12"/>
        <v>2328660</v>
      </c>
      <c r="O38" s="235">
        <f t="shared" si="13"/>
        <v>9774660</v>
      </c>
      <c r="P38" s="276">
        <f t="shared" si="14"/>
        <v>7594920</v>
      </c>
      <c r="Q38" s="276">
        <f t="shared" si="14"/>
        <v>2375233.2000000002</v>
      </c>
      <c r="R38" s="235">
        <f t="shared" si="15"/>
        <v>9970153.1999999993</v>
      </c>
      <c r="S38" s="162"/>
    </row>
    <row r="39" spans="1:19" ht="15.75" thickBot="1" x14ac:dyDescent="0.3">
      <c r="A39" s="160"/>
      <c r="B39" s="241" t="s">
        <v>30</v>
      </c>
      <c r="C39" s="277" t="s">
        <v>29</v>
      </c>
      <c r="D39" s="278">
        <f>SUM(D28:D32)+SUM(D35:D38)</f>
        <v>156489558.76000005</v>
      </c>
      <c r="E39" s="278">
        <f>SUM(E28:E32)+SUM(E35:E38)</f>
        <v>14366829.610000001</v>
      </c>
      <c r="F39" s="279">
        <f>SUM(F35:F38)+SUM(F28:F32)</f>
        <v>170856388.37000006</v>
      </c>
      <c r="G39" s="278">
        <f>SUM(G28:G32)+SUM(G35:G38)</f>
        <v>149901414.99879554</v>
      </c>
      <c r="H39" s="278">
        <f>SUM(H28:H32)+SUM(H35:H38)</f>
        <v>13985000</v>
      </c>
      <c r="I39" s="280">
        <f>SUM(I35:I38)+SUM(I28:I32)</f>
        <v>163886414.99879554</v>
      </c>
      <c r="J39" s="281">
        <f>SUM(J28:J32)+SUM(J35:J38)</f>
        <v>172408000</v>
      </c>
      <c r="K39" s="282">
        <f>SUM(K28:K32)+SUM(K35:K38)</f>
        <v>14383000</v>
      </c>
      <c r="L39" s="281">
        <f>SUM(L35:L38)+SUM(L28:L32)</f>
        <v>186791000</v>
      </c>
      <c r="M39" s="278">
        <f>SUM(M28:M32)+SUM(M35:M38)</f>
        <v>175856160</v>
      </c>
      <c r="N39" s="278">
        <f>SUM(N28:N32)+SUM(N35:N38)</f>
        <v>14670660</v>
      </c>
      <c r="O39" s="279">
        <f>SUM(O35:O38)+SUM(O28:O32)</f>
        <v>190526820</v>
      </c>
      <c r="P39" s="278">
        <f>SUM(P28:P32)+SUM(P35:P38)</f>
        <v>179373283.19999999</v>
      </c>
      <c r="Q39" s="278">
        <f>SUM(Q28:Q32)+SUM(Q35:Q38)</f>
        <v>14964073.199999999</v>
      </c>
      <c r="R39" s="279">
        <f>SUM(R35:R38)+SUM(R28:R32)</f>
        <v>194337356.40000001</v>
      </c>
      <c r="S39" s="162"/>
    </row>
    <row r="40" spans="1:19" ht="19.5" thickBot="1" x14ac:dyDescent="0.35">
      <c r="A40" s="160"/>
      <c r="B40" s="283" t="s">
        <v>28</v>
      </c>
      <c r="C40" s="284" t="s">
        <v>27</v>
      </c>
      <c r="D40" s="285">
        <f t="shared" ref="D40:R40" si="16">D24-D39</f>
        <v>-2760733.2800000906</v>
      </c>
      <c r="E40" s="285">
        <f t="shared" si="16"/>
        <v>2805495.9999999981</v>
      </c>
      <c r="F40" s="286">
        <f t="shared" si="16"/>
        <v>44762.719999909401</v>
      </c>
      <c r="G40" s="285">
        <f t="shared" si="16"/>
        <v>-1070999.9987955391</v>
      </c>
      <c r="H40" s="285">
        <f t="shared" si="16"/>
        <v>1071000</v>
      </c>
      <c r="I40" s="287">
        <f t="shared" si="16"/>
        <v>1.2044608592987061E-3</v>
      </c>
      <c r="J40" s="285">
        <f t="shared" si="16"/>
        <v>-2717000</v>
      </c>
      <c r="K40" s="285">
        <f t="shared" si="16"/>
        <v>2717000</v>
      </c>
      <c r="L40" s="286">
        <f t="shared" si="16"/>
        <v>0</v>
      </c>
      <c r="M40" s="288">
        <f t="shared" si="16"/>
        <v>-2771340</v>
      </c>
      <c r="N40" s="285">
        <f t="shared" si="16"/>
        <v>2771340</v>
      </c>
      <c r="O40" s="286">
        <f t="shared" si="16"/>
        <v>0</v>
      </c>
      <c r="P40" s="285">
        <f t="shared" si="16"/>
        <v>-2826766.7999999821</v>
      </c>
      <c r="Q40" s="285">
        <f t="shared" si="16"/>
        <v>2826766.8000000007</v>
      </c>
      <c r="R40" s="286">
        <f t="shared" si="16"/>
        <v>0</v>
      </c>
      <c r="S40" s="162"/>
    </row>
    <row r="41" spans="1:19" ht="15.75" thickBot="1" x14ac:dyDescent="0.3">
      <c r="A41" s="160"/>
      <c r="B41" s="289" t="s">
        <v>26</v>
      </c>
      <c r="C41" s="290" t="s">
        <v>25</v>
      </c>
      <c r="D41" s="291"/>
      <c r="E41" s="292"/>
      <c r="F41" s="293">
        <f>F40-D16</f>
        <v>-129987065.18000007</v>
      </c>
      <c r="G41" s="291"/>
      <c r="H41" s="294"/>
      <c r="I41" s="295">
        <f>I40-G16</f>
        <v>-129942999.99879554</v>
      </c>
      <c r="J41" s="296"/>
      <c r="K41" s="294"/>
      <c r="L41" s="293">
        <f>L40-J16</f>
        <v>-146031000</v>
      </c>
      <c r="M41" s="297"/>
      <c r="N41" s="294"/>
      <c r="O41" s="293">
        <f>O40-M16</f>
        <v>-148951620</v>
      </c>
      <c r="P41" s="291"/>
      <c r="Q41" s="294"/>
      <c r="R41" s="293">
        <f>R40-P16</f>
        <v>-151930652.40000001</v>
      </c>
      <c r="S41" s="162"/>
    </row>
    <row r="42" spans="1:19" s="303" customFormat="1" ht="8.25" customHeight="1" thickBot="1" x14ac:dyDescent="0.3">
      <c r="A42" s="298"/>
      <c r="B42" s="299"/>
      <c r="C42" s="300"/>
      <c r="D42" s="298"/>
      <c r="E42" s="301"/>
      <c r="F42" s="301"/>
      <c r="G42" s="298"/>
      <c r="H42" s="301"/>
      <c r="I42" s="301"/>
      <c r="J42" s="301"/>
      <c r="K42" s="301"/>
      <c r="L42" s="302"/>
      <c r="M42" s="302"/>
      <c r="N42" s="302"/>
      <c r="O42" s="302"/>
      <c r="P42" s="302"/>
      <c r="Q42" s="302"/>
      <c r="R42" s="302"/>
      <c r="S42" s="302"/>
    </row>
    <row r="43" spans="1:19" s="303" customFormat="1" ht="15.75" customHeight="1" x14ac:dyDescent="0.25">
      <c r="A43" s="298"/>
      <c r="B43" s="304"/>
      <c r="C43" s="305" t="s">
        <v>24</v>
      </c>
      <c r="D43" s="306" t="s">
        <v>23</v>
      </c>
      <c r="E43" s="301"/>
      <c r="F43" s="307"/>
      <c r="G43" s="306" t="s">
        <v>22</v>
      </c>
      <c r="H43" s="301"/>
      <c r="I43" s="301"/>
      <c r="J43" s="306" t="s">
        <v>21</v>
      </c>
      <c r="K43" s="301"/>
      <c r="L43" s="301"/>
      <c r="M43" s="306" t="s">
        <v>20</v>
      </c>
      <c r="N43" s="302"/>
      <c r="O43" s="302"/>
      <c r="P43" s="306" t="s">
        <v>20</v>
      </c>
      <c r="Q43" s="302"/>
      <c r="R43" s="302"/>
      <c r="S43" s="302"/>
    </row>
    <row r="44" spans="1:19" ht="15.75" thickBot="1" x14ac:dyDescent="0.3">
      <c r="A44" s="160"/>
      <c r="B44" s="304"/>
      <c r="C44" s="308"/>
      <c r="D44" s="309">
        <v>0</v>
      </c>
      <c r="E44" s="301"/>
      <c r="F44" s="307"/>
      <c r="G44" s="309">
        <v>0</v>
      </c>
      <c r="H44" s="310"/>
      <c r="I44" s="310"/>
      <c r="J44" s="309">
        <v>0</v>
      </c>
      <c r="K44" s="310"/>
      <c r="L44" s="310"/>
      <c r="M44" s="309">
        <v>0</v>
      </c>
      <c r="N44" s="162"/>
      <c r="O44" s="162"/>
      <c r="P44" s="309">
        <v>0</v>
      </c>
      <c r="Q44" s="162"/>
      <c r="R44" s="162"/>
      <c r="S44" s="162"/>
    </row>
    <row r="45" spans="1:19" s="303" customFormat="1" ht="8.25" customHeight="1" thickBot="1" x14ac:dyDescent="0.3">
      <c r="A45" s="298"/>
      <c r="B45" s="304"/>
      <c r="C45" s="300"/>
      <c r="D45" s="301"/>
      <c r="E45" s="301"/>
      <c r="F45" s="307"/>
      <c r="G45" s="301"/>
      <c r="H45" s="301"/>
      <c r="I45" s="307"/>
      <c r="J45" s="307"/>
      <c r="K45" s="307"/>
      <c r="L45" s="302"/>
      <c r="M45" s="302"/>
      <c r="N45" s="302"/>
      <c r="O45" s="302"/>
      <c r="P45" s="302"/>
      <c r="Q45" s="302"/>
      <c r="R45" s="302"/>
      <c r="S45" s="302"/>
    </row>
    <row r="46" spans="1:19" s="303" customFormat="1" ht="37.5" customHeight="1" thickBot="1" x14ac:dyDescent="0.3">
      <c r="A46" s="298"/>
      <c r="B46" s="304"/>
      <c r="C46" s="305" t="s">
        <v>19</v>
      </c>
      <c r="D46" s="311" t="s">
        <v>18</v>
      </c>
      <c r="E46" s="312" t="s">
        <v>17</v>
      </c>
      <c r="F46" s="307"/>
      <c r="G46" s="311" t="s">
        <v>18</v>
      </c>
      <c r="H46" s="312" t="s">
        <v>17</v>
      </c>
      <c r="I46" s="302"/>
      <c r="J46" s="311" t="s">
        <v>18</v>
      </c>
      <c r="K46" s="312" t="s">
        <v>17</v>
      </c>
      <c r="L46" s="313"/>
      <c r="M46" s="311" t="s">
        <v>18</v>
      </c>
      <c r="N46" s="312" t="s">
        <v>17</v>
      </c>
      <c r="O46" s="302"/>
      <c r="P46" s="311" t="s">
        <v>18</v>
      </c>
      <c r="Q46" s="312" t="s">
        <v>17</v>
      </c>
      <c r="R46" s="302"/>
      <c r="S46" s="302"/>
    </row>
    <row r="47" spans="1:19" ht="15.75" thickBot="1" x14ac:dyDescent="0.3">
      <c r="A47" s="160"/>
      <c r="B47" s="314"/>
      <c r="C47" s="315"/>
      <c r="D47" s="316">
        <v>0</v>
      </c>
      <c r="E47" s="317">
        <v>0</v>
      </c>
      <c r="F47" s="307"/>
      <c r="G47" s="316">
        <v>0</v>
      </c>
      <c r="H47" s="317">
        <v>0</v>
      </c>
      <c r="I47" s="162"/>
      <c r="J47" s="316">
        <f>+'[5]NR 2022'!V47</f>
        <v>8990776</v>
      </c>
      <c r="K47" s="317">
        <v>0</v>
      </c>
      <c r="L47" s="310"/>
      <c r="M47" s="316">
        <v>0</v>
      </c>
      <c r="N47" s="317">
        <v>0</v>
      </c>
      <c r="O47" s="162"/>
      <c r="P47" s="316">
        <v>0</v>
      </c>
      <c r="Q47" s="317">
        <v>0</v>
      </c>
      <c r="R47" s="162"/>
      <c r="S47" s="162"/>
    </row>
    <row r="48" spans="1:19" x14ac:dyDescent="0.25">
      <c r="A48" s="160"/>
      <c r="B48" s="314"/>
      <c r="C48" s="300"/>
      <c r="D48" s="301"/>
      <c r="E48" s="301"/>
      <c r="F48" s="307"/>
      <c r="G48" s="301"/>
      <c r="H48" s="301"/>
      <c r="I48" s="307"/>
      <c r="J48" s="307"/>
      <c r="K48" s="307"/>
      <c r="L48" s="302"/>
      <c r="M48" s="162"/>
      <c r="N48" s="302"/>
      <c r="O48" s="302"/>
      <c r="P48" s="162"/>
      <c r="Q48" s="162"/>
      <c r="R48" s="162"/>
      <c r="S48" s="162"/>
    </row>
    <row r="49" spans="1:19" x14ac:dyDescent="0.25">
      <c r="A49" s="160"/>
      <c r="B49" s="314"/>
      <c r="C49" s="318" t="s">
        <v>16</v>
      </c>
      <c r="D49" s="319" t="s">
        <v>9</v>
      </c>
      <c r="E49" s="301"/>
      <c r="F49" s="162"/>
      <c r="G49" s="319" t="s">
        <v>15</v>
      </c>
      <c r="H49" s="162"/>
      <c r="I49" s="162"/>
      <c r="J49" s="319" t="s">
        <v>7</v>
      </c>
      <c r="K49" s="162"/>
      <c r="L49" s="320"/>
      <c r="M49" s="319" t="s">
        <v>6</v>
      </c>
      <c r="N49" s="320"/>
      <c r="O49" s="320"/>
      <c r="P49" s="319" t="s">
        <v>5</v>
      </c>
      <c r="Q49" s="162"/>
      <c r="R49" s="162"/>
      <c r="S49" s="162"/>
    </row>
    <row r="50" spans="1:19" x14ac:dyDescent="0.25">
      <c r="A50" s="160"/>
      <c r="B50" s="314"/>
      <c r="C50" s="321" t="s">
        <v>96</v>
      </c>
      <c r="D50" s="322"/>
      <c r="E50" s="301"/>
      <c r="F50" s="162"/>
      <c r="G50" s="322"/>
      <c r="H50" s="162"/>
      <c r="I50" s="162"/>
      <c r="J50" s="322"/>
      <c r="K50" s="162"/>
      <c r="L50" s="323"/>
      <c r="M50" s="322"/>
      <c r="N50" s="323"/>
      <c r="O50" s="323"/>
      <c r="P50" s="322"/>
      <c r="Q50" s="162"/>
      <c r="R50" s="162"/>
      <c r="S50" s="162"/>
    </row>
    <row r="51" spans="1:19" x14ac:dyDescent="0.25">
      <c r="A51" s="160"/>
      <c r="B51" s="314"/>
      <c r="C51" s="321" t="s">
        <v>14</v>
      </c>
      <c r="D51" s="322">
        <f>+'[5]NR 2022'!G51</f>
        <v>198940</v>
      </c>
      <c r="E51" s="301"/>
      <c r="F51" s="162"/>
      <c r="G51" s="322">
        <f>+'[5]NR 2022'!M51</f>
        <v>198936.75</v>
      </c>
      <c r="H51" s="162"/>
      <c r="I51" s="162"/>
      <c r="J51" s="322">
        <f>+'[5]NR 2022'!Y51</f>
        <v>198936.75</v>
      </c>
      <c r="K51" s="162"/>
      <c r="L51" s="323"/>
      <c r="M51" s="322">
        <v>100000</v>
      </c>
      <c r="N51" s="323"/>
      <c r="O51" s="323"/>
      <c r="P51" s="322">
        <v>100000</v>
      </c>
      <c r="Q51" s="162"/>
      <c r="R51" s="162"/>
      <c r="S51" s="162"/>
    </row>
    <row r="52" spans="1:19" x14ac:dyDescent="0.25">
      <c r="A52" s="160"/>
      <c r="B52" s="314"/>
      <c r="C52" s="321" t="s">
        <v>13</v>
      </c>
      <c r="D52" s="322">
        <f>+'[5]NR 2022'!G52</f>
        <v>6164040</v>
      </c>
      <c r="E52" s="301"/>
      <c r="F52" s="162"/>
      <c r="G52" s="322">
        <f>+'[5]NR 2022'!M52</f>
        <v>7491120.4500000002</v>
      </c>
      <c r="H52" s="162"/>
      <c r="I52" s="162"/>
      <c r="J52" s="322">
        <f>+'[5]NR 2022'!Y52</f>
        <v>11730000</v>
      </c>
      <c r="K52" s="162"/>
      <c r="L52" s="323"/>
      <c r="M52" s="322">
        <v>2000000</v>
      </c>
      <c r="N52" s="323"/>
      <c r="O52" s="323"/>
      <c r="P52" s="322">
        <v>2000000</v>
      </c>
      <c r="Q52" s="162"/>
      <c r="R52" s="162"/>
      <c r="S52" s="162"/>
    </row>
    <row r="53" spans="1:19" x14ac:dyDescent="0.25">
      <c r="A53" s="160"/>
      <c r="B53" s="314"/>
      <c r="C53" s="321" t="s">
        <v>12</v>
      </c>
      <c r="D53" s="322">
        <f>+'[5]NR 2022'!G53</f>
        <v>0</v>
      </c>
      <c r="E53" s="301"/>
      <c r="F53" s="162"/>
      <c r="G53" s="322">
        <f>+'[5]NR 2022'!M53</f>
        <v>0</v>
      </c>
      <c r="H53" s="162"/>
      <c r="I53" s="162"/>
      <c r="J53" s="322">
        <f>+'[5]NR 2022'!Y53</f>
        <v>0</v>
      </c>
      <c r="K53" s="162"/>
      <c r="L53" s="323"/>
      <c r="M53" s="322">
        <v>0</v>
      </c>
      <c r="N53" s="323"/>
      <c r="O53" s="323"/>
      <c r="P53" s="322">
        <v>0</v>
      </c>
      <c r="Q53" s="162"/>
      <c r="R53" s="162"/>
      <c r="S53" s="162"/>
    </row>
    <row r="54" spans="1:19" x14ac:dyDescent="0.25">
      <c r="A54" s="160"/>
      <c r="B54" s="314"/>
      <c r="C54" s="324" t="s">
        <v>11</v>
      </c>
      <c r="D54" s="322">
        <f>+'[5]NR 2022'!G54</f>
        <v>214100</v>
      </c>
      <c r="E54" s="301"/>
      <c r="F54" s="162"/>
      <c r="G54" s="322">
        <f>+'[5]NR 2022'!M54</f>
        <v>118846.16999999993</v>
      </c>
      <c r="H54" s="162"/>
      <c r="I54" s="162"/>
      <c r="J54" s="322">
        <f>+'[5]NR 2022'!Y54</f>
        <v>231081.12000000011</v>
      </c>
      <c r="K54" s="162"/>
      <c r="L54" s="323"/>
      <c r="M54" s="322">
        <v>100000</v>
      </c>
      <c r="N54" s="323"/>
      <c r="O54" s="323"/>
      <c r="P54" s="322">
        <v>100000</v>
      </c>
      <c r="Q54" s="162"/>
      <c r="R54" s="162"/>
      <c r="S54" s="162"/>
    </row>
    <row r="55" spans="1:19" ht="10.5" customHeight="1" x14ac:dyDescent="0.25">
      <c r="A55" s="160"/>
      <c r="B55" s="314"/>
      <c r="C55" s="300"/>
      <c r="D55" s="301"/>
      <c r="E55" s="301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x14ac:dyDescent="0.25">
      <c r="A56" s="160"/>
      <c r="B56" s="314"/>
      <c r="C56" s="318" t="s">
        <v>10</v>
      </c>
      <c r="D56" s="319" t="s">
        <v>9</v>
      </c>
      <c r="E56" s="301"/>
      <c r="F56" s="307"/>
      <c r="G56" s="319" t="s">
        <v>8</v>
      </c>
      <c r="H56" s="301"/>
      <c r="I56" s="307"/>
      <c r="J56" s="319" t="s">
        <v>7</v>
      </c>
      <c r="K56" s="307"/>
      <c r="L56" s="162"/>
      <c r="M56" s="319" t="s">
        <v>6</v>
      </c>
      <c r="N56" s="320"/>
      <c r="O56" s="320"/>
      <c r="P56" s="319" t="s">
        <v>5</v>
      </c>
      <c r="Q56" s="162"/>
      <c r="R56" s="162"/>
      <c r="S56" s="162"/>
    </row>
    <row r="57" spans="1:19" x14ac:dyDescent="0.25">
      <c r="A57" s="160"/>
      <c r="B57" s="314"/>
      <c r="C57" s="321"/>
      <c r="D57" s="325">
        <f>+'[5]NR 2022'!E57</f>
        <v>179</v>
      </c>
      <c r="E57" s="301"/>
      <c r="F57" s="307"/>
      <c r="G57" s="325">
        <v>179</v>
      </c>
      <c r="H57" s="301"/>
      <c r="I57" s="307"/>
      <c r="J57" s="325">
        <v>179</v>
      </c>
      <c r="K57" s="307"/>
      <c r="L57" s="162"/>
      <c r="M57" s="325">
        <v>179</v>
      </c>
      <c r="N57" s="162"/>
      <c r="O57" s="162"/>
      <c r="P57" s="325">
        <v>179</v>
      </c>
      <c r="Q57" s="162"/>
      <c r="R57" s="162"/>
      <c r="S57" s="162"/>
    </row>
    <row r="58" spans="1:19" x14ac:dyDescent="0.25">
      <c r="A58" s="160"/>
      <c r="B58" s="314"/>
      <c r="C58" s="300"/>
      <c r="D58" s="301"/>
      <c r="E58" s="301"/>
      <c r="F58" s="307"/>
      <c r="G58" s="301"/>
      <c r="H58" s="301"/>
      <c r="I58" s="307"/>
      <c r="J58" s="307"/>
      <c r="K58" s="307"/>
      <c r="L58" s="162"/>
      <c r="M58" s="162"/>
      <c r="N58" s="162"/>
      <c r="O58" s="162"/>
      <c r="P58" s="162"/>
      <c r="Q58" s="162"/>
      <c r="R58" s="162"/>
      <c r="S58" s="162"/>
    </row>
    <row r="59" spans="1:19" x14ac:dyDescent="0.25">
      <c r="A59" s="160"/>
      <c r="B59" s="326" t="s">
        <v>4</v>
      </c>
      <c r="C59" s="327"/>
      <c r="D59" s="328"/>
      <c r="E59" s="328"/>
      <c r="F59" s="328"/>
      <c r="G59" s="328"/>
      <c r="H59" s="328"/>
      <c r="I59" s="328"/>
      <c r="J59" s="328"/>
      <c r="K59" s="328"/>
      <c r="L59" s="329"/>
      <c r="M59" s="329"/>
      <c r="N59" s="329"/>
      <c r="O59" s="329"/>
      <c r="P59" s="329"/>
      <c r="Q59" s="329"/>
      <c r="R59" s="330"/>
      <c r="S59" s="162"/>
    </row>
    <row r="60" spans="1:19" x14ac:dyDescent="0.25">
      <c r="A60" s="160"/>
      <c r="B60" s="331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32"/>
      <c r="S60" s="162"/>
    </row>
    <row r="61" spans="1:19" x14ac:dyDescent="0.25">
      <c r="A61" s="160"/>
      <c r="B61" s="333"/>
      <c r="C61" s="334"/>
      <c r="D61" s="334"/>
      <c r="E61" s="334"/>
      <c r="F61" s="334"/>
      <c r="G61" s="334"/>
      <c r="H61" s="334"/>
      <c r="I61" s="334"/>
      <c r="J61" s="334"/>
      <c r="K61" s="334"/>
      <c r="L61" s="303"/>
      <c r="M61" s="303"/>
      <c r="N61" s="303"/>
      <c r="O61" s="303"/>
      <c r="P61" s="303"/>
      <c r="Q61" s="303"/>
      <c r="R61" s="332"/>
      <c r="S61" s="162"/>
    </row>
    <row r="62" spans="1:19" x14ac:dyDescent="0.25">
      <c r="A62" s="160"/>
      <c r="B62" s="333"/>
      <c r="C62" s="334"/>
      <c r="D62" s="334"/>
      <c r="E62" s="334"/>
      <c r="F62" s="334"/>
      <c r="G62" s="334"/>
      <c r="H62" s="334"/>
      <c r="I62" s="334"/>
      <c r="J62" s="334"/>
      <c r="K62" s="334"/>
      <c r="L62" s="303"/>
      <c r="M62" s="303"/>
      <c r="N62" s="303"/>
      <c r="O62" s="303"/>
      <c r="P62" s="303"/>
      <c r="Q62" s="303"/>
      <c r="R62" s="332"/>
      <c r="S62" s="162"/>
    </row>
    <row r="63" spans="1:19" x14ac:dyDescent="0.25">
      <c r="A63" s="160"/>
      <c r="B63" s="333"/>
      <c r="C63" s="334"/>
      <c r="D63" s="334"/>
      <c r="E63" s="334"/>
      <c r="F63" s="334"/>
      <c r="G63" s="334"/>
      <c r="H63" s="334"/>
      <c r="I63" s="334"/>
      <c r="J63" s="334"/>
      <c r="K63" s="334"/>
      <c r="L63" s="303"/>
      <c r="M63" s="303"/>
      <c r="N63" s="303"/>
      <c r="O63" s="303"/>
      <c r="P63" s="303"/>
      <c r="Q63" s="303"/>
      <c r="R63" s="332"/>
      <c r="S63" s="162"/>
    </row>
    <row r="64" spans="1:19" x14ac:dyDescent="0.25">
      <c r="A64" s="160"/>
      <c r="B64" s="333"/>
      <c r="C64" s="334"/>
      <c r="D64" s="334"/>
      <c r="E64" s="334"/>
      <c r="F64" s="334"/>
      <c r="G64" s="334"/>
      <c r="H64" s="334"/>
      <c r="I64" s="334"/>
      <c r="J64" s="334"/>
      <c r="K64" s="334"/>
      <c r="L64" s="303"/>
      <c r="M64" s="303"/>
      <c r="N64" s="303"/>
      <c r="O64" s="303"/>
      <c r="P64" s="303"/>
      <c r="Q64" s="303"/>
      <c r="R64" s="332"/>
      <c r="S64" s="162"/>
    </row>
    <row r="65" spans="1:19" x14ac:dyDescent="0.25">
      <c r="A65" s="160"/>
      <c r="B65" s="335"/>
      <c r="C65" s="336"/>
      <c r="D65" s="337"/>
      <c r="E65" s="337"/>
      <c r="F65" s="337"/>
      <c r="G65" s="337"/>
      <c r="H65" s="337"/>
      <c r="I65" s="337"/>
      <c r="J65" s="337"/>
      <c r="K65" s="337"/>
      <c r="L65" s="303"/>
      <c r="M65" s="303"/>
      <c r="N65" s="303"/>
      <c r="O65" s="303"/>
      <c r="P65" s="303"/>
      <c r="Q65" s="303"/>
      <c r="R65" s="332"/>
      <c r="S65" s="162"/>
    </row>
    <row r="66" spans="1:19" x14ac:dyDescent="0.25">
      <c r="A66" s="160"/>
      <c r="B66" s="338"/>
      <c r="C66" s="339"/>
      <c r="D66" s="337"/>
      <c r="E66" s="337"/>
      <c r="F66" s="337"/>
      <c r="G66" s="337"/>
      <c r="H66" s="337"/>
      <c r="I66" s="337"/>
      <c r="J66" s="337"/>
      <c r="K66" s="337"/>
      <c r="L66" s="303"/>
      <c r="M66" s="303"/>
      <c r="N66" s="303"/>
      <c r="O66" s="303"/>
      <c r="P66" s="303"/>
      <c r="Q66" s="303"/>
      <c r="R66" s="332"/>
      <c r="S66" s="162"/>
    </row>
    <row r="67" spans="1:19" x14ac:dyDescent="0.25">
      <c r="A67" s="160"/>
      <c r="B67" s="335"/>
      <c r="C67" s="340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x14ac:dyDescent="0.25">
      <c r="A68" s="160"/>
      <c r="B68" s="335"/>
      <c r="C68" s="340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41"/>
      <c r="C69" s="342"/>
      <c r="D69" s="343"/>
      <c r="E69" s="343"/>
      <c r="F69" s="343"/>
      <c r="G69" s="343"/>
      <c r="H69" s="343"/>
      <c r="I69" s="343"/>
      <c r="J69" s="343"/>
      <c r="K69" s="343"/>
      <c r="L69" s="344"/>
      <c r="M69" s="344"/>
      <c r="N69" s="344"/>
      <c r="O69" s="344"/>
      <c r="P69" s="344"/>
      <c r="Q69" s="344"/>
      <c r="R69" s="345"/>
      <c r="S69" s="162"/>
    </row>
    <row r="70" spans="1:19" x14ac:dyDescent="0.25">
      <c r="A70" s="298"/>
      <c r="B70" s="346"/>
      <c r="C70" s="347"/>
      <c r="D70" s="348"/>
      <c r="E70" s="348"/>
      <c r="F70" s="348"/>
      <c r="G70" s="348"/>
      <c r="H70" s="348"/>
      <c r="I70" s="348"/>
      <c r="J70" s="348"/>
      <c r="K70" s="348"/>
      <c r="L70" s="162"/>
      <c r="M70" s="162"/>
      <c r="N70" s="162"/>
      <c r="O70" s="162"/>
      <c r="P70" s="162"/>
      <c r="Q70" s="162"/>
      <c r="R70" s="162"/>
      <c r="S70" s="162"/>
    </row>
    <row r="71" spans="1:19" x14ac:dyDescent="0.25">
      <c r="A71" s="160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162"/>
      <c r="M71" s="162"/>
      <c r="N71" s="162"/>
      <c r="O71" s="162"/>
      <c r="P71" s="162"/>
      <c r="Q71" s="162"/>
      <c r="R71" s="162"/>
      <c r="S71" s="162"/>
    </row>
    <row r="72" spans="1:19" x14ac:dyDescent="0.25">
      <c r="A72" s="160"/>
      <c r="B72" s="349" t="s">
        <v>3</v>
      </c>
      <c r="C72" s="350">
        <v>44428</v>
      </c>
      <c r="D72" s="337"/>
      <c r="E72" s="349"/>
      <c r="F72" s="349" t="s">
        <v>2</v>
      </c>
      <c r="G72" s="351" t="s">
        <v>107</v>
      </c>
      <c r="H72" s="349"/>
      <c r="I72" s="349"/>
      <c r="J72" s="349"/>
      <c r="K72" s="349"/>
      <c r="L72" s="162"/>
      <c r="M72" s="162"/>
      <c r="N72" s="162"/>
      <c r="O72" s="162"/>
      <c r="P72" s="162"/>
      <c r="Q72" s="162"/>
      <c r="R72" s="162"/>
      <c r="S72" s="162"/>
    </row>
    <row r="73" spans="1:19" ht="7.5" customHeight="1" x14ac:dyDescent="0.25">
      <c r="A73" s="160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62"/>
      <c r="M73" s="162"/>
      <c r="N73" s="162"/>
      <c r="O73" s="162"/>
      <c r="P73" s="162"/>
      <c r="Q73" s="162"/>
      <c r="R73" s="162"/>
      <c r="S73" s="162"/>
    </row>
    <row r="74" spans="1:19" x14ac:dyDescent="0.25">
      <c r="A74" s="160"/>
      <c r="B74" s="349"/>
      <c r="C74" s="349"/>
      <c r="D74" s="352"/>
      <c r="E74" s="349"/>
      <c r="F74" s="349" t="s">
        <v>0</v>
      </c>
      <c r="G74" s="353"/>
      <c r="H74" s="349"/>
      <c r="I74" s="349"/>
      <c r="J74" s="349"/>
      <c r="K74" s="349"/>
      <c r="L74" s="162"/>
      <c r="M74" s="162"/>
      <c r="N74" s="162"/>
      <c r="O74" s="162"/>
      <c r="P74" s="162"/>
      <c r="Q74" s="162"/>
      <c r="R74" s="162"/>
      <c r="S74" s="162"/>
    </row>
    <row r="75" spans="1:19" x14ac:dyDescent="0.25">
      <c r="A75" s="160"/>
      <c r="B75" s="349"/>
      <c r="C75" s="349"/>
      <c r="D75" s="352"/>
      <c r="E75" s="349"/>
      <c r="F75" s="349"/>
      <c r="G75" s="353"/>
      <c r="H75" s="349"/>
      <c r="I75" s="349"/>
      <c r="J75" s="349"/>
      <c r="K75" s="349"/>
      <c r="L75" s="162"/>
      <c r="M75" s="162"/>
      <c r="N75" s="162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298"/>
      <c r="B77" s="346"/>
      <c r="C77" s="347"/>
      <c r="D77" s="348"/>
      <c r="E77" s="348"/>
      <c r="F77" s="348"/>
      <c r="G77" s="348"/>
      <c r="H77" s="348"/>
      <c r="I77" s="348"/>
      <c r="J77" s="348"/>
      <c r="K77" s="348"/>
      <c r="L77" s="162"/>
      <c r="M77" s="162"/>
      <c r="N77" s="162"/>
      <c r="O77" s="162"/>
      <c r="P77" s="162"/>
      <c r="Q77" s="162"/>
      <c r="R77" s="162"/>
      <c r="S77" s="162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zoomScale="80" zoomScaleNormal="80" zoomScaleSheetLayoutView="80" workbookViewId="0">
      <selection activeCell="C73" sqref="C73"/>
    </sheetView>
  </sheetViews>
  <sheetFormatPr defaultColWidth="0" defaultRowHeight="15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6" width="14.28515625" style="354" customWidth="1"/>
    <col min="7" max="7" width="21.28515625" style="355" customWidth="1"/>
    <col min="8" max="9" width="14.28515625" style="354" customWidth="1"/>
    <col min="10" max="10" width="20.85546875" style="354" customWidth="1"/>
    <col min="11" max="12" width="14.28515625" style="354" customWidth="1"/>
    <col min="13" max="13" width="21.140625" style="354" customWidth="1"/>
    <col min="14" max="15" width="14.28515625" style="354" customWidth="1"/>
    <col min="16" max="16" width="21.42578125" style="354" customWidth="1"/>
    <col min="17" max="18" width="14.2851562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164" t="s">
        <v>93</v>
      </c>
      <c r="C2" s="160"/>
      <c r="D2" s="160"/>
      <c r="E2" s="160"/>
      <c r="F2" s="160"/>
      <c r="G2" s="161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tr">
        <f>'[16]NR 2022'!D4:U4</f>
        <v>Základní škola Chomutov, Zahradní 5265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>
        <f>'[16]NR 2022'!D6</f>
        <v>46789677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tr">
        <f>'[16]NR 2022'!D8:U8</f>
        <v>Zahradní 5265, Chomutov 43004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174" t="s">
        <v>87</v>
      </c>
      <c r="K10" s="171"/>
      <c r="L10" s="172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190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f>'[16]NR 2022'!G15</f>
        <v>1056.4000000000001</v>
      </c>
      <c r="E15" s="206">
        <f>'[16]NR 2022'!H15</f>
        <v>3.7</v>
      </c>
      <c r="F15" s="207">
        <f>D15+E15</f>
        <v>1060.1000000000001</v>
      </c>
      <c r="G15" s="205">
        <f>'[16]NR 2022'!M15</f>
        <v>1800</v>
      </c>
      <c r="H15" s="206">
        <f>'[16]NR 2022'!N15</f>
        <v>0</v>
      </c>
      <c r="I15" s="208">
        <f>G15+H15</f>
        <v>1800</v>
      </c>
      <c r="J15" s="209">
        <f>'[16]NR 2022'!Y15</f>
        <v>1800</v>
      </c>
      <c r="K15" s="210">
        <f>'[16]NR 2022'!Z15</f>
        <v>0</v>
      </c>
      <c r="L15" s="211">
        <f>J15+K15</f>
        <v>1800</v>
      </c>
      <c r="M15" s="360">
        <v>1890</v>
      </c>
      <c r="N15" s="206"/>
      <c r="O15" s="207">
        <f>M15+N15</f>
        <v>1890</v>
      </c>
      <c r="P15" s="205">
        <v>1984.5</v>
      </c>
      <c r="Q15" s="206"/>
      <c r="R15" s="207">
        <f>P15+Q15</f>
        <v>1984.5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f>'[16]NR 2022'!G16</f>
        <v>6441.2</v>
      </c>
      <c r="E16" s="216">
        <f>'[16]NR 2022'!H16</f>
        <v>0</v>
      </c>
      <c r="F16" s="207">
        <f>D16+E16</f>
        <v>6441.2</v>
      </c>
      <c r="G16" s="205">
        <f>'[16]NR 2022'!M16</f>
        <v>6506</v>
      </c>
      <c r="H16" s="216">
        <f>'[16]NR 2022'!N16</f>
        <v>0</v>
      </c>
      <c r="I16" s="208">
        <f>G16+H16</f>
        <v>6506</v>
      </c>
      <c r="J16" s="217">
        <f>'[16]NR 2022'!Y16</f>
        <v>6810</v>
      </c>
      <c r="K16" s="218">
        <f>'[16]NR 2022'!Z16</f>
        <v>0</v>
      </c>
      <c r="L16" s="219">
        <f>J16+K16</f>
        <v>6810</v>
      </c>
      <c r="M16" s="359">
        <v>6940</v>
      </c>
      <c r="N16" s="216"/>
      <c r="O16" s="207">
        <f>M16+N16</f>
        <v>6940</v>
      </c>
      <c r="P16" s="222">
        <v>7166</v>
      </c>
      <c r="Q16" s="216"/>
      <c r="R16" s="207">
        <f>P16+Q16</f>
        <v>7166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f>'[16]NR 2022'!G17</f>
        <v>695.2</v>
      </c>
      <c r="E17" s="216">
        <f>'[16]NR 2022'!H17</f>
        <v>0</v>
      </c>
      <c r="F17" s="207">
        <f>D17+E17</f>
        <v>695.2</v>
      </c>
      <c r="G17" s="205">
        <f>'[16]NR 2022'!M17</f>
        <v>893.2</v>
      </c>
      <c r="H17" s="216">
        <f>'[16]NR 2022'!N17</f>
        <v>0</v>
      </c>
      <c r="I17" s="208">
        <f>G17+H17</f>
        <v>893.2</v>
      </c>
      <c r="J17" s="217">
        <f>'[16]NR 2022'!Y17</f>
        <v>574.9</v>
      </c>
      <c r="K17" s="218">
        <f>'[16]NR 2022'!Z17</f>
        <v>0</v>
      </c>
      <c r="L17" s="219">
        <f>J17+K17</f>
        <v>574.9</v>
      </c>
      <c r="M17" s="359"/>
      <c r="N17" s="225"/>
      <c r="O17" s="207">
        <f>M17+N17</f>
        <v>0</v>
      </c>
      <c r="P17" s="222"/>
      <c r="Q17" s="225"/>
      <c r="R17" s="207">
        <f>P17+Q17</f>
        <v>0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f>'[16]NR 2022'!G18</f>
        <v>53105.4</v>
      </c>
      <c r="E18" s="206">
        <f>'[16]NR 2022'!H18</f>
        <v>0</v>
      </c>
      <c r="F18" s="207">
        <f>D18+E18</f>
        <v>53105.4</v>
      </c>
      <c r="G18" s="205">
        <f>'[16]NR 2022'!M18</f>
        <v>57891.8</v>
      </c>
      <c r="H18" s="206">
        <f>'[16]NR 2022'!N18</f>
        <v>0</v>
      </c>
      <c r="I18" s="208">
        <f>G18+H18</f>
        <v>57891.8</v>
      </c>
      <c r="J18" s="217">
        <f>'[16]NR 2022'!Y18</f>
        <v>57657.7</v>
      </c>
      <c r="K18" s="218">
        <f>'[16]NR 2022'!Z18</f>
        <v>0</v>
      </c>
      <c r="L18" s="219">
        <f>J18+K18</f>
        <v>57657.7</v>
      </c>
      <c r="M18" s="359">
        <v>60555.3</v>
      </c>
      <c r="N18" s="206"/>
      <c r="O18" s="207">
        <f>M18+N18</f>
        <v>60555.3</v>
      </c>
      <c r="P18" s="222">
        <v>63585.1</v>
      </c>
      <c r="Q18" s="206"/>
      <c r="R18" s="207">
        <f>P18+Q18</f>
        <v>63585.1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f>'[16]NR 2022'!G19</f>
        <v>394</v>
      </c>
      <c r="E19" s="206">
        <f>'[16]NR 2022'!H19</f>
        <v>0</v>
      </c>
      <c r="F19" s="207">
        <f>D19+E19</f>
        <v>394</v>
      </c>
      <c r="G19" s="205">
        <f>'[16]NR 2022'!M19</f>
        <v>895.5</v>
      </c>
      <c r="H19" s="206">
        <f>'[16]NR 2022'!N19</f>
        <v>0</v>
      </c>
      <c r="I19" s="208">
        <f>G19+H19</f>
        <v>895.5</v>
      </c>
      <c r="J19" s="217">
        <f>'[16]NR 2022'!Y19</f>
        <v>895.5</v>
      </c>
      <c r="K19" s="218">
        <f>'[16]NR 2022'!Z19</f>
        <v>0</v>
      </c>
      <c r="L19" s="219">
        <f>J19+K19</f>
        <v>895.5</v>
      </c>
      <c r="M19" s="359">
        <v>895.5</v>
      </c>
      <c r="N19" s="228"/>
      <c r="O19" s="207">
        <f>M19+N19</f>
        <v>895.5</v>
      </c>
      <c r="P19" s="222">
        <v>895.5</v>
      </c>
      <c r="Q19" s="228"/>
      <c r="R19" s="207">
        <f>P19+Q19</f>
        <v>895.5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f>'[16]NR 2022'!G20</f>
        <v>89.1</v>
      </c>
      <c r="E20" s="206">
        <f>'[16]NR 2022'!H20</f>
        <v>0</v>
      </c>
      <c r="F20" s="207">
        <f>D20+E20</f>
        <v>89.1</v>
      </c>
      <c r="G20" s="205">
        <f>'[16]NR 2022'!M20</f>
        <v>0</v>
      </c>
      <c r="H20" s="206">
        <f>'[16]NR 2022'!N20</f>
        <v>0</v>
      </c>
      <c r="I20" s="208">
        <f>G20+H20</f>
        <v>0</v>
      </c>
      <c r="J20" s="217">
        <f>'[16]NR 2022'!Y20</f>
        <v>80</v>
      </c>
      <c r="K20" s="218">
        <f>'[16]NR 2022'!Z20</f>
        <v>0</v>
      </c>
      <c r="L20" s="219">
        <f>J20+K20</f>
        <v>80</v>
      </c>
      <c r="M20" s="359">
        <v>100</v>
      </c>
      <c r="N20" s="228"/>
      <c r="O20" s="207">
        <f>M20+N20</f>
        <v>100</v>
      </c>
      <c r="P20" s="222">
        <v>100</v>
      </c>
      <c r="Q20" s="228"/>
      <c r="R20" s="207">
        <f>P20+Q20</f>
        <v>100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f>'[16]NR 2022'!G21</f>
        <v>65.8</v>
      </c>
      <c r="E21" s="206">
        <f>'[16]NR 2022'!H21</f>
        <v>102.1</v>
      </c>
      <c r="F21" s="207">
        <f>D21+E21</f>
        <v>167.89999999999998</v>
      </c>
      <c r="G21" s="205">
        <f>'[16]NR 2022'!M21</f>
        <v>70</v>
      </c>
      <c r="H21" s="206">
        <f>'[16]NR 2022'!N21</f>
        <v>123</v>
      </c>
      <c r="I21" s="208">
        <f>G21+H21</f>
        <v>193</v>
      </c>
      <c r="J21" s="217">
        <f>'[16]NR 2022'!Y21</f>
        <v>35</v>
      </c>
      <c r="K21" s="218">
        <f>'[16]NR 2022'!Z21</f>
        <v>120</v>
      </c>
      <c r="L21" s="219">
        <f>J21+K21</f>
        <v>155</v>
      </c>
      <c r="M21" s="359">
        <v>37</v>
      </c>
      <c r="N21" s="232">
        <v>126</v>
      </c>
      <c r="O21" s="207">
        <f>M21+N21</f>
        <v>163</v>
      </c>
      <c r="P21" s="222">
        <v>39</v>
      </c>
      <c r="Q21" s="232">
        <v>133</v>
      </c>
      <c r="R21" s="207">
        <f>P21+Q21</f>
        <v>172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'[16]NR 2022'!G22</f>
        <v>0</v>
      </c>
      <c r="E22" s="206">
        <f>'[16]NR 2022'!H22</f>
        <v>102.1</v>
      </c>
      <c r="F22" s="207">
        <f>D22+E22</f>
        <v>102.1</v>
      </c>
      <c r="G22" s="205">
        <f>'[16]NR 2022'!M22</f>
        <v>0</v>
      </c>
      <c r="H22" s="206">
        <f>'[16]NR 2022'!N22</f>
        <v>123</v>
      </c>
      <c r="I22" s="208">
        <f>G22+H22</f>
        <v>123</v>
      </c>
      <c r="J22" s="217">
        <f>'[16]NR 2022'!Y22</f>
        <v>0</v>
      </c>
      <c r="K22" s="218">
        <f>'[16]NR 2022'!Z22</f>
        <v>120</v>
      </c>
      <c r="L22" s="219">
        <f>J22+K22</f>
        <v>120</v>
      </c>
      <c r="M22" s="359"/>
      <c r="N22" s="232">
        <v>126</v>
      </c>
      <c r="O22" s="207">
        <f>M22+N22</f>
        <v>126</v>
      </c>
      <c r="P22" s="222"/>
      <c r="Q22" s="232">
        <v>133</v>
      </c>
      <c r="R22" s="207">
        <f>P22+Q22</f>
        <v>133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'[16]NR 2022'!G23</f>
        <v>0</v>
      </c>
      <c r="E23" s="206">
        <f>'[16]NR 2022'!H23</f>
        <v>0</v>
      </c>
      <c r="F23" s="235">
        <f>D23+E23</f>
        <v>0</v>
      </c>
      <c r="G23" s="205">
        <f>'[16]NR 2022'!M23</f>
        <v>0</v>
      </c>
      <c r="H23" s="206">
        <f>'[16]NR 2022'!N23</f>
        <v>0</v>
      </c>
      <c r="I23" s="236">
        <f>G23+H23</f>
        <v>0</v>
      </c>
      <c r="J23" s="217">
        <f>'[16]NR 2022'!Y23</f>
        <v>0</v>
      </c>
      <c r="K23" s="218">
        <f>'[16]NR 2022'!Z23</f>
        <v>0</v>
      </c>
      <c r="L23" s="219">
        <f>J23+K23</f>
        <v>0</v>
      </c>
      <c r="M23" s="358"/>
      <c r="N23" s="240"/>
      <c r="O23" s="235">
        <f>M23+N23</f>
        <v>0</v>
      </c>
      <c r="P23" s="239"/>
      <c r="Q23" s="240"/>
      <c r="R23" s="235">
        <f>P23+Q23</f>
        <v>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>SUM(D15:D21)</f>
        <v>61847.100000000006</v>
      </c>
      <c r="E24" s="243">
        <f>SUM(E15:E21)</f>
        <v>105.8</v>
      </c>
      <c r="F24" s="243">
        <f>SUM(F15:F21)</f>
        <v>61952.9</v>
      </c>
      <c r="G24" s="243">
        <f>SUM(G15:G21)</f>
        <v>68056.5</v>
      </c>
      <c r="H24" s="243">
        <f>SUM(H15:H21)</f>
        <v>123</v>
      </c>
      <c r="I24" s="244">
        <f>SUM(I15:I21)</f>
        <v>68179.5</v>
      </c>
      <c r="J24" s="245">
        <f>SUM(J15:J21)</f>
        <v>67853.099999999991</v>
      </c>
      <c r="K24" s="245">
        <f>SUM(K15:K21)</f>
        <v>120</v>
      </c>
      <c r="L24" s="245">
        <f>SUM(L15:L21)</f>
        <v>67973.099999999991</v>
      </c>
      <c r="M24" s="246">
        <f>SUM(M15:M21)</f>
        <v>70417.8</v>
      </c>
      <c r="N24" s="243">
        <f>SUM(N15:N21)</f>
        <v>126</v>
      </c>
      <c r="O24" s="243">
        <f>SUM(O15:O21)</f>
        <v>70543.8</v>
      </c>
      <c r="P24" s="243">
        <f>SUM(P15:P21)</f>
        <v>73770.100000000006</v>
      </c>
      <c r="Q24" s="243">
        <f>SUM(Q15:Q21)</f>
        <v>133</v>
      </c>
      <c r="R24" s="243">
        <f>SUM(R15:R21)</f>
        <v>73903.100000000006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f>'[16]NR 2022'!G28</f>
        <v>973.7</v>
      </c>
      <c r="E28" s="206">
        <f>'[16]NR 2022'!H28</f>
        <v>0</v>
      </c>
      <c r="F28" s="207">
        <f>D28+E28</f>
        <v>973.7</v>
      </c>
      <c r="G28" s="205">
        <f>'[16]NR 2022'!M28</f>
        <v>520</v>
      </c>
      <c r="H28" s="206">
        <f>'[16]NR 2022'!N28</f>
        <v>0</v>
      </c>
      <c r="I28" s="208">
        <f>G28+H28</f>
        <v>520</v>
      </c>
      <c r="J28" s="209">
        <f>'[16]NR 2022'!Y28</f>
        <v>900</v>
      </c>
      <c r="K28" s="210">
        <f>'[16]NR 2022'!Z28</f>
        <v>0</v>
      </c>
      <c r="L28" s="211">
        <f>J28+K28</f>
        <v>900</v>
      </c>
      <c r="M28" s="266">
        <v>945</v>
      </c>
      <c r="N28" s="266"/>
      <c r="O28" s="207">
        <f>M28+N28</f>
        <v>945</v>
      </c>
      <c r="P28" s="266">
        <v>993</v>
      </c>
      <c r="Q28" s="266"/>
      <c r="R28" s="207">
        <f>P28+Q28</f>
        <v>993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f>'[16]NR 2022'!G29</f>
        <v>1952.8000000000002</v>
      </c>
      <c r="E29" s="216">
        <f>'[16]NR 2022'!H29</f>
        <v>0</v>
      </c>
      <c r="F29" s="207">
        <f>D29+E29</f>
        <v>1952.8000000000002</v>
      </c>
      <c r="G29" s="205">
        <f>'[16]NR 2022'!M29</f>
        <v>3112.7</v>
      </c>
      <c r="H29" s="216">
        <f>'[16]NR 2022'!N29</f>
        <v>45</v>
      </c>
      <c r="I29" s="208">
        <f>G29+H29</f>
        <v>3157.7</v>
      </c>
      <c r="J29" s="217">
        <f>'[16]NR 2022'!Y29</f>
        <v>2813</v>
      </c>
      <c r="K29" s="268">
        <f>'[16]NR 2022'!Z29</f>
        <v>48</v>
      </c>
      <c r="L29" s="219">
        <f>J29+K29</f>
        <v>2861</v>
      </c>
      <c r="M29" s="271">
        <v>3003</v>
      </c>
      <c r="N29" s="270">
        <v>50.4</v>
      </c>
      <c r="O29" s="207">
        <f>M29+N29</f>
        <v>3053.4</v>
      </c>
      <c r="P29" s="271">
        <v>3153</v>
      </c>
      <c r="Q29" s="270">
        <v>53.2</v>
      </c>
      <c r="R29" s="207">
        <f>P29+Q29</f>
        <v>3206.2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f>'[16]NR 2022'!G30</f>
        <v>2009</v>
      </c>
      <c r="E30" s="216">
        <f>'[16]NR 2022'!H30</f>
        <v>3.7</v>
      </c>
      <c r="F30" s="207">
        <f>D30+E30</f>
        <v>2012.7</v>
      </c>
      <c r="G30" s="205">
        <f>'[16]NR 2022'!M30</f>
        <v>2350</v>
      </c>
      <c r="H30" s="216">
        <f>'[16]NR 2022'!N30</f>
        <v>30</v>
      </c>
      <c r="I30" s="208">
        <f>G30+H30</f>
        <v>2380</v>
      </c>
      <c r="J30" s="217">
        <f>'[16]NR 2022'!Y30</f>
        <v>2615</v>
      </c>
      <c r="K30" s="268">
        <f>'[16]NR 2022'!Z30</f>
        <v>72</v>
      </c>
      <c r="L30" s="219">
        <f>J30+K30</f>
        <v>2687</v>
      </c>
      <c r="M30" s="271">
        <v>2650</v>
      </c>
      <c r="N30" s="270">
        <v>75.599999999999994</v>
      </c>
      <c r="O30" s="207">
        <f>M30+N30</f>
        <v>2725.6</v>
      </c>
      <c r="P30" s="271">
        <v>2662</v>
      </c>
      <c r="Q30" s="270">
        <v>79.8</v>
      </c>
      <c r="R30" s="207">
        <f>P30+Q30</f>
        <v>2741.8</v>
      </c>
      <c r="S30" s="162"/>
    </row>
    <row r="31" spans="1:19" x14ac:dyDescent="0.25">
      <c r="A31" s="160"/>
      <c r="B31" s="214" t="s">
        <v>46</v>
      </c>
      <c r="C31" s="230" t="s">
        <v>45</v>
      </c>
      <c r="D31" s="205">
        <f>'[16]NR 2022'!G31</f>
        <v>882.69999999999993</v>
      </c>
      <c r="E31" s="206">
        <f>'[16]NR 2022'!H31</f>
        <v>0</v>
      </c>
      <c r="F31" s="207">
        <f>D31+E31</f>
        <v>882.69999999999993</v>
      </c>
      <c r="G31" s="205">
        <f>'[16]NR 2022'!M31</f>
        <v>915</v>
      </c>
      <c r="H31" s="206">
        <f>'[16]NR 2022'!N31</f>
        <v>0</v>
      </c>
      <c r="I31" s="208">
        <f>G31+H31</f>
        <v>915</v>
      </c>
      <c r="J31" s="217">
        <f>'[16]NR 2022'!Y31</f>
        <v>970</v>
      </c>
      <c r="K31" s="218">
        <f>'[16]NR 2022'!Z31</f>
        <v>0</v>
      </c>
      <c r="L31" s="219">
        <f>J31+K31</f>
        <v>970</v>
      </c>
      <c r="M31" s="271">
        <v>977</v>
      </c>
      <c r="N31" s="271"/>
      <c r="O31" s="207">
        <f>M31+N31</f>
        <v>977</v>
      </c>
      <c r="P31" s="271">
        <v>1025</v>
      </c>
      <c r="Q31" s="271"/>
      <c r="R31" s="207">
        <f>P31+Q31</f>
        <v>1025</v>
      </c>
      <c r="S31" s="162"/>
    </row>
    <row r="32" spans="1:19" x14ac:dyDescent="0.25">
      <c r="A32" s="160"/>
      <c r="B32" s="214" t="s">
        <v>44</v>
      </c>
      <c r="C32" s="230" t="s">
        <v>43</v>
      </c>
      <c r="D32" s="205">
        <f>'[16]NR 2022'!G32</f>
        <v>38310.200000000004</v>
      </c>
      <c r="E32" s="206">
        <f>'[16]NR 2022'!H32</f>
        <v>0</v>
      </c>
      <c r="F32" s="207">
        <f>D32+E32</f>
        <v>38310.200000000004</v>
      </c>
      <c r="G32" s="205">
        <f>'[16]NR 2022'!M32</f>
        <v>42724.6</v>
      </c>
      <c r="H32" s="206">
        <f>'[16]NR 2022'!N32</f>
        <v>0</v>
      </c>
      <c r="I32" s="208">
        <f>G32+H32</f>
        <v>42724.6</v>
      </c>
      <c r="J32" s="217">
        <f>'[16]NR 2022'!Y32</f>
        <v>42278.1</v>
      </c>
      <c r="K32" s="218">
        <f>'[16]NR 2022'!Z32</f>
        <v>0</v>
      </c>
      <c r="L32" s="219">
        <f>J32+K32</f>
        <v>42278.1</v>
      </c>
      <c r="M32" s="271">
        <f>M33+M34</f>
        <v>44010.9</v>
      </c>
      <c r="N32" s="271"/>
      <c r="O32" s="207">
        <f>M32+N32</f>
        <v>44010.9</v>
      </c>
      <c r="P32" s="271">
        <f>P33+P34</f>
        <v>46211.5</v>
      </c>
      <c r="Q32" s="271"/>
      <c r="R32" s="207">
        <f>P32+Q32</f>
        <v>46211.5</v>
      </c>
      <c r="S32" s="162"/>
    </row>
    <row r="33" spans="1:19" x14ac:dyDescent="0.25">
      <c r="A33" s="160"/>
      <c r="B33" s="214" t="s">
        <v>42</v>
      </c>
      <c r="C33" s="227" t="s">
        <v>41</v>
      </c>
      <c r="D33" s="205">
        <f>'[16]NR 2022'!G33</f>
        <v>37908.199999999997</v>
      </c>
      <c r="E33" s="206">
        <f>'[16]NR 2022'!H33</f>
        <v>0</v>
      </c>
      <c r="F33" s="207">
        <f>D33+E33</f>
        <v>37908.199999999997</v>
      </c>
      <c r="G33" s="205">
        <f>'[16]NR 2022'!M33</f>
        <v>42389.4</v>
      </c>
      <c r="H33" s="206">
        <f>'[16]NR 2022'!N33</f>
        <v>0</v>
      </c>
      <c r="I33" s="208">
        <f>G33+H33</f>
        <v>42389.4</v>
      </c>
      <c r="J33" s="217">
        <f>'[16]NR 2022'!Y33</f>
        <v>41582.899999999994</v>
      </c>
      <c r="K33" s="218">
        <f>'[16]NR 2022'!Z33</f>
        <v>0</v>
      </c>
      <c r="L33" s="219">
        <f>J33+K33</f>
        <v>41582.899999999994</v>
      </c>
      <c r="M33" s="271">
        <v>43351.9</v>
      </c>
      <c r="N33" s="271"/>
      <c r="O33" s="207">
        <f>M33+N33</f>
        <v>43351.9</v>
      </c>
      <c r="P33" s="271">
        <v>45519.5</v>
      </c>
      <c r="Q33" s="271"/>
      <c r="R33" s="207">
        <f>P33+Q33</f>
        <v>45519.5</v>
      </c>
      <c r="S33" s="162"/>
    </row>
    <row r="34" spans="1:19" x14ac:dyDescent="0.25">
      <c r="A34" s="160"/>
      <c r="B34" s="214" t="s">
        <v>40</v>
      </c>
      <c r="C34" s="272" t="s">
        <v>39</v>
      </c>
      <c r="D34" s="205">
        <f>'[16]NR 2022'!G34</f>
        <v>402</v>
      </c>
      <c r="E34" s="206">
        <f>'[16]NR 2022'!H34</f>
        <v>0</v>
      </c>
      <c r="F34" s="207">
        <f>D34+E34</f>
        <v>402</v>
      </c>
      <c r="G34" s="205">
        <f>'[16]NR 2022'!M34</f>
        <v>335.2</v>
      </c>
      <c r="H34" s="206">
        <f>'[16]NR 2022'!N34</f>
        <v>0</v>
      </c>
      <c r="I34" s="208">
        <f>G34+H34</f>
        <v>335.2</v>
      </c>
      <c r="J34" s="217">
        <f>'[16]NR 2022'!Y34</f>
        <v>695.19999999999993</v>
      </c>
      <c r="K34" s="218">
        <f>'[16]NR 2022'!Z34</f>
        <v>0</v>
      </c>
      <c r="L34" s="219">
        <f>J34+K34</f>
        <v>695.19999999999993</v>
      </c>
      <c r="M34" s="271">
        <v>659</v>
      </c>
      <c r="N34" s="271"/>
      <c r="O34" s="207">
        <f>M34+N34</f>
        <v>659</v>
      </c>
      <c r="P34" s="271">
        <v>692</v>
      </c>
      <c r="Q34" s="271"/>
      <c r="R34" s="207">
        <f>P34+Q34</f>
        <v>692</v>
      </c>
      <c r="S34" s="162"/>
    </row>
    <row r="35" spans="1:19" x14ac:dyDescent="0.25">
      <c r="A35" s="160"/>
      <c r="B35" s="214" t="s">
        <v>38</v>
      </c>
      <c r="C35" s="230" t="s">
        <v>37</v>
      </c>
      <c r="D35" s="205">
        <f>'[16]NR 2022'!G35</f>
        <v>12812</v>
      </c>
      <c r="E35" s="206">
        <f>'[16]NR 2022'!H35</f>
        <v>0</v>
      </c>
      <c r="F35" s="207">
        <f>D35+E35</f>
        <v>12812</v>
      </c>
      <c r="G35" s="205">
        <f>'[16]NR 2022'!M35</f>
        <v>14327.7</v>
      </c>
      <c r="H35" s="206">
        <f>'[16]NR 2022'!N35</f>
        <v>0</v>
      </c>
      <c r="I35" s="208">
        <f>G35+H35</f>
        <v>14327.7</v>
      </c>
      <c r="J35" s="217">
        <f>'[16]NR 2022'!Y35</f>
        <v>14055</v>
      </c>
      <c r="K35" s="218">
        <f>'[16]NR 2022'!Z35</f>
        <v>0</v>
      </c>
      <c r="L35" s="219">
        <f>J35+K35</f>
        <v>14055</v>
      </c>
      <c r="M35" s="271">
        <v>14653</v>
      </c>
      <c r="N35" s="271"/>
      <c r="O35" s="207">
        <f>M35+N35</f>
        <v>14653</v>
      </c>
      <c r="P35" s="271">
        <v>15386</v>
      </c>
      <c r="Q35" s="271"/>
      <c r="R35" s="207">
        <f>P35+Q35</f>
        <v>15386</v>
      </c>
      <c r="S35" s="162"/>
    </row>
    <row r="36" spans="1:19" x14ac:dyDescent="0.25">
      <c r="A36" s="160"/>
      <c r="B36" s="214" t="s">
        <v>36</v>
      </c>
      <c r="C36" s="230" t="s">
        <v>35</v>
      </c>
      <c r="D36" s="205">
        <f>'[16]NR 2022'!G36</f>
        <v>0</v>
      </c>
      <c r="E36" s="206">
        <f>'[16]NR 2022'!H36</f>
        <v>0</v>
      </c>
      <c r="F36" s="207">
        <f>D36+E36</f>
        <v>0</v>
      </c>
      <c r="G36" s="205">
        <f>'[16]NR 2022'!M36</f>
        <v>0</v>
      </c>
      <c r="H36" s="206">
        <f>'[16]NR 2022'!N36</f>
        <v>0</v>
      </c>
      <c r="I36" s="208">
        <f>G36+H36</f>
        <v>0</v>
      </c>
      <c r="J36" s="217">
        <f>'[16]NR 2022'!Y36</f>
        <v>0</v>
      </c>
      <c r="K36" s="218">
        <f>'[16]NR 2022'!Z36</f>
        <v>0</v>
      </c>
      <c r="L36" s="219">
        <f>J36+K36</f>
        <v>0</v>
      </c>
      <c r="M36" s="271"/>
      <c r="N36" s="271"/>
      <c r="O36" s="207">
        <f>M36+N36</f>
        <v>0</v>
      </c>
      <c r="P36" s="271"/>
      <c r="Q36" s="271"/>
      <c r="R36" s="207">
        <f>P36+Q36</f>
        <v>0</v>
      </c>
      <c r="S36" s="162"/>
    </row>
    <row r="37" spans="1:19" x14ac:dyDescent="0.25">
      <c r="A37" s="160"/>
      <c r="B37" s="214" t="s">
        <v>34</v>
      </c>
      <c r="C37" s="230" t="s">
        <v>33</v>
      </c>
      <c r="D37" s="205">
        <f>'[16]NR 2022'!G37</f>
        <v>1628.6</v>
      </c>
      <c r="E37" s="206">
        <f>'[16]NR 2022'!H37</f>
        <v>0</v>
      </c>
      <c r="F37" s="207">
        <f>D37+E37</f>
        <v>1628.6</v>
      </c>
      <c r="G37" s="205">
        <f>'[16]NR 2022'!M37</f>
        <v>2026.3</v>
      </c>
      <c r="H37" s="206">
        <f>'[16]NR 2022'!N37</f>
        <v>0</v>
      </c>
      <c r="I37" s="208">
        <f>G37+H37</f>
        <v>2026.3</v>
      </c>
      <c r="J37" s="217">
        <f>'[16]NR 2022'!Y37</f>
        <v>1991.8</v>
      </c>
      <c r="K37" s="218">
        <f>'[16]NR 2022'!Z37</f>
        <v>0</v>
      </c>
      <c r="L37" s="219">
        <f>J37+K37</f>
        <v>1991.8</v>
      </c>
      <c r="M37" s="271">
        <v>2092</v>
      </c>
      <c r="N37" s="271"/>
      <c r="O37" s="207">
        <f>M37+N37</f>
        <v>2092</v>
      </c>
      <c r="P37" s="271">
        <v>2196</v>
      </c>
      <c r="Q37" s="271"/>
      <c r="R37" s="207">
        <f>P37+Q37</f>
        <v>2196</v>
      </c>
      <c r="S37" s="162"/>
    </row>
    <row r="38" spans="1:19" ht="15.75" thickBot="1" x14ac:dyDescent="0.3">
      <c r="A38" s="160"/>
      <c r="B38" s="273" t="s">
        <v>32</v>
      </c>
      <c r="C38" s="274" t="s">
        <v>31</v>
      </c>
      <c r="D38" s="205">
        <f>'[16]NR 2022'!G38</f>
        <v>3362.3</v>
      </c>
      <c r="E38" s="206">
        <f>'[16]NR 2022'!H38</f>
        <v>0</v>
      </c>
      <c r="F38" s="235">
        <f>D38+E38</f>
        <v>3362.3</v>
      </c>
      <c r="G38" s="205">
        <f>'[16]NR 2022'!M38</f>
        <v>2080.1999999999998</v>
      </c>
      <c r="H38" s="206">
        <f>'[16]NR 2022'!N38</f>
        <v>48</v>
      </c>
      <c r="I38" s="236">
        <f>G38+H38</f>
        <v>2128.1999999999998</v>
      </c>
      <c r="J38" s="217">
        <f>'[16]NR 2022'!Y38</f>
        <v>2230.1999999999998</v>
      </c>
      <c r="K38" s="218">
        <f>'[16]NR 2022'!Z38</f>
        <v>0</v>
      </c>
      <c r="L38" s="219">
        <f>J38+K38</f>
        <v>2230.1999999999998</v>
      </c>
      <c r="M38" s="276">
        <v>2086.9</v>
      </c>
      <c r="N38" s="276"/>
      <c r="O38" s="235">
        <f>M38+N38</f>
        <v>2086.9</v>
      </c>
      <c r="P38" s="276">
        <v>2143.6</v>
      </c>
      <c r="Q38" s="276"/>
      <c r="R38" s="235">
        <f>P38+Q38</f>
        <v>2143.6</v>
      </c>
      <c r="S38" s="162"/>
    </row>
    <row r="39" spans="1:19" ht="15.75" thickBot="1" x14ac:dyDescent="0.3">
      <c r="A39" s="160"/>
      <c r="B39" s="241" t="s">
        <v>30</v>
      </c>
      <c r="C39" s="277" t="s">
        <v>29</v>
      </c>
      <c r="D39" s="278">
        <f>SUM(D28:D32)+SUM(D35:D38)</f>
        <v>61931.3</v>
      </c>
      <c r="E39" s="278">
        <f>SUM(E28:E32)+SUM(E35:E38)</f>
        <v>3.7</v>
      </c>
      <c r="F39" s="279">
        <f>SUM(F35:F38)+SUM(F28:F32)</f>
        <v>61935.000000000007</v>
      </c>
      <c r="G39" s="278">
        <f>SUM(G28:G32)+SUM(G35:G38)</f>
        <v>68056.5</v>
      </c>
      <c r="H39" s="278">
        <f>SUM(H28:H32)+SUM(H35:H38)</f>
        <v>123</v>
      </c>
      <c r="I39" s="280">
        <f>SUM(I35:I38)+SUM(I28:I32)</f>
        <v>68179.5</v>
      </c>
      <c r="J39" s="281">
        <f>SUM(J28:J32)+SUM(J35:J38)</f>
        <v>67853.100000000006</v>
      </c>
      <c r="K39" s="282">
        <f>SUM(K28:K32)+SUM(K35:K38)</f>
        <v>120</v>
      </c>
      <c r="L39" s="281">
        <f>SUM(L35:L38)+SUM(L28:L32)</f>
        <v>67973.100000000006</v>
      </c>
      <c r="M39" s="278">
        <f>SUM(M28:M32)+SUM(M35:M38)</f>
        <v>70417.8</v>
      </c>
      <c r="N39" s="278">
        <f>SUM(N28:N32)+SUM(N35:N38)</f>
        <v>126</v>
      </c>
      <c r="O39" s="279">
        <f>SUM(O35:O38)+SUM(O28:O32)</f>
        <v>70543.8</v>
      </c>
      <c r="P39" s="278">
        <f>SUM(P28:P32)+SUM(P35:P38)</f>
        <v>73770.100000000006</v>
      </c>
      <c r="Q39" s="278">
        <f>SUM(Q28:Q32)+SUM(Q35:Q38)</f>
        <v>133</v>
      </c>
      <c r="R39" s="279">
        <f>SUM(R35:R38)+SUM(R28:R32)</f>
        <v>73903.100000000006</v>
      </c>
      <c r="S39" s="162"/>
    </row>
    <row r="40" spans="1:19" ht="19.5" thickBot="1" x14ac:dyDescent="0.35">
      <c r="A40" s="160"/>
      <c r="B40" s="283" t="s">
        <v>28</v>
      </c>
      <c r="C40" s="284" t="s">
        <v>27</v>
      </c>
      <c r="D40" s="285">
        <f>D24-D39</f>
        <v>-84.19999999999709</v>
      </c>
      <c r="E40" s="285">
        <f>E24-E39</f>
        <v>102.1</v>
      </c>
      <c r="F40" s="286">
        <f>F24-F39</f>
        <v>17.899999999994179</v>
      </c>
      <c r="G40" s="285">
        <f>G24-G39</f>
        <v>0</v>
      </c>
      <c r="H40" s="285">
        <f>H24-H39</f>
        <v>0</v>
      </c>
      <c r="I40" s="287">
        <f>I24-I39</f>
        <v>0</v>
      </c>
      <c r="J40" s="285">
        <f>J24-J39</f>
        <v>0</v>
      </c>
      <c r="K40" s="285">
        <f>K24-K39</f>
        <v>0</v>
      </c>
      <c r="L40" s="286">
        <f>L24-L39</f>
        <v>0</v>
      </c>
      <c r="M40" s="288">
        <f>M24-M39</f>
        <v>0</v>
      </c>
      <c r="N40" s="285">
        <f>N24-N39</f>
        <v>0</v>
      </c>
      <c r="O40" s="286">
        <f>O24-O39</f>
        <v>0</v>
      </c>
      <c r="P40" s="285">
        <f>P24-P39</f>
        <v>0</v>
      </c>
      <c r="Q40" s="285">
        <f>Q24-Q39</f>
        <v>0</v>
      </c>
      <c r="R40" s="286">
        <f>R24-R39</f>
        <v>0</v>
      </c>
      <c r="S40" s="162"/>
    </row>
    <row r="41" spans="1:19" ht="15.75" thickBot="1" x14ac:dyDescent="0.3">
      <c r="A41" s="160"/>
      <c r="B41" s="289" t="s">
        <v>26</v>
      </c>
      <c r="C41" s="290" t="s">
        <v>25</v>
      </c>
      <c r="D41" s="291"/>
      <c r="E41" s="292"/>
      <c r="F41" s="293">
        <f>F40-D16</f>
        <v>-6423.3000000000056</v>
      </c>
      <c r="G41" s="291"/>
      <c r="H41" s="294"/>
      <c r="I41" s="295">
        <f>I40-G16</f>
        <v>-6506</v>
      </c>
      <c r="J41" s="296"/>
      <c r="K41" s="294"/>
      <c r="L41" s="293">
        <f>L40-J16</f>
        <v>-6810</v>
      </c>
      <c r="M41" s="297"/>
      <c r="N41" s="294"/>
      <c r="O41" s="293">
        <f>O40-M16</f>
        <v>-6940</v>
      </c>
      <c r="P41" s="291"/>
      <c r="Q41" s="294"/>
      <c r="R41" s="293">
        <f>R40-P16</f>
        <v>-7166</v>
      </c>
      <c r="S41" s="162"/>
    </row>
    <row r="42" spans="1:19" s="303" customFormat="1" ht="8.25" customHeight="1" thickBot="1" x14ac:dyDescent="0.3">
      <c r="A42" s="298"/>
      <c r="B42" s="299"/>
      <c r="C42" s="300"/>
      <c r="D42" s="298"/>
      <c r="E42" s="301"/>
      <c r="F42" s="301"/>
      <c r="G42" s="298"/>
      <c r="H42" s="301"/>
      <c r="I42" s="301"/>
      <c r="J42" s="301"/>
      <c r="K42" s="301"/>
      <c r="L42" s="302"/>
      <c r="M42" s="302"/>
      <c r="N42" s="302"/>
      <c r="O42" s="302"/>
      <c r="P42" s="302"/>
      <c r="Q42" s="302"/>
      <c r="R42" s="302"/>
      <c r="S42" s="302"/>
    </row>
    <row r="43" spans="1:19" s="303" customFormat="1" ht="15.75" customHeight="1" x14ac:dyDescent="0.25">
      <c r="A43" s="298"/>
      <c r="B43" s="304"/>
      <c r="C43" s="305" t="s">
        <v>24</v>
      </c>
      <c r="D43" s="306" t="s">
        <v>23</v>
      </c>
      <c r="E43" s="301"/>
      <c r="F43" s="307"/>
      <c r="G43" s="306" t="s">
        <v>22</v>
      </c>
      <c r="H43" s="301"/>
      <c r="I43" s="301"/>
      <c r="J43" s="306" t="s">
        <v>21</v>
      </c>
      <c r="K43" s="301"/>
      <c r="L43" s="301"/>
      <c r="M43" s="306" t="s">
        <v>20</v>
      </c>
      <c r="N43" s="302"/>
      <c r="O43" s="302"/>
      <c r="P43" s="306" t="s">
        <v>20</v>
      </c>
      <c r="Q43" s="302"/>
      <c r="R43" s="302"/>
      <c r="S43" s="302"/>
    </row>
    <row r="44" spans="1:19" ht="15.75" thickBot="1" x14ac:dyDescent="0.3">
      <c r="A44" s="160"/>
      <c r="B44" s="304"/>
      <c r="C44" s="308"/>
      <c r="D44" s="309">
        <f>'[16]NR 2022'!D44</f>
        <v>1307</v>
      </c>
      <c r="E44" s="301"/>
      <c r="F44" s="307"/>
      <c r="G44" s="309">
        <f>'[16]NR 2022'!J44</f>
        <v>821.9</v>
      </c>
      <c r="H44" s="310"/>
      <c r="I44" s="310"/>
      <c r="J44" s="309">
        <f>'[16]NR 2022'!P44</f>
        <v>821.9</v>
      </c>
      <c r="K44" s="310"/>
      <c r="L44" s="310"/>
      <c r="M44" s="309">
        <v>821.9</v>
      </c>
      <c r="N44" s="162"/>
      <c r="O44" s="162"/>
      <c r="P44" s="309">
        <v>821.9</v>
      </c>
      <c r="Q44" s="162"/>
      <c r="R44" s="162"/>
      <c r="S44" s="162"/>
    </row>
    <row r="45" spans="1:19" s="303" customFormat="1" ht="8.25" customHeight="1" thickBot="1" x14ac:dyDescent="0.3">
      <c r="A45" s="298"/>
      <c r="B45" s="304"/>
      <c r="C45" s="300"/>
      <c r="D45" s="301"/>
      <c r="E45" s="301"/>
      <c r="F45" s="307"/>
      <c r="G45" s="301"/>
      <c r="H45" s="301"/>
      <c r="I45" s="307"/>
      <c r="J45" s="307"/>
      <c r="K45" s="307"/>
      <c r="L45" s="302"/>
      <c r="M45" s="302"/>
      <c r="N45" s="302"/>
      <c r="O45" s="302"/>
      <c r="P45" s="302"/>
      <c r="Q45" s="302"/>
      <c r="R45" s="302"/>
      <c r="S45" s="302"/>
    </row>
    <row r="46" spans="1:19" s="303" customFormat="1" ht="37.5" customHeight="1" thickBot="1" x14ac:dyDescent="0.3">
      <c r="A46" s="298"/>
      <c r="B46" s="304"/>
      <c r="C46" s="305" t="s">
        <v>19</v>
      </c>
      <c r="D46" s="311" t="s">
        <v>18</v>
      </c>
      <c r="E46" s="312" t="s">
        <v>17</v>
      </c>
      <c r="F46" s="307"/>
      <c r="G46" s="311" t="s">
        <v>18</v>
      </c>
      <c r="H46" s="312" t="s">
        <v>17</v>
      </c>
      <c r="I46" s="302"/>
      <c r="J46" s="311" t="s">
        <v>18</v>
      </c>
      <c r="K46" s="312" t="s">
        <v>17</v>
      </c>
      <c r="L46" s="313"/>
      <c r="M46" s="311" t="s">
        <v>18</v>
      </c>
      <c r="N46" s="312" t="s">
        <v>17</v>
      </c>
      <c r="O46" s="302"/>
      <c r="P46" s="311" t="s">
        <v>18</v>
      </c>
      <c r="Q46" s="312" t="s">
        <v>17</v>
      </c>
      <c r="R46" s="302"/>
      <c r="S46" s="302"/>
    </row>
    <row r="47" spans="1:19" ht="15.75" thickBot="1" x14ac:dyDescent="0.3">
      <c r="A47" s="160"/>
      <c r="B47" s="314"/>
      <c r="C47" s="315"/>
      <c r="D47" s="316">
        <v>0</v>
      </c>
      <c r="E47" s="317">
        <v>0</v>
      </c>
      <c r="F47" s="307"/>
      <c r="G47" s="316">
        <v>0</v>
      </c>
      <c r="H47" s="317">
        <v>0</v>
      </c>
      <c r="I47" s="162"/>
      <c r="J47" s="316">
        <v>0</v>
      </c>
      <c r="K47" s="317">
        <v>0</v>
      </c>
      <c r="L47" s="310"/>
      <c r="M47" s="316">
        <v>0</v>
      </c>
      <c r="N47" s="317">
        <v>0</v>
      </c>
      <c r="O47" s="162"/>
      <c r="P47" s="316">
        <v>0</v>
      </c>
      <c r="Q47" s="317">
        <v>0</v>
      </c>
      <c r="R47" s="162"/>
      <c r="S47" s="162"/>
    </row>
    <row r="48" spans="1:19" x14ac:dyDescent="0.25">
      <c r="A48" s="160"/>
      <c r="B48" s="314"/>
      <c r="C48" s="300"/>
      <c r="D48" s="301"/>
      <c r="E48" s="301"/>
      <c r="F48" s="307"/>
      <c r="G48" s="301"/>
      <c r="H48" s="301"/>
      <c r="I48" s="307"/>
      <c r="J48" s="307"/>
      <c r="K48" s="307"/>
      <c r="L48" s="302"/>
      <c r="M48" s="162"/>
      <c r="N48" s="302"/>
      <c r="O48" s="302"/>
      <c r="P48" s="162"/>
      <c r="Q48" s="162"/>
      <c r="R48" s="162"/>
      <c r="S48" s="162"/>
    </row>
    <row r="49" spans="1:19" x14ac:dyDescent="0.25">
      <c r="A49" s="160"/>
      <c r="B49" s="314"/>
      <c r="C49" s="318" t="s">
        <v>16</v>
      </c>
      <c r="D49" s="319" t="s">
        <v>9</v>
      </c>
      <c r="E49" s="301"/>
      <c r="F49" s="162"/>
      <c r="G49" s="319" t="s">
        <v>15</v>
      </c>
      <c r="H49" s="162"/>
      <c r="I49" s="162"/>
      <c r="J49" s="319" t="s">
        <v>7</v>
      </c>
      <c r="K49" s="162"/>
      <c r="L49" s="320"/>
      <c r="M49" s="319" t="s">
        <v>6</v>
      </c>
      <c r="N49" s="320"/>
      <c r="O49" s="320"/>
      <c r="P49" s="319" t="s">
        <v>5</v>
      </c>
      <c r="Q49" s="162"/>
      <c r="R49" s="162"/>
      <c r="S49" s="162"/>
    </row>
    <row r="50" spans="1:19" x14ac:dyDescent="0.25">
      <c r="A50" s="160"/>
      <c r="B50" s="314"/>
      <c r="C50" s="321" t="s">
        <v>96</v>
      </c>
      <c r="D50" s="322"/>
      <c r="E50" s="301"/>
      <c r="F50" s="162"/>
      <c r="G50" s="322"/>
      <c r="H50" s="162"/>
      <c r="I50" s="162"/>
      <c r="J50" s="322"/>
      <c r="K50" s="162"/>
      <c r="L50" s="323"/>
      <c r="M50" s="322"/>
      <c r="N50" s="323"/>
      <c r="O50" s="323"/>
      <c r="P50" s="322"/>
      <c r="Q50" s="162"/>
      <c r="R50" s="162"/>
      <c r="S50" s="162"/>
    </row>
    <row r="51" spans="1:19" x14ac:dyDescent="0.25">
      <c r="A51" s="160"/>
      <c r="B51" s="314"/>
      <c r="C51" s="321" t="s">
        <v>14</v>
      </c>
      <c r="D51" s="322">
        <v>1515.1</v>
      </c>
      <c r="E51" s="301"/>
      <c r="F51" s="162"/>
      <c r="G51" s="322">
        <v>1756.8</v>
      </c>
      <c r="H51" s="162"/>
      <c r="I51" s="162"/>
      <c r="J51" s="322">
        <v>149.80000000000001</v>
      </c>
      <c r="K51" s="162"/>
      <c r="L51" s="323"/>
      <c r="M51" s="322">
        <v>100</v>
      </c>
      <c r="N51" s="323"/>
      <c r="O51" s="323"/>
      <c r="P51" s="322">
        <v>50</v>
      </c>
      <c r="Q51" s="162"/>
      <c r="R51" s="162"/>
      <c r="S51" s="162"/>
    </row>
    <row r="52" spans="1:19" x14ac:dyDescent="0.25">
      <c r="A52" s="160"/>
      <c r="B52" s="314"/>
      <c r="C52" s="321" t="s">
        <v>13</v>
      </c>
      <c r="D52" s="322">
        <v>653.9</v>
      </c>
      <c r="E52" s="301"/>
      <c r="F52" s="162"/>
      <c r="G52" s="322">
        <v>552</v>
      </c>
      <c r="H52" s="162"/>
      <c r="I52" s="162"/>
      <c r="J52" s="322">
        <v>127</v>
      </c>
      <c r="K52" s="162"/>
      <c r="L52" s="323"/>
      <c r="M52" s="322">
        <v>400</v>
      </c>
      <c r="N52" s="323"/>
      <c r="O52" s="323"/>
      <c r="P52" s="322">
        <v>650</v>
      </c>
      <c r="Q52" s="162"/>
      <c r="R52" s="162"/>
      <c r="S52" s="162"/>
    </row>
    <row r="53" spans="1:19" x14ac:dyDescent="0.25">
      <c r="A53" s="160"/>
      <c r="B53" s="314"/>
      <c r="C53" s="321" t="s">
        <v>12</v>
      </c>
      <c r="D53" s="322">
        <v>189.7</v>
      </c>
      <c r="E53" s="301"/>
      <c r="F53" s="162"/>
      <c r="G53" s="322">
        <v>143.30000000000001</v>
      </c>
      <c r="H53" s="162"/>
      <c r="I53" s="162"/>
      <c r="J53" s="322">
        <v>93.3</v>
      </c>
      <c r="K53" s="162"/>
      <c r="L53" s="323"/>
      <c r="M53" s="322">
        <v>70</v>
      </c>
      <c r="N53" s="323"/>
      <c r="O53" s="323"/>
      <c r="P53" s="322">
        <v>40</v>
      </c>
      <c r="Q53" s="162"/>
      <c r="R53" s="162"/>
      <c r="S53" s="162"/>
    </row>
    <row r="54" spans="1:19" x14ac:dyDescent="0.25">
      <c r="A54" s="160"/>
      <c r="B54" s="314"/>
      <c r="C54" s="324" t="s">
        <v>11</v>
      </c>
      <c r="D54" s="322">
        <v>979.4</v>
      </c>
      <c r="E54" s="301"/>
      <c r="F54" s="162"/>
      <c r="G54" s="322">
        <v>1217.3</v>
      </c>
      <c r="H54" s="162"/>
      <c r="I54" s="162"/>
      <c r="J54" s="322">
        <v>947.3</v>
      </c>
      <c r="K54" s="162"/>
      <c r="L54" s="323"/>
      <c r="M54" s="322">
        <v>700</v>
      </c>
      <c r="N54" s="323"/>
      <c r="O54" s="323"/>
      <c r="P54" s="322">
        <v>600</v>
      </c>
      <c r="Q54" s="162"/>
      <c r="R54" s="162"/>
      <c r="S54" s="162"/>
    </row>
    <row r="55" spans="1:19" ht="10.5" customHeight="1" x14ac:dyDescent="0.25">
      <c r="A55" s="160"/>
      <c r="B55" s="314"/>
      <c r="C55" s="300"/>
      <c r="D55" s="301"/>
      <c r="E55" s="301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x14ac:dyDescent="0.25">
      <c r="A56" s="160"/>
      <c r="B56" s="314"/>
      <c r="C56" s="318" t="s">
        <v>10</v>
      </c>
      <c r="D56" s="319" t="s">
        <v>9</v>
      </c>
      <c r="E56" s="301"/>
      <c r="F56" s="307"/>
      <c r="G56" s="319" t="s">
        <v>8</v>
      </c>
      <c r="H56" s="301"/>
      <c r="I56" s="307"/>
      <c r="J56" s="319" t="s">
        <v>7</v>
      </c>
      <c r="K56" s="307"/>
      <c r="L56" s="162"/>
      <c r="M56" s="319" t="s">
        <v>6</v>
      </c>
      <c r="N56" s="320"/>
      <c r="O56" s="320"/>
      <c r="P56" s="319" t="s">
        <v>5</v>
      </c>
      <c r="Q56" s="162"/>
      <c r="R56" s="162"/>
      <c r="S56" s="162"/>
    </row>
    <row r="57" spans="1:19" x14ac:dyDescent="0.25">
      <c r="A57" s="160"/>
      <c r="B57" s="314"/>
      <c r="C57" s="321"/>
      <c r="D57" s="325">
        <v>84</v>
      </c>
      <c r="E57" s="301"/>
      <c r="F57" s="307"/>
      <c r="G57" s="325">
        <v>86</v>
      </c>
      <c r="H57" s="301"/>
      <c r="I57" s="307"/>
      <c r="J57" s="325">
        <v>86</v>
      </c>
      <c r="K57" s="307"/>
      <c r="L57" s="162"/>
      <c r="M57" s="325">
        <v>86</v>
      </c>
      <c r="N57" s="162"/>
      <c r="O57" s="162"/>
      <c r="P57" s="325">
        <v>86</v>
      </c>
      <c r="Q57" s="162"/>
      <c r="R57" s="162"/>
      <c r="S57" s="162"/>
    </row>
    <row r="58" spans="1:19" x14ac:dyDescent="0.25">
      <c r="A58" s="160"/>
      <c r="B58" s="314"/>
      <c r="C58" s="300"/>
      <c r="D58" s="301"/>
      <c r="E58" s="301"/>
      <c r="F58" s="307"/>
      <c r="G58" s="301"/>
      <c r="H58" s="301"/>
      <c r="I58" s="307"/>
      <c r="J58" s="307"/>
      <c r="K58" s="307"/>
      <c r="L58" s="162"/>
      <c r="M58" s="162"/>
      <c r="N58" s="162"/>
      <c r="O58" s="162"/>
      <c r="P58" s="162"/>
      <c r="Q58" s="162"/>
      <c r="R58" s="162"/>
      <c r="S58" s="162"/>
    </row>
    <row r="59" spans="1:19" x14ac:dyDescent="0.25">
      <c r="A59" s="160"/>
      <c r="B59" s="326" t="s">
        <v>4</v>
      </c>
      <c r="C59" s="327"/>
      <c r="D59" s="328"/>
      <c r="E59" s="328"/>
      <c r="F59" s="328"/>
      <c r="G59" s="328"/>
      <c r="H59" s="328"/>
      <c r="I59" s="328"/>
      <c r="J59" s="328"/>
      <c r="K59" s="328"/>
      <c r="L59" s="329"/>
      <c r="M59" s="329"/>
      <c r="N59" s="329"/>
      <c r="O59" s="329"/>
      <c r="P59" s="329"/>
      <c r="Q59" s="329"/>
      <c r="R59" s="330"/>
      <c r="S59" s="162"/>
    </row>
    <row r="60" spans="1:19" x14ac:dyDescent="0.25">
      <c r="A60" s="160"/>
      <c r="B60" s="331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32"/>
      <c r="S60" s="162"/>
    </row>
    <row r="61" spans="1:19" x14ac:dyDescent="0.25">
      <c r="A61" s="160"/>
      <c r="B61" s="333"/>
      <c r="C61" s="334"/>
      <c r="D61" s="334"/>
      <c r="E61" s="334"/>
      <c r="F61" s="334"/>
      <c r="G61" s="334"/>
      <c r="H61" s="334"/>
      <c r="I61" s="334"/>
      <c r="J61" s="334"/>
      <c r="K61" s="334"/>
      <c r="L61" s="303"/>
      <c r="M61" s="303"/>
      <c r="N61" s="303"/>
      <c r="O61" s="303"/>
      <c r="P61" s="303"/>
      <c r="Q61" s="303"/>
      <c r="R61" s="332"/>
      <c r="S61" s="162"/>
    </row>
    <row r="62" spans="1:19" hidden="1" x14ac:dyDescent="0.25">
      <c r="A62" s="160"/>
      <c r="B62" s="333"/>
      <c r="C62" s="334"/>
      <c r="D62" s="334"/>
      <c r="E62" s="334"/>
      <c r="F62" s="334"/>
      <c r="G62" s="334"/>
      <c r="H62" s="334"/>
      <c r="I62" s="334"/>
      <c r="J62" s="334"/>
      <c r="K62" s="334"/>
      <c r="L62" s="303"/>
      <c r="M62" s="303"/>
      <c r="N62" s="303"/>
      <c r="O62" s="303"/>
      <c r="P62" s="303"/>
      <c r="Q62" s="303"/>
      <c r="R62" s="332"/>
      <c r="S62" s="162"/>
    </row>
    <row r="63" spans="1:19" hidden="1" x14ac:dyDescent="0.25">
      <c r="A63" s="160"/>
      <c r="B63" s="333"/>
      <c r="C63" s="334"/>
      <c r="D63" s="334"/>
      <c r="E63" s="334"/>
      <c r="F63" s="334"/>
      <c r="G63" s="334"/>
      <c r="H63" s="334"/>
      <c r="I63" s="334"/>
      <c r="J63" s="334"/>
      <c r="K63" s="334"/>
      <c r="L63" s="303"/>
      <c r="M63" s="303"/>
      <c r="N63" s="303"/>
      <c r="O63" s="303"/>
      <c r="P63" s="303"/>
      <c r="Q63" s="303"/>
      <c r="R63" s="332"/>
      <c r="S63" s="162"/>
    </row>
    <row r="64" spans="1:19" hidden="1" x14ac:dyDescent="0.25">
      <c r="A64" s="160"/>
      <c r="B64" s="333"/>
      <c r="C64" s="334"/>
      <c r="D64" s="334"/>
      <c r="E64" s="334"/>
      <c r="F64" s="334"/>
      <c r="G64" s="334"/>
      <c r="H64" s="334"/>
      <c r="I64" s="334"/>
      <c r="J64" s="334"/>
      <c r="K64" s="334"/>
      <c r="L64" s="303"/>
      <c r="M64" s="303"/>
      <c r="N64" s="303"/>
      <c r="O64" s="303"/>
      <c r="P64" s="303"/>
      <c r="Q64" s="303"/>
      <c r="R64" s="332"/>
      <c r="S64" s="162"/>
    </row>
    <row r="65" spans="1:19" hidden="1" x14ac:dyDescent="0.25">
      <c r="A65" s="160"/>
      <c r="B65" s="335"/>
      <c r="C65" s="336"/>
      <c r="D65" s="337"/>
      <c r="E65" s="337"/>
      <c r="F65" s="337"/>
      <c r="G65" s="337"/>
      <c r="H65" s="337"/>
      <c r="I65" s="337"/>
      <c r="J65" s="337"/>
      <c r="K65" s="337"/>
      <c r="L65" s="303"/>
      <c r="M65" s="303"/>
      <c r="N65" s="303"/>
      <c r="O65" s="303"/>
      <c r="P65" s="303"/>
      <c r="Q65" s="303"/>
      <c r="R65" s="332"/>
      <c r="S65" s="162"/>
    </row>
    <row r="66" spans="1:19" hidden="1" x14ac:dyDescent="0.25">
      <c r="A66" s="160"/>
      <c r="B66" s="338"/>
      <c r="C66" s="339"/>
      <c r="D66" s="337"/>
      <c r="E66" s="337"/>
      <c r="F66" s="337"/>
      <c r="G66" s="337"/>
      <c r="H66" s="337"/>
      <c r="I66" s="337"/>
      <c r="J66" s="337"/>
      <c r="K66" s="337"/>
      <c r="L66" s="303"/>
      <c r="M66" s="303"/>
      <c r="N66" s="303"/>
      <c r="O66" s="303"/>
      <c r="P66" s="303"/>
      <c r="Q66" s="303"/>
      <c r="R66" s="332"/>
      <c r="S66" s="162"/>
    </row>
    <row r="67" spans="1:19" hidden="1" x14ac:dyDescent="0.25">
      <c r="A67" s="160"/>
      <c r="B67" s="335"/>
      <c r="C67" s="340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hidden="1" x14ac:dyDescent="0.25">
      <c r="A68" s="160"/>
      <c r="B68" s="335"/>
      <c r="C68" s="340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41"/>
      <c r="C69" s="342"/>
      <c r="D69" s="343"/>
      <c r="E69" s="343"/>
      <c r="F69" s="343"/>
      <c r="G69" s="343"/>
      <c r="H69" s="343"/>
      <c r="I69" s="343"/>
      <c r="J69" s="343"/>
      <c r="K69" s="343"/>
      <c r="L69" s="344"/>
      <c r="M69" s="344"/>
      <c r="N69" s="344"/>
      <c r="O69" s="344"/>
      <c r="P69" s="344"/>
      <c r="Q69" s="344"/>
      <c r="R69" s="345"/>
      <c r="S69" s="162"/>
    </row>
    <row r="70" spans="1:19" x14ac:dyDescent="0.25">
      <c r="A70" s="298"/>
      <c r="B70" s="346"/>
      <c r="C70" s="347"/>
      <c r="D70" s="348"/>
      <c r="E70" s="348"/>
      <c r="F70" s="348"/>
      <c r="G70" s="348"/>
      <c r="H70" s="348"/>
      <c r="I70" s="348"/>
      <c r="J70" s="348"/>
      <c r="K70" s="348"/>
      <c r="L70" s="162"/>
      <c r="M70" s="162"/>
      <c r="N70" s="162"/>
      <c r="O70" s="162"/>
      <c r="P70" s="162"/>
      <c r="Q70" s="162"/>
      <c r="R70" s="162"/>
      <c r="S70" s="162"/>
    </row>
    <row r="71" spans="1:19" x14ac:dyDescent="0.25">
      <c r="A71" s="160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162"/>
      <c r="M71" s="162"/>
      <c r="N71" s="162"/>
      <c r="O71" s="162"/>
      <c r="P71" s="162"/>
      <c r="Q71" s="162"/>
      <c r="R71" s="162"/>
      <c r="S71" s="162"/>
    </row>
    <row r="72" spans="1:19" x14ac:dyDescent="0.25">
      <c r="A72" s="160"/>
      <c r="B72" s="349" t="s">
        <v>3</v>
      </c>
      <c r="C72" s="350">
        <v>44502</v>
      </c>
      <c r="D72" s="337" t="s">
        <v>134</v>
      </c>
      <c r="E72" s="349"/>
      <c r="F72" s="349" t="s">
        <v>2</v>
      </c>
      <c r="G72" s="351" t="s">
        <v>133</v>
      </c>
      <c r="H72" s="349"/>
      <c r="I72" s="349"/>
      <c r="J72" s="349"/>
      <c r="K72" s="349"/>
      <c r="L72" s="162"/>
      <c r="M72" s="162"/>
      <c r="N72" s="162"/>
      <c r="O72" s="162"/>
      <c r="P72" s="162"/>
      <c r="Q72" s="162"/>
      <c r="R72" s="162"/>
      <c r="S72" s="162"/>
    </row>
    <row r="73" spans="1:19" ht="7.5" customHeight="1" x14ac:dyDescent="0.25">
      <c r="A73" s="160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62"/>
      <c r="M73" s="162"/>
      <c r="N73" s="162"/>
      <c r="O73" s="162"/>
      <c r="P73" s="162"/>
      <c r="Q73" s="162"/>
      <c r="R73" s="162"/>
      <c r="S73" s="162"/>
    </row>
    <row r="74" spans="1:19" x14ac:dyDescent="0.25">
      <c r="A74" s="160"/>
      <c r="B74" s="349"/>
      <c r="C74" s="349"/>
      <c r="D74" s="352"/>
      <c r="E74" s="349"/>
      <c r="F74" s="349" t="s">
        <v>0</v>
      </c>
      <c r="G74" s="353"/>
      <c r="H74" s="349"/>
      <c r="I74" s="349"/>
      <c r="J74" s="349"/>
      <c r="K74" s="349"/>
      <c r="L74" s="162"/>
      <c r="M74" s="162"/>
      <c r="N74" s="162"/>
      <c r="O74" s="162"/>
      <c r="P74" s="162"/>
      <c r="Q74" s="162"/>
      <c r="R74" s="162"/>
      <c r="S74" s="162"/>
    </row>
    <row r="75" spans="1:19" x14ac:dyDescent="0.25">
      <c r="A75" s="160"/>
      <c r="B75" s="349"/>
      <c r="C75" s="349"/>
      <c r="D75" s="352"/>
      <c r="E75" s="349"/>
      <c r="F75" s="349"/>
      <c r="G75" s="353"/>
      <c r="H75" s="349"/>
      <c r="I75" s="349"/>
      <c r="J75" s="349"/>
      <c r="K75" s="349"/>
      <c r="L75" s="162"/>
      <c r="M75" s="162"/>
      <c r="N75" s="162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298"/>
      <c r="B77" s="346"/>
      <c r="C77" s="347"/>
      <c r="D77" s="348"/>
      <c r="E77" s="348"/>
      <c r="F77" s="348"/>
      <c r="G77" s="348"/>
      <c r="H77" s="348"/>
      <c r="I77" s="348"/>
      <c r="J77" s="348"/>
      <c r="K77" s="348"/>
      <c r="L77" s="162"/>
      <c r="M77" s="162"/>
      <c r="N77" s="162"/>
      <c r="O77" s="162"/>
      <c r="P77" s="162"/>
      <c r="Q77" s="162"/>
      <c r="R77" s="162"/>
      <c r="S77" s="162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O13:O14"/>
    <mergeCell ref="M26:M27"/>
    <mergeCell ref="N26:N27"/>
    <mergeCell ref="O26:O27"/>
    <mergeCell ref="P25:R25"/>
    <mergeCell ref="P26:P27"/>
    <mergeCell ref="Q26:Q27"/>
    <mergeCell ref="R26:R27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C13:C14"/>
    <mergeCell ref="F13:F14"/>
    <mergeCell ref="B63:K63"/>
    <mergeCell ref="B64:K64"/>
    <mergeCell ref="B62:K62"/>
    <mergeCell ref="D59:K59"/>
    <mergeCell ref="B61:K61"/>
    <mergeCell ref="B26:B27"/>
    <mergeCell ref="G26:G27"/>
    <mergeCell ref="H26:H27"/>
    <mergeCell ref="C43:C44"/>
    <mergeCell ref="C46:C47"/>
    <mergeCell ref="C26:C27"/>
    <mergeCell ref="D12:F12"/>
    <mergeCell ref="D10:F10"/>
    <mergeCell ref="D13:D14"/>
    <mergeCell ref="D25:F25"/>
    <mergeCell ref="D26:D27"/>
    <mergeCell ref="E26:E27"/>
    <mergeCell ref="F26:F27"/>
    <mergeCell ref="L26:L27"/>
    <mergeCell ref="G10:I10"/>
    <mergeCell ref="G12:I12"/>
    <mergeCell ref="G13:G14"/>
    <mergeCell ref="H13:H14"/>
    <mergeCell ref="E13:E14"/>
    <mergeCell ref="I26:I27"/>
    <mergeCell ref="L13:L14"/>
    <mergeCell ref="J25:L25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K13:K14"/>
  </mergeCells>
  <pageMargins left="0.70866141732283472" right="0.70866141732283472" top="1.1811023622047245" bottom="0.78740157480314965" header="0.31496062992125984" footer="0.31496062992125984"/>
  <pageSetup paperSize="8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S264"/>
  <sheetViews>
    <sheetView showGridLines="0" zoomScale="80" zoomScaleNormal="80" zoomScaleSheetLayoutView="80" workbookViewId="0"/>
  </sheetViews>
  <sheetFormatPr defaultColWidth="0" defaultRowHeight="15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6" width="14.28515625" style="354" customWidth="1"/>
    <col min="7" max="7" width="21.28515625" style="355" customWidth="1"/>
    <col min="8" max="9" width="14.28515625" style="354" customWidth="1"/>
    <col min="10" max="10" width="20.85546875" style="354" customWidth="1"/>
    <col min="11" max="12" width="14.28515625" style="354" customWidth="1"/>
    <col min="13" max="13" width="21.140625" style="354" customWidth="1"/>
    <col min="14" max="15" width="14.28515625" style="354" customWidth="1"/>
    <col min="16" max="16" width="21.42578125" style="354" customWidth="1"/>
    <col min="17" max="18" width="14.2851562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164" t="s">
        <v>93</v>
      </c>
      <c r="C2" s="160"/>
      <c r="D2" s="160"/>
      <c r="E2" s="160"/>
      <c r="F2" s="160"/>
      <c r="G2" s="161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tr">
        <f>'[13]NR 2022'!D4:U4</f>
        <v>Základní škola Chomutov, Na Příkopech 895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>
        <f>'[13]NR 2022'!D6</f>
        <v>46789685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tr">
        <f>'[13]NR 2022'!D8:U8</f>
        <v>Na Příkopech 895, 430 01 Chomutov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174" t="s">
        <v>87</v>
      </c>
      <c r="K10" s="171"/>
      <c r="L10" s="172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190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f>'[13]NR 2022'!G15</f>
        <v>2000</v>
      </c>
      <c r="E15" s="206">
        <f>'[13]NR 2022'!H15</f>
        <v>0</v>
      </c>
      <c r="F15" s="207">
        <f>D15+E15</f>
        <v>2000</v>
      </c>
      <c r="G15" s="205">
        <v>2000</v>
      </c>
      <c r="H15" s="206">
        <f>'[13]NR 2022'!K15</f>
        <v>0</v>
      </c>
      <c r="I15" s="208">
        <f>G15+H15</f>
        <v>2000</v>
      </c>
      <c r="J15" s="209">
        <f>'[13]NR 2022'!Y15</f>
        <v>2000</v>
      </c>
      <c r="K15" s="210">
        <f>'[13]NR 2022'!Z15</f>
        <v>0</v>
      </c>
      <c r="L15" s="211">
        <f>J15+K15</f>
        <v>2000</v>
      </c>
      <c r="M15" s="360">
        <v>2000</v>
      </c>
      <c r="N15" s="206"/>
      <c r="O15" s="207">
        <f>M15+N15</f>
        <v>2000</v>
      </c>
      <c r="P15" s="205">
        <v>2000</v>
      </c>
      <c r="Q15" s="206"/>
      <c r="R15" s="207">
        <f>P15+Q15</f>
        <v>2000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f>'[13]NR 2022'!G16</f>
        <v>4480.7</v>
      </c>
      <c r="E16" s="216">
        <f>'[13]NR 2022'!H16</f>
        <v>0</v>
      </c>
      <c r="F16" s="207">
        <f>D16+E16</f>
        <v>4480.7</v>
      </c>
      <c r="G16" s="205">
        <f>'[13]NR 2022'!J16</f>
        <v>4793.7</v>
      </c>
      <c r="H16" s="216">
        <f>'[13]NR 2022'!K16</f>
        <v>0</v>
      </c>
      <c r="I16" s="208">
        <f>G16+H16</f>
        <v>4793.7</v>
      </c>
      <c r="J16" s="217">
        <f>'[13]NR 2022'!Y16</f>
        <v>5280</v>
      </c>
      <c r="K16" s="218">
        <f>'[13]NR 2022'!Z16</f>
        <v>0</v>
      </c>
      <c r="L16" s="219">
        <f>J16+K16</f>
        <v>5280</v>
      </c>
      <c r="M16" s="359">
        <v>5485</v>
      </c>
      <c r="N16" s="216"/>
      <c r="O16" s="207">
        <f>M16+N16</f>
        <v>5485</v>
      </c>
      <c r="P16" s="222">
        <v>5485</v>
      </c>
      <c r="Q16" s="216"/>
      <c r="R16" s="207">
        <f>P16+Q16</f>
        <v>5485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f>'[13]NR 2022'!G17</f>
        <v>366.3</v>
      </c>
      <c r="E17" s="216">
        <f>'[13]NR 2022'!H17</f>
        <v>0</v>
      </c>
      <c r="F17" s="207">
        <f>D17+E17</f>
        <v>366.3</v>
      </c>
      <c r="G17" s="205">
        <f>'[13]NR 2022'!J17</f>
        <v>426.1</v>
      </c>
      <c r="H17" s="216">
        <f>'[13]NR 2022'!K17</f>
        <v>0</v>
      </c>
      <c r="I17" s="208">
        <f>G17+H17</f>
        <v>426.1</v>
      </c>
      <c r="J17" s="217">
        <f>'[13]NR 2022'!Y17</f>
        <v>328.7</v>
      </c>
      <c r="K17" s="218">
        <f>'[13]NR 2022'!Z17</f>
        <v>0</v>
      </c>
      <c r="L17" s="219">
        <f>J17+K17</f>
        <v>328.7</v>
      </c>
      <c r="M17" s="359"/>
      <c r="N17" s="225"/>
      <c r="O17" s="207">
        <f>M17+N17</f>
        <v>0</v>
      </c>
      <c r="P17" s="222"/>
      <c r="Q17" s="225"/>
      <c r="R17" s="207">
        <f>P17+Q17</f>
        <v>0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f>'[13]NR 2022'!G18</f>
        <v>41954</v>
      </c>
      <c r="E18" s="206">
        <f>'[13]NR 2022'!H18</f>
        <v>0</v>
      </c>
      <c r="F18" s="207">
        <f>D18+E18</f>
        <v>41954</v>
      </c>
      <c r="G18" s="205">
        <v>44400</v>
      </c>
      <c r="H18" s="206">
        <v>0</v>
      </c>
      <c r="I18" s="208">
        <f>G18+H18</f>
        <v>44400</v>
      </c>
      <c r="J18" s="217">
        <f>'[13]NR 2022'!Y18</f>
        <v>46002</v>
      </c>
      <c r="K18" s="218">
        <f>'[13]NR 2022'!Z18</f>
        <v>0</v>
      </c>
      <c r="L18" s="219">
        <f>J18+K18</f>
        <v>46002</v>
      </c>
      <c r="M18" s="359">
        <v>45502</v>
      </c>
      <c r="N18" s="206"/>
      <c r="O18" s="207">
        <f>M18+N18</f>
        <v>45502</v>
      </c>
      <c r="P18" s="222">
        <v>45502</v>
      </c>
      <c r="Q18" s="206"/>
      <c r="R18" s="207">
        <f>P18+Q18</f>
        <v>45502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v>100</v>
      </c>
      <c r="E19" s="206">
        <f>'[13]NR 2022'!H19</f>
        <v>0</v>
      </c>
      <c r="F19" s="207">
        <f>D19+E19</f>
        <v>100</v>
      </c>
      <c r="G19" s="205">
        <v>957</v>
      </c>
      <c r="H19" s="206">
        <f>'[13]NR 2022'!K19</f>
        <v>0</v>
      </c>
      <c r="I19" s="208">
        <f>G19+H19</f>
        <v>957</v>
      </c>
      <c r="J19" s="217">
        <f>'[13]NR 2022'!Y19</f>
        <v>957</v>
      </c>
      <c r="K19" s="218">
        <f>'[13]NR 2022'!Z19</f>
        <v>0</v>
      </c>
      <c r="L19" s="219">
        <f>J19+K19</f>
        <v>957</v>
      </c>
      <c r="M19" s="359">
        <v>957</v>
      </c>
      <c r="N19" s="228"/>
      <c r="O19" s="207">
        <f>M19+N19</f>
        <v>957</v>
      </c>
      <c r="P19" s="222">
        <v>957</v>
      </c>
      <c r="Q19" s="228"/>
      <c r="R19" s="207">
        <f>P19+Q19</f>
        <v>957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f>'[13]NR 2022'!G20</f>
        <v>0</v>
      </c>
      <c r="E20" s="206">
        <f>'[13]NR 2022'!H20</f>
        <v>0</v>
      </c>
      <c r="F20" s="207">
        <f>D20+E20</f>
        <v>0</v>
      </c>
      <c r="G20" s="205">
        <f>'[13]NR 2022'!J20</f>
        <v>0</v>
      </c>
      <c r="H20" s="206">
        <f>'[13]NR 2022'!K20</f>
        <v>0</v>
      </c>
      <c r="I20" s="208">
        <f>G20+H20</f>
        <v>0</v>
      </c>
      <c r="J20" s="217">
        <f>'[13]NR 2022'!Y20</f>
        <v>0</v>
      </c>
      <c r="K20" s="218">
        <f>'[13]NR 2022'!Z20</f>
        <v>0</v>
      </c>
      <c r="L20" s="219">
        <f>J20+K20</f>
        <v>0</v>
      </c>
      <c r="M20" s="359">
        <v>0</v>
      </c>
      <c r="N20" s="228"/>
      <c r="O20" s="207">
        <f>M20+N20</f>
        <v>0</v>
      </c>
      <c r="P20" s="222"/>
      <c r="Q20" s="228"/>
      <c r="R20" s="207">
        <f>P20+Q20</f>
        <v>0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f>'[13]NR 2022'!G21</f>
        <v>1450</v>
      </c>
      <c r="E21" s="206">
        <f>'[13]NR 2022'!H21</f>
        <v>0</v>
      </c>
      <c r="F21" s="207">
        <f>D21+E21</f>
        <v>1450</v>
      </c>
      <c r="G21" s="205">
        <v>2000</v>
      </c>
      <c r="H21" s="206">
        <f>'[13]NR 2022'!K21</f>
        <v>0</v>
      </c>
      <c r="I21" s="208">
        <f>G21+H21</f>
        <v>2000</v>
      </c>
      <c r="J21" s="217">
        <f>'[13]NR 2022'!Y21</f>
        <v>1500</v>
      </c>
      <c r="K21" s="218">
        <f>'[13]NR 2022'!Z21</f>
        <v>0</v>
      </c>
      <c r="L21" s="219">
        <f>J21+K21</f>
        <v>1500</v>
      </c>
      <c r="M21" s="359">
        <v>1500</v>
      </c>
      <c r="N21" s="232"/>
      <c r="O21" s="207">
        <f>M21+N21</f>
        <v>1500</v>
      </c>
      <c r="P21" s="222">
        <v>1500</v>
      </c>
      <c r="Q21" s="232"/>
      <c r="R21" s="207">
        <f>P21+Q21</f>
        <v>1500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'[13]NR 2022'!G22</f>
        <v>0</v>
      </c>
      <c r="E22" s="206">
        <f>'[13]NR 2022'!H22</f>
        <v>0</v>
      </c>
      <c r="F22" s="207">
        <f>D22+E22</f>
        <v>0</v>
      </c>
      <c r="G22" s="205">
        <f>'[13]NR 2022'!J22</f>
        <v>0</v>
      </c>
      <c r="H22" s="206">
        <f>'[13]NR 2022'!K22</f>
        <v>0</v>
      </c>
      <c r="I22" s="208">
        <f>G22+H22</f>
        <v>0</v>
      </c>
      <c r="J22" s="217">
        <f>'[13]NR 2022'!Y22</f>
        <v>250</v>
      </c>
      <c r="K22" s="218">
        <f>'[13]NR 2022'!Z22</f>
        <v>0</v>
      </c>
      <c r="L22" s="219">
        <f>J22+K22</f>
        <v>250</v>
      </c>
      <c r="M22" s="359">
        <v>0</v>
      </c>
      <c r="N22" s="232"/>
      <c r="O22" s="207">
        <f>M22+N22</f>
        <v>0</v>
      </c>
      <c r="P22" s="222">
        <v>0</v>
      </c>
      <c r="Q22" s="232"/>
      <c r="R22" s="207">
        <f>P22+Q22</f>
        <v>0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'[13]NR 2022'!G23</f>
        <v>0</v>
      </c>
      <c r="E23" s="206">
        <f>'[13]NR 2022'!H23</f>
        <v>0</v>
      </c>
      <c r="F23" s="235">
        <f>D23+E23</f>
        <v>0</v>
      </c>
      <c r="G23" s="205">
        <f>'[13]NR 2022'!J23</f>
        <v>0</v>
      </c>
      <c r="H23" s="206">
        <f>'[13]NR 2022'!K23</f>
        <v>0</v>
      </c>
      <c r="I23" s="236">
        <f>G23+H23</f>
        <v>0</v>
      </c>
      <c r="J23" s="217">
        <f>'[13]NR 2022'!Y23</f>
        <v>0</v>
      </c>
      <c r="K23" s="218">
        <f>'[13]NR 2022'!Z23</f>
        <v>0</v>
      </c>
      <c r="L23" s="219">
        <f>J23+K23</f>
        <v>0</v>
      </c>
      <c r="M23" s="358">
        <v>0</v>
      </c>
      <c r="N23" s="240"/>
      <c r="O23" s="235">
        <f>M23+N23</f>
        <v>0</v>
      </c>
      <c r="P23" s="239">
        <v>0</v>
      </c>
      <c r="Q23" s="240"/>
      <c r="R23" s="235">
        <f>P23+Q23</f>
        <v>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>SUM(D15:D21)</f>
        <v>50351</v>
      </c>
      <c r="E24" s="243">
        <f>SUM(E15:E21)</f>
        <v>0</v>
      </c>
      <c r="F24" s="243">
        <f>SUM(F15:F21)</f>
        <v>50351</v>
      </c>
      <c r="G24" s="243">
        <f>SUM(G15:G21)</f>
        <v>54576.800000000003</v>
      </c>
      <c r="H24" s="243">
        <f>SUM(H15:H21)</f>
        <v>0</v>
      </c>
      <c r="I24" s="244">
        <f>SUM(I15:I21)</f>
        <v>54576.800000000003</v>
      </c>
      <c r="J24" s="245">
        <f>SUM(J15:J21)</f>
        <v>56067.7</v>
      </c>
      <c r="K24" s="245">
        <f>SUM(K15:K21)</f>
        <v>0</v>
      </c>
      <c r="L24" s="245">
        <f>SUM(L15:L21)</f>
        <v>56067.7</v>
      </c>
      <c r="M24" s="246">
        <f>SUM(M15:M23)</f>
        <v>55444</v>
      </c>
      <c r="N24" s="243">
        <f>SUM(N15:N21)</f>
        <v>0</v>
      </c>
      <c r="O24" s="243">
        <f>SUM(O15:O21)</f>
        <v>55444</v>
      </c>
      <c r="P24" s="243">
        <f>SUM(P15:P23)</f>
        <v>55444</v>
      </c>
      <c r="Q24" s="243">
        <f>SUM(Q15:Q21)</f>
        <v>0</v>
      </c>
      <c r="R24" s="243">
        <f>SUM(R15:R21)</f>
        <v>55444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f>'[13]NR 2022'!G28</f>
        <v>390</v>
      </c>
      <c r="E28" s="206">
        <f>'[13]NR 2022'!H28</f>
        <v>0</v>
      </c>
      <c r="F28" s="207">
        <f>D28+E28</f>
        <v>390</v>
      </c>
      <c r="G28" s="205">
        <f>'[13]NR 2022'!M28</f>
        <v>410</v>
      </c>
      <c r="H28" s="206">
        <f>'[13]NR 2022'!N28</f>
        <v>0</v>
      </c>
      <c r="I28" s="208">
        <f>G28+H28</f>
        <v>410</v>
      </c>
      <c r="J28" s="209">
        <f>'[13]NR 2022'!Y28</f>
        <v>450</v>
      </c>
      <c r="K28" s="210">
        <f>'[13]NR 2022'!Z28</f>
        <v>0</v>
      </c>
      <c r="L28" s="211">
        <f>J28+K28</f>
        <v>450</v>
      </c>
      <c r="M28" s="266">
        <v>450</v>
      </c>
      <c r="N28" s="266"/>
      <c r="O28" s="207">
        <f>M28+N28</f>
        <v>450</v>
      </c>
      <c r="P28" s="266">
        <v>450</v>
      </c>
      <c r="Q28" s="266"/>
      <c r="R28" s="207">
        <f>P28+Q28</f>
        <v>450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f>'[13]NR 2022'!G29</f>
        <v>3049.1</v>
      </c>
      <c r="E29" s="216">
        <f>'[13]NR 2022'!H29</f>
        <v>0</v>
      </c>
      <c r="F29" s="207">
        <f>D29+E29</f>
        <v>3049.1</v>
      </c>
      <c r="G29" s="205">
        <f>'[13]NR 2022'!M29</f>
        <v>2562.1</v>
      </c>
      <c r="H29" s="216">
        <f>'[13]NR 2022'!N29</f>
        <v>0</v>
      </c>
      <c r="I29" s="208">
        <f>G29+H29</f>
        <v>2562.1</v>
      </c>
      <c r="J29" s="217">
        <f>'[13]NR 2022'!Y29</f>
        <v>2798.4</v>
      </c>
      <c r="K29" s="268">
        <f>'[13]NR 2022'!Z29</f>
        <v>0</v>
      </c>
      <c r="L29" s="219">
        <f>J29+K29</f>
        <v>2798.4</v>
      </c>
      <c r="M29" s="271">
        <v>2950</v>
      </c>
      <c r="N29" s="270"/>
      <c r="O29" s="207">
        <f>M29+N29</f>
        <v>2950</v>
      </c>
      <c r="P29" s="271">
        <v>2950</v>
      </c>
      <c r="Q29" s="270"/>
      <c r="R29" s="207">
        <f>P29+Q29</f>
        <v>2950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f>'[13]NR 2022'!G30</f>
        <v>2020</v>
      </c>
      <c r="E30" s="216">
        <f>'[13]NR 2022'!H30</f>
        <v>0</v>
      </c>
      <c r="F30" s="207">
        <f>D30+E30</f>
        <v>2020</v>
      </c>
      <c r="G30" s="205">
        <f>'[13]NR 2022'!M30</f>
        <v>2200</v>
      </c>
      <c r="H30" s="216">
        <f>'[13]NR 2022'!N30</f>
        <v>0</v>
      </c>
      <c r="I30" s="208">
        <f>G30+H30</f>
        <v>2200</v>
      </c>
      <c r="J30" s="217">
        <v>2600</v>
      </c>
      <c r="K30" s="268">
        <f>'[13]NR 2022'!Z30</f>
        <v>0</v>
      </c>
      <c r="L30" s="219">
        <f>J30+K30</f>
        <v>2600</v>
      </c>
      <c r="M30" s="271">
        <v>2600</v>
      </c>
      <c r="N30" s="270"/>
      <c r="O30" s="207">
        <f>M30+N30</f>
        <v>2600</v>
      </c>
      <c r="P30" s="271">
        <v>2600</v>
      </c>
      <c r="Q30" s="270"/>
      <c r="R30" s="207">
        <f>P30+Q30</f>
        <v>2600</v>
      </c>
      <c r="S30" s="162"/>
    </row>
    <row r="31" spans="1:19" x14ac:dyDescent="0.25">
      <c r="A31" s="160"/>
      <c r="B31" s="214" t="s">
        <v>46</v>
      </c>
      <c r="C31" s="230" t="s">
        <v>45</v>
      </c>
      <c r="D31" s="205">
        <f>'[13]NR 2022'!G31</f>
        <v>1760</v>
      </c>
      <c r="E31" s="206">
        <f>'[13]NR 2022'!H31</f>
        <v>0</v>
      </c>
      <c r="F31" s="207">
        <f>D31+E31</f>
        <v>1760</v>
      </c>
      <c r="G31" s="205">
        <f>'[13]NR 2022'!M31</f>
        <v>1935</v>
      </c>
      <c r="H31" s="206">
        <f>'[13]NR 2022'!N31</f>
        <v>0</v>
      </c>
      <c r="I31" s="208">
        <f>G31+H31</f>
        <v>1935</v>
      </c>
      <c r="J31" s="217">
        <f>'[13]NR 2022'!Y31</f>
        <v>1760</v>
      </c>
      <c r="K31" s="218">
        <f>'[13]NR 2022'!Z31</f>
        <v>0</v>
      </c>
      <c r="L31" s="219">
        <f>J31+K31</f>
        <v>1760</v>
      </c>
      <c r="M31" s="271">
        <v>1740</v>
      </c>
      <c r="N31" s="271"/>
      <c r="O31" s="207">
        <f>M31+N31</f>
        <v>1740</v>
      </c>
      <c r="P31" s="271">
        <v>1740</v>
      </c>
      <c r="Q31" s="271"/>
      <c r="R31" s="207">
        <f>P31+Q31</f>
        <v>1740</v>
      </c>
      <c r="S31" s="162"/>
    </row>
    <row r="32" spans="1:19" x14ac:dyDescent="0.25">
      <c r="A32" s="160"/>
      <c r="B32" s="214" t="s">
        <v>44</v>
      </c>
      <c r="C32" s="230" t="s">
        <v>43</v>
      </c>
      <c r="D32" s="205">
        <f>'[13]NR 2022'!G32</f>
        <v>29129</v>
      </c>
      <c r="E32" s="206">
        <f>'[13]NR 2022'!H32</f>
        <v>0</v>
      </c>
      <c r="F32" s="207">
        <f>D32+E32</f>
        <v>29129</v>
      </c>
      <c r="G32" s="205">
        <f>'[13]NR 2022'!M32</f>
        <v>32774</v>
      </c>
      <c r="H32" s="206">
        <f>'[13]NR 2022'!N32</f>
        <v>0</v>
      </c>
      <c r="I32" s="208">
        <f>G32+H32</f>
        <v>32774</v>
      </c>
      <c r="J32" s="217">
        <f>'[13]NR 2022'!Y32</f>
        <v>33140.5</v>
      </c>
      <c r="K32" s="218">
        <f>'[13]NR 2022'!Z32</f>
        <v>0</v>
      </c>
      <c r="L32" s="219">
        <f>J32+K32</f>
        <v>33140.5</v>
      </c>
      <c r="M32" s="271">
        <v>44123</v>
      </c>
      <c r="N32" s="271"/>
      <c r="O32" s="207">
        <f>M32+N32</f>
        <v>44123</v>
      </c>
      <c r="P32" s="271">
        <v>44123</v>
      </c>
      <c r="Q32" s="271"/>
      <c r="R32" s="207">
        <f>P32+Q32</f>
        <v>44123</v>
      </c>
      <c r="S32" s="162"/>
    </row>
    <row r="33" spans="1:19" x14ac:dyDescent="0.25">
      <c r="A33" s="160"/>
      <c r="B33" s="214" t="s">
        <v>42</v>
      </c>
      <c r="C33" s="227" t="s">
        <v>41</v>
      </c>
      <c r="D33" s="205">
        <f>'[13]NR 2022'!G33</f>
        <v>0</v>
      </c>
      <c r="E33" s="206">
        <f>'[13]NR 2022'!H33</f>
        <v>0</v>
      </c>
      <c r="F33" s="207">
        <f>D33+E33</f>
        <v>0</v>
      </c>
      <c r="G33" s="205">
        <f>'[13]NR 2022'!M33</f>
        <v>0</v>
      </c>
      <c r="H33" s="206">
        <f>'[13]NR 2022'!N33</f>
        <v>0</v>
      </c>
      <c r="I33" s="208">
        <f>G33+H33</f>
        <v>0</v>
      </c>
      <c r="J33" s="217">
        <f>'[13]NR 2022'!Y33</f>
        <v>0</v>
      </c>
      <c r="K33" s="218">
        <f>'[13]NR 2022'!Z33</f>
        <v>0</v>
      </c>
      <c r="L33" s="219">
        <f>J33+K33</f>
        <v>0</v>
      </c>
      <c r="M33" s="271"/>
      <c r="N33" s="271"/>
      <c r="O33" s="207">
        <f>M33+N33</f>
        <v>0</v>
      </c>
      <c r="P33" s="271"/>
      <c r="Q33" s="271"/>
      <c r="R33" s="207">
        <f>P33+Q33</f>
        <v>0</v>
      </c>
      <c r="S33" s="162"/>
    </row>
    <row r="34" spans="1:19" x14ac:dyDescent="0.25">
      <c r="A34" s="160"/>
      <c r="B34" s="214" t="s">
        <v>40</v>
      </c>
      <c r="C34" s="272" t="s">
        <v>39</v>
      </c>
      <c r="D34" s="205">
        <f>'[13]NR 2022'!G34</f>
        <v>0</v>
      </c>
      <c r="E34" s="206">
        <f>'[13]NR 2022'!H34</f>
        <v>0</v>
      </c>
      <c r="F34" s="207">
        <f>D34+E34</f>
        <v>0</v>
      </c>
      <c r="G34" s="205">
        <f>'[13]NR 2022'!M34</f>
        <v>0</v>
      </c>
      <c r="H34" s="206">
        <f>'[13]NR 2022'!N34</f>
        <v>0</v>
      </c>
      <c r="I34" s="208">
        <f>G34+H34</f>
        <v>0</v>
      </c>
      <c r="J34" s="217">
        <f>'[13]NR 2022'!Y34</f>
        <v>0</v>
      </c>
      <c r="K34" s="218">
        <f>'[13]NR 2022'!Z34</f>
        <v>0</v>
      </c>
      <c r="L34" s="219">
        <f>J34+K34</f>
        <v>0</v>
      </c>
      <c r="M34" s="271"/>
      <c r="N34" s="271"/>
      <c r="O34" s="207">
        <f>M34+N34</f>
        <v>0</v>
      </c>
      <c r="P34" s="271"/>
      <c r="Q34" s="271"/>
      <c r="R34" s="207">
        <f>P34+Q34</f>
        <v>0</v>
      </c>
      <c r="S34" s="162"/>
    </row>
    <row r="35" spans="1:19" x14ac:dyDescent="0.25">
      <c r="A35" s="160"/>
      <c r="B35" s="214" t="s">
        <v>38</v>
      </c>
      <c r="C35" s="230" t="s">
        <v>37</v>
      </c>
      <c r="D35" s="205">
        <f>'[13]NR 2022'!G35</f>
        <v>11932.2</v>
      </c>
      <c r="E35" s="206">
        <f>'[13]NR 2022'!H35</f>
        <v>0</v>
      </c>
      <c r="F35" s="207">
        <f>D35+E35</f>
        <v>11932.2</v>
      </c>
      <c r="G35" s="205">
        <f>'[13]NR 2022'!M35</f>
        <v>11955</v>
      </c>
      <c r="H35" s="206">
        <f>'[13]NR 2022'!N35</f>
        <v>0</v>
      </c>
      <c r="I35" s="208">
        <f>G35+H35</f>
        <v>11955</v>
      </c>
      <c r="J35" s="217">
        <f>'[13]NR 2022'!Y35</f>
        <v>0</v>
      </c>
      <c r="K35" s="218">
        <f>'[13]NR 2022'!Z35</f>
        <v>0</v>
      </c>
      <c r="L35" s="219">
        <f>J35+K35</f>
        <v>0</v>
      </c>
      <c r="M35" s="271"/>
      <c r="N35" s="271"/>
      <c r="O35" s="207">
        <f>M35+N35</f>
        <v>0</v>
      </c>
      <c r="P35" s="271"/>
      <c r="Q35" s="271"/>
      <c r="R35" s="207">
        <f>P35+Q35</f>
        <v>0</v>
      </c>
      <c r="S35" s="162"/>
    </row>
    <row r="36" spans="1:19" x14ac:dyDescent="0.25">
      <c r="A36" s="160"/>
      <c r="B36" s="214" t="s">
        <v>36</v>
      </c>
      <c r="C36" s="230" t="s">
        <v>35</v>
      </c>
      <c r="D36" s="205">
        <f>'[13]NR 2022'!G36</f>
        <v>0</v>
      </c>
      <c r="E36" s="206">
        <f>'[13]NR 2022'!H36</f>
        <v>0</v>
      </c>
      <c r="F36" s="207">
        <f>D36+E36</f>
        <v>0</v>
      </c>
      <c r="G36" s="205">
        <f>'[13]NR 2022'!M36</f>
        <v>0</v>
      </c>
      <c r="H36" s="206">
        <f>'[13]NR 2022'!N36</f>
        <v>0</v>
      </c>
      <c r="I36" s="208">
        <f>G36+H36</f>
        <v>0</v>
      </c>
      <c r="J36" s="217">
        <f>'[13]NR 2022'!Y36</f>
        <v>11737.8</v>
      </c>
      <c r="K36" s="218">
        <f>'[13]NR 2022'!Z36</f>
        <v>0</v>
      </c>
      <c r="L36" s="219">
        <f>J36+K36</f>
        <v>11737.8</v>
      </c>
      <c r="M36" s="271"/>
      <c r="N36" s="271"/>
      <c r="O36" s="207">
        <f>M36+N36</f>
        <v>0</v>
      </c>
      <c r="P36" s="271"/>
      <c r="Q36" s="271"/>
      <c r="R36" s="207">
        <f>P36+Q36</f>
        <v>0</v>
      </c>
      <c r="S36" s="162"/>
    </row>
    <row r="37" spans="1:19" x14ac:dyDescent="0.25">
      <c r="A37" s="160"/>
      <c r="B37" s="214" t="s">
        <v>34</v>
      </c>
      <c r="C37" s="230" t="s">
        <v>33</v>
      </c>
      <c r="D37" s="205">
        <f>'[13]NR 2022'!G37</f>
        <v>578.70000000000005</v>
      </c>
      <c r="E37" s="206">
        <f>'[13]NR 2022'!H37</f>
        <v>0</v>
      </c>
      <c r="F37" s="207">
        <f>D37+E37</f>
        <v>578.70000000000005</v>
      </c>
      <c r="G37" s="205">
        <f>'[13]NR 2022'!M37</f>
        <v>1628</v>
      </c>
      <c r="H37" s="206">
        <f>'[13]NR 2022'!N37</f>
        <v>0</v>
      </c>
      <c r="I37" s="208">
        <f>G37+H37</f>
        <v>1628</v>
      </c>
      <c r="J37" s="217">
        <f>'[13]NR 2022'!Y37</f>
        <v>1628</v>
      </c>
      <c r="K37" s="218">
        <f>'[13]NR 2022'!Z37</f>
        <v>0</v>
      </c>
      <c r="L37" s="219">
        <f>J37+K37</f>
        <v>1628</v>
      </c>
      <c r="M37" s="271">
        <v>1628</v>
      </c>
      <c r="N37" s="271"/>
      <c r="O37" s="207">
        <f>M37+N37</f>
        <v>1628</v>
      </c>
      <c r="P37" s="271">
        <v>1628</v>
      </c>
      <c r="Q37" s="271"/>
      <c r="R37" s="207">
        <f>P37+Q37</f>
        <v>1628</v>
      </c>
      <c r="S37" s="162"/>
    </row>
    <row r="38" spans="1:19" ht="15.75" thickBot="1" x14ac:dyDescent="0.3">
      <c r="A38" s="160"/>
      <c r="B38" s="273" t="s">
        <v>32</v>
      </c>
      <c r="C38" s="274" t="s">
        <v>31</v>
      </c>
      <c r="D38" s="205">
        <f>'[13]NR 2022'!G38</f>
        <v>1492</v>
      </c>
      <c r="E38" s="206">
        <f>'[13]NR 2022'!H38</f>
        <v>0</v>
      </c>
      <c r="F38" s="235">
        <f>D38+E38</f>
        <v>1492</v>
      </c>
      <c r="G38" s="205">
        <f>'[13]NR 2022'!M38</f>
        <v>1112.7</v>
      </c>
      <c r="H38" s="206">
        <f>'[13]NR 2022'!N38</f>
        <v>0</v>
      </c>
      <c r="I38" s="236">
        <f>G38+H38</f>
        <v>1112.7</v>
      </c>
      <c r="J38" s="217">
        <f>'[13]NR 2022'!Y38</f>
        <v>1953</v>
      </c>
      <c r="K38" s="218">
        <f>'[13]NR 2022'!Z38</f>
        <v>0</v>
      </c>
      <c r="L38" s="219">
        <f>J38+K38</f>
        <v>1953</v>
      </c>
      <c r="M38" s="276">
        <v>1953</v>
      </c>
      <c r="N38" s="276"/>
      <c r="O38" s="235">
        <f>M38+N38</f>
        <v>1953</v>
      </c>
      <c r="P38" s="276">
        <v>1953</v>
      </c>
      <c r="Q38" s="276"/>
      <c r="R38" s="235">
        <f>P38+Q38</f>
        <v>1953</v>
      </c>
      <c r="S38" s="162"/>
    </row>
    <row r="39" spans="1:19" ht="15.75" thickBot="1" x14ac:dyDescent="0.3">
      <c r="A39" s="160"/>
      <c r="B39" s="241" t="s">
        <v>30</v>
      </c>
      <c r="C39" s="277" t="s">
        <v>29</v>
      </c>
      <c r="D39" s="278">
        <f>SUM(D28:D32)+SUM(D35:D38)</f>
        <v>50351</v>
      </c>
      <c r="E39" s="278">
        <f>SUM(E28:E32)+SUM(E35:E38)</f>
        <v>0</v>
      </c>
      <c r="F39" s="279">
        <f>SUM(F35:F38)+SUM(F28:F32)</f>
        <v>50351</v>
      </c>
      <c r="G39" s="278">
        <f>SUM(G28:G32)+SUM(G35:G38)</f>
        <v>54576.800000000003</v>
      </c>
      <c r="H39" s="278">
        <f>SUM(H28:H32)+SUM(H35:H38)</f>
        <v>0</v>
      </c>
      <c r="I39" s="280">
        <f>SUM(I35:I38)+SUM(I28:I32)</f>
        <v>54576.800000000003</v>
      </c>
      <c r="J39" s="281">
        <f>SUM(J28:J32)+SUM(J35:J38)</f>
        <v>56067.7</v>
      </c>
      <c r="K39" s="282">
        <f>SUM(K28:K32)+SUM(K35:K38)</f>
        <v>0</v>
      </c>
      <c r="L39" s="281">
        <f>SUM(L35:L38)+SUM(L28:L32)</f>
        <v>56067.7</v>
      </c>
      <c r="M39" s="278">
        <f>SUM(M28:M32)+SUM(M35:M38)</f>
        <v>55444</v>
      </c>
      <c r="N39" s="278">
        <f>SUM(N28:N32)+SUM(N35:N38)</f>
        <v>0</v>
      </c>
      <c r="O39" s="279">
        <f>SUM(O35:O38)+SUM(O28:O32)</f>
        <v>55444</v>
      </c>
      <c r="P39" s="278">
        <f>SUM(P28:P32)+SUM(P35:P38)</f>
        <v>55444</v>
      </c>
      <c r="Q39" s="278">
        <f>SUM(Q28:Q32)+SUM(Q35:Q38)</f>
        <v>0</v>
      </c>
      <c r="R39" s="279">
        <f>SUM(R35:R38)+SUM(R28:R32)</f>
        <v>55444</v>
      </c>
      <c r="S39" s="162"/>
    </row>
    <row r="40" spans="1:19" ht="19.5" thickBot="1" x14ac:dyDescent="0.35">
      <c r="A40" s="160"/>
      <c r="B40" s="283" t="s">
        <v>28</v>
      </c>
      <c r="C40" s="284" t="s">
        <v>27</v>
      </c>
      <c r="D40" s="285">
        <f>D24-D39</f>
        <v>0</v>
      </c>
      <c r="E40" s="285">
        <f>E24-E39</f>
        <v>0</v>
      </c>
      <c r="F40" s="286">
        <f>F24-F39</f>
        <v>0</v>
      </c>
      <c r="G40" s="285">
        <f>G24-G39</f>
        <v>0</v>
      </c>
      <c r="H40" s="285">
        <f>H24-H39</f>
        <v>0</v>
      </c>
      <c r="I40" s="287">
        <f>I24-I39</f>
        <v>0</v>
      </c>
      <c r="J40" s="285">
        <f>J24-J39</f>
        <v>0</v>
      </c>
      <c r="K40" s="285">
        <f>K24-K39</f>
        <v>0</v>
      </c>
      <c r="L40" s="286">
        <f>L24-L39</f>
        <v>0</v>
      </c>
      <c r="M40" s="288">
        <f>M24-M39</f>
        <v>0</v>
      </c>
      <c r="N40" s="285">
        <f>N24-N39</f>
        <v>0</v>
      </c>
      <c r="O40" s="286">
        <f>O24-O39</f>
        <v>0</v>
      </c>
      <c r="P40" s="285">
        <f>P24-P39</f>
        <v>0</v>
      </c>
      <c r="Q40" s="285">
        <f>Q24-Q39</f>
        <v>0</v>
      </c>
      <c r="R40" s="286">
        <f>R24-R39</f>
        <v>0</v>
      </c>
      <c r="S40" s="162"/>
    </row>
    <row r="41" spans="1:19" ht="15.75" thickBot="1" x14ac:dyDescent="0.3">
      <c r="A41" s="160"/>
      <c r="B41" s="289" t="s">
        <v>26</v>
      </c>
      <c r="C41" s="290" t="s">
        <v>25</v>
      </c>
      <c r="D41" s="291"/>
      <c r="E41" s="292"/>
      <c r="F41" s="293">
        <f>F40-D16</f>
        <v>-4480.7</v>
      </c>
      <c r="G41" s="291"/>
      <c r="H41" s="294"/>
      <c r="I41" s="295">
        <f>I40-G16</f>
        <v>-4793.7</v>
      </c>
      <c r="J41" s="296"/>
      <c r="K41" s="294"/>
      <c r="L41" s="293">
        <f>L40-J16</f>
        <v>-5280</v>
      </c>
      <c r="M41" s="297"/>
      <c r="N41" s="294"/>
      <c r="O41" s="293">
        <f>O40-M16</f>
        <v>-5485</v>
      </c>
      <c r="P41" s="291"/>
      <c r="Q41" s="294"/>
      <c r="R41" s="293">
        <f>R40-P16</f>
        <v>-5485</v>
      </c>
      <c r="S41" s="162"/>
    </row>
    <row r="42" spans="1:19" s="303" customFormat="1" ht="8.25" customHeight="1" thickBot="1" x14ac:dyDescent="0.3">
      <c r="A42" s="298"/>
      <c r="B42" s="299"/>
      <c r="C42" s="300"/>
      <c r="D42" s="298"/>
      <c r="E42" s="301"/>
      <c r="F42" s="301"/>
      <c r="G42" s="298"/>
      <c r="H42" s="301"/>
      <c r="I42" s="301"/>
      <c r="J42" s="301"/>
      <c r="K42" s="301"/>
      <c r="L42" s="302"/>
      <c r="M42" s="302"/>
      <c r="N42" s="302"/>
      <c r="O42" s="302"/>
      <c r="P42" s="302"/>
      <c r="Q42" s="302"/>
      <c r="R42" s="302"/>
      <c r="S42" s="302"/>
    </row>
    <row r="43" spans="1:19" s="303" customFormat="1" ht="15.75" customHeight="1" x14ac:dyDescent="0.25">
      <c r="A43" s="298"/>
      <c r="B43" s="304"/>
      <c r="C43" s="305" t="s">
        <v>24</v>
      </c>
      <c r="D43" s="306" t="s">
        <v>23</v>
      </c>
      <c r="E43" s="301"/>
      <c r="F43" s="307"/>
      <c r="G43" s="306" t="s">
        <v>22</v>
      </c>
      <c r="H43" s="301"/>
      <c r="I43" s="301"/>
      <c r="J43" s="306" t="s">
        <v>21</v>
      </c>
      <c r="K43" s="301"/>
      <c r="L43" s="301"/>
      <c r="M43" s="306" t="s">
        <v>20</v>
      </c>
      <c r="N43" s="302"/>
      <c r="O43" s="302"/>
      <c r="P43" s="306" t="s">
        <v>20</v>
      </c>
      <c r="Q43" s="302"/>
      <c r="R43" s="302"/>
      <c r="S43" s="302"/>
    </row>
    <row r="44" spans="1:19" ht="15.75" thickBot="1" x14ac:dyDescent="0.3">
      <c r="A44" s="160"/>
      <c r="B44" s="304"/>
      <c r="C44" s="308"/>
      <c r="D44" s="309">
        <v>280.7</v>
      </c>
      <c r="E44" s="301"/>
      <c r="F44" s="307"/>
      <c r="G44" s="309">
        <v>277</v>
      </c>
      <c r="H44" s="310"/>
      <c r="I44" s="310"/>
      <c r="J44" s="309">
        <v>277</v>
      </c>
      <c r="K44" s="310"/>
      <c r="L44" s="310"/>
      <c r="M44" s="309">
        <v>277</v>
      </c>
      <c r="N44" s="162"/>
      <c r="O44" s="162"/>
      <c r="P44" s="309">
        <v>277</v>
      </c>
      <c r="Q44" s="162"/>
      <c r="R44" s="162"/>
      <c r="S44" s="162"/>
    </row>
    <row r="45" spans="1:19" s="303" customFormat="1" ht="8.25" customHeight="1" thickBot="1" x14ac:dyDescent="0.3">
      <c r="A45" s="298"/>
      <c r="B45" s="304"/>
      <c r="C45" s="300"/>
      <c r="D45" s="301"/>
      <c r="E45" s="301"/>
      <c r="F45" s="307"/>
      <c r="G45" s="301"/>
      <c r="H45" s="301"/>
      <c r="I45" s="307"/>
      <c r="J45" s="307"/>
      <c r="K45" s="307"/>
      <c r="L45" s="302"/>
      <c r="M45" s="302"/>
      <c r="N45" s="302"/>
      <c r="O45" s="302"/>
      <c r="P45" s="302"/>
      <c r="Q45" s="302"/>
      <c r="R45" s="302"/>
      <c r="S45" s="302"/>
    </row>
    <row r="46" spans="1:19" s="303" customFormat="1" ht="37.5" customHeight="1" thickBot="1" x14ac:dyDescent="0.3">
      <c r="A46" s="298"/>
      <c r="B46" s="304"/>
      <c r="C46" s="305" t="s">
        <v>19</v>
      </c>
      <c r="D46" s="311" t="s">
        <v>18</v>
      </c>
      <c r="E46" s="312" t="s">
        <v>17</v>
      </c>
      <c r="F46" s="307"/>
      <c r="G46" s="311" t="s">
        <v>18</v>
      </c>
      <c r="H46" s="312" t="s">
        <v>17</v>
      </c>
      <c r="I46" s="302"/>
      <c r="J46" s="311" t="s">
        <v>18</v>
      </c>
      <c r="K46" s="312" t="s">
        <v>17</v>
      </c>
      <c r="L46" s="313"/>
      <c r="M46" s="311" t="s">
        <v>18</v>
      </c>
      <c r="N46" s="312" t="s">
        <v>17</v>
      </c>
      <c r="O46" s="302"/>
      <c r="P46" s="311" t="s">
        <v>18</v>
      </c>
      <c r="Q46" s="312" t="s">
        <v>17</v>
      </c>
      <c r="R46" s="302"/>
      <c r="S46" s="302"/>
    </row>
    <row r="47" spans="1:19" ht="15.75" thickBot="1" x14ac:dyDescent="0.3">
      <c r="A47" s="160"/>
      <c r="B47" s="314"/>
      <c r="C47" s="315"/>
      <c r="D47" s="316">
        <v>0</v>
      </c>
      <c r="E47" s="317">
        <v>0</v>
      </c>
      <c r="F47" s="307"/>
      <c r="G47" s="316">
        <v>0</v>
      </c>
      <c r="H47" s="317">
        <v>0</v>
      </c>
      <c r="I47" s="162"/>
      <c r="J47" s="316">
        <v>0</v>
      </c>
      <c r="K47" s="317">
        <v>0</v>
      </c>
      <c r="L47" s="310"/>
      <c r="M47" s="316">
        <v>0</v>
      </c>
      <c r="N47" s="317">
        <v>0</v>
      </c>
      <c r="O47" s="162"/>
      <c r="P47" s="316">
        <v>0</v>
      </c>
      <c r="Q47" s="317">
        <v>0</v>
      </c>
      <c r="R47" s="162"/>
      <c r="S47" s="162"/>
    </row>
    <row r="48" spans="1:19" x14ac:dyDescent="0.25">
      <c r="A48" s="160"/>
      <c r="B48" s="314"/>
      <c r="C48" s="300"/>
      <c r="D48" s="301"/>
      <c r="E48" s="301"/>
      <c r="F48" s="307"/>
      <c r="G48" s="301"/>
      <c r="H48" s="301"/>
      <c r="I48" s="307"/>
      <c r="J48" s="307"/>
      <c r="K48" s="307"/>
      <c r="L48" s="302"/>
      <c r="M48" s="162"/>
      <c r="N48" s="302"/>
      <c r="O48" s="302"/>
      <c r="P48" s="162"/>
      <c r="Q48" s="162"/>
      <c r="R48" s="162"/>
      <c r="S48" s="162"/>
    </row>
    <row r="49" spans="1:19" x14ac:dyDescent="0.25">
      <c r="A49" s="160"/>
      <c r="B49" s="314"/>
      <c r="C49" s="318" t="s">
        <v>16</v>
      </c>
      <c r="D49" s="319" t="s">
        <v>9</v>
      </c>
      <c r="E49" s="301"/>
      <c r="F49" s="162"/>
      <c r="G49" s="319" t="s">
        <v>15</v>
      </c>
      <c r="H49" s="162"/>
      <c r="I49" s="162"/>
      <c r="J49" s="319" t="s">
        <v>7</v>
      </c>
      <c r="K49" s="162"/>
      <c r="L49" s="320"/>
      <c r="M49" s="319" t="s">
        <v>6</v>
      </c>
      <c r="N49" s="320"/>
      <c r="O49" s="320"/>
      <c r="P49" s="319" t="s">
        <v>5</v>
      </c>
      <c r="Q49" s="162"/>
      <c r="R49" s="162"/>
      <c r="S49" s="162"/>
    </row>
    <row r="50" spans="1:19" x14ac:dyDescent="0.25">
      <c r="A50" s="160"/>
      <c r="B50" s="314"/>
      <c r="C50" s="321" t="s">
        <v>126</v>
      </c>
      <c r="D50" s="322">
        <v>1648.2</v>
      </c>
      <c r="E50" s="301"/>
      <c r="F50" s="162"/>
      <c r="G50" s="322">
        <v>0</v>
      </c>
      <c r="H50" s="162"/>
      <c r="I50" s="162"/>
      <c r="J50" s="322">
        <v>600</v>
      </c>
      <c r="K50" s="162"/>
      <c r="L50" s="323"/>
      <c r="M50" s="322">
        <v>0</v>
      </c>
      <c r="N50" s="323"/>
      <c r="O50" s="323"/>
      <c r="P50" s="322">
        <v>0</v>
      </c>
      <c r="Q50" s="162"/>
      <c r="R50" s="162"/>
      <c r="S50" s="162"/>
    </row>
    <row r="51" spans="1:19" x14ac:dyDescent="0.25">
      <c r="A51" s="160"/>
      <c r="B51" s="314"/>
      <c r="C51" s="321" t="s">
        <v>14</v>
      </c>
      <c r="D51" s="322">
        <v>438.2</v>
      </c>
      <c r="E51" s="301"/>
      <c r="F51" s="162"/>
      <c r="G51" s="322">
        <v>264.3</v>
      </c>
      <c r="H51" s="162"/>
      <c r="I51" s="162"/>
      <c r="J51" s="322">
        <v>264.3</v>
      </c>
      <c r="K51" s="162"/>
      <c r="L51" s="323"/>
      <c r="M51" s="322">
        <v>264.3</v>
      </c>
      <c r="N51" s="323"/>
      <c r="O51" s="323"/>
      <c r="P51" s="322">
        <v>264.3</v>
      </c>
      <c r="Q51" s="162"/>
      <c r="R51" s="162"/>
      <c r="S51" s="162"/>
    </row>
    <row r="52" spans="1:19" x14ac:dyDescent="0.25">
      <c r="A52" s="160"/>
      <c r="B52" s="314"/>
      <c r="C52" s="321" t="s">
        <v>13</v>
      </c>
      <c r="D52" s="322">
        <v>1588</v>
      </c>
      <c r="E52" s="301"/>
      <c r="F52" s="162"/>
      <c r="G52" s="322">
        <v>2106.6</v>
      </c>
      <c r="H52" s="162"/>
      <c r="I52" s="162"/>
      <c r="J52" s="322">
        <v>2609.1999999999998</v>
      </c>
      <c r="K52" s="162"/>
      <c r="L52" s="323"/>
      <c r="M52" s="322">
        <v>3111.8</v>
      </c>
      <c r="N52" s="323"/>
      <c r="O52" s="323"/>
      <c r="P52" s="322">
        <v>3614.4</v>
      </c>
      <c r="Q52" s="162"/>
      <c r="R52" s="162"/>
      <c r="S52" s="162"/>
    </row>
    <row r="53" spans="1:19" x14ac:dyDescent="0.25">
      <c r="A53" s="160"/>
      <c r="B53" s="314"/>
      <c r="C53" s="321" t="s">
        <v>12</v>
      </c>
      <c r="D53" s="322">
        <v>62.6</v>
      </c>
      <c r="E53" s="301"/>
      <c r="F53" s="162"/>
      <c r="G53" s="322">
        <v>62.6</v>
      </c>
      <c r="H53" s="162"/>
      <c r="I53" s="162"/>
      <c r="J53" s="322">
        <v>62.6</v>
      </c>
      <c r="K53" s="162"/>
      <c r="L53" s="323"/>
      <c r="M53" s="322">
        <v>62.6</v>
      </c>
      <c r="N53" s="323"/>
      <c r="O53" s="323"/>
      <c r="P53" s="322">
        <v>62.6</v>
      </c>
      <c r="Q53" s="162"/>
      <c r="R53" s="162"/>
      <c r="S53" s="162"/>
    </row>
    <row r="54" spans="1:19" x14ac:dyDescent="0.25">
      <c r="A54" s="160"/>
      <c r="B54" s="314"/>
      <c r="C54" s="324" t="s">
        <v>11</v>
      </c>
      <c r="D54" s="322">
        <v>723.7</v>
      </c>
      <c r="E54" s="301"/>
      <c r="F54" s="162"/>
      <c r="G54" s="322">
        <v>922.6</v>
      </c>
      <c r="H54" s="162"/>
      <c r="I54" s="162"/>
      <c r="J54" s="322">
        <v>1092.5999999999999</v>
      </c>
      <c r="K54" s="162"/>
      <c r="L54" s="323"/>
      <c r="M54" s="322">
        <v>1371.6</v>
      </c>
      <c r="N54" s="323"/>
      <c r="O54" s="323"/>
      <c r="P54" s="322">
        <v>1650.6</v>
      </c>
      <c r="Q54" s="162"/>
      <c r="R54" s="162"/>
      <c r="S54" s="162"/>
    </row>
    <row r="55" spans="1:19" ht="10.5" customHeight="1" x14ac:dyDescent="0.25">
      <c r="A55" s="160"/>
      <c r="B55" s="314"/>
      <c r="C55" s="300"/>
      <c r="D55" s="301"/>
      <c r="E55" s="301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x14ac:dyDescent="0.25">
      <c r="A56" s="160"/>
      <c r="B56" s="314"/>
      <c r="C56" s="318" t="s">
        <v>10</v>
      </c>
      <c r="D56" s="319" t="s">
        <v>9</v>
      </c>
      <c r="E56" s="301"/>
      <c r="F56" s="307"/>
      <c r="G56" s="319" t="s">
        <v>8</v>
      </c>
      <c r="H56" s="301"/>
      <c r="I56" s="307"/>
      <c r="J56" s="319" t="s">
        <v>7</v>
      </c>
      <c r="K56" s="307"/>
      <c r="L56" s="162"/>
      <c r="M56" s="319" t="s">
        <v>6</v>
      </c>
      <c r="N56" s="320"/>
      <c r="O56" s="320"/>
      <c r="P56" s="319" t="s">
        <v>5</v>
      </c>
      <c r="Q56" s="162"/>
      <c r="R56" s="162"/>
      <c r="S56" s="162"/>
    </row>
    <row r="57" spans="1:19" x14ac:dyDescent="0.25">
      <c r="A57" s="160"/>
      <c r="B57" s="314"/>
      <c r="C57" s="321"/>
      <c r="D57" s="325">
        <v>72</v>
      </c>
      <c r="E57" s="301"/>
      <c r="F57" s="307"/>
      <c r="G57" s="325">
        <v>75</v>
      </c>
      <c r="H57" s="301"/>
      <c r="I57" s="307"/>
      <c r="J57" s="325">
        <v>75</v>
      </c>
      <c r="K57" s="307"/>
      <c r="L57" s="162"/>
      <c r="M57" s="325">
        <v>75</v>
      </c>
      <c r="N57" s="162"/>
      <c r="O57" s="162"/>
      <c r="P57" s="325">
        <v>75</v>
      </c>
      <c r="Q57" s="162"/>
      <c r="R57" s="162"/>
      <c r="S57" s="162"/>
    </row>
    <row r="58" spans="1:19" x14ac:dyDescent="0.25">
      <c r="A58" s="160"/>
      <c r="B58" s="314"/>
      <c r="C58" s="300"/>
      <c r="D58" s="301"/>
      <c r="E58" s="301"/>
      <c r="F58" s="307"/>
      <c r="G58" s="301"/>
      <c r="H58" s="301"/>
      <c r="I58" s="307"/>
      <c r="J58" s="307"/>
      <c r="K58" s="307"/>
      <c r="L58" s="162"/>
      <c r="M58" s="162"/>
      <c r="N58" s="162"/>
      <c r="O58" s="162"/>
      <c r="P58" s="162"/>
      <c r="Q58" s="162"/>
      <c r="R58" s="162"/>
      <c r="S58" s="162"/>
    </row>
    <row r="59" spans="1:19" x14ac:dyDescent="0.25">
      <c r="A59" s="160"/>
      <c r="B59" s="326" t="s">
        <v>4</v>
      </c>
      <c r="C59" s="327"/>
      <c r="D59" s="328"/>
      <c r="E59" s="328"/>
      <c r="F59" s="328"/>
      <c r="G59" s="328"/>
      <c r="H59" s="328"/>
      <c r="I59" s="328"/>
      <c r="J59" s="328"/>
      <c r="K59" s="328"/>
      <c r="L59" s="329"/>
      <c r="M59" s="329"/>
      <c r="N59" s="329"/>
      <c r="O59" s="329"/>
      <c r="P59" s="329"/>
      <c r="Q59" s="329"/>
      <c r="R59" s="330"/>
      <c r="S59" s="162"/>
    </row>
    <row r="60" spans="1:19" x14ac:dyDescent="0.25">
      <c r="A60" s="160"/>
      <c r="B60" s="331" t="s">
        <v>125</v>
      </c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32"/>
      <c r="S60" s="162"/>
    </row>
    <row r="61" spans="1:19" x14ac:dyDescent="0.25">
      <c r="A61" s="160"/>
      <c r="B61" s="333"/>
      <c r="C61" s="334"/>
      <c r="D61" s="334"/>
      <c r="E61" s="334"/>
      <c r="F61" s="334"/>
      <c r="G61" s="334"/>
      <c r="H61" s="334"/>
      <c r="I61" s="334"/>
      <c r="J61" s="334"/>
      <c r="K61" s="334"/>
      <c r="L61" s="303"/>
      <c r="M61" s="303"/>
      <c r="N61" s="303"/>
      <c r="O61" s="303"/>
      <c r="P61" s="303"/>
      <c r="Q61" s="303"/>
      <c r="R61" s="332"/>
      <c r="S61" s="162"/>
    </row>
    <row r="62" spans="1:19" x14ac:dyDescent="0.25">
      <c r="A62" s="160"/>
      <c r="B62" s="333"/>
      <c r="C62" s="334"/>
      <c r="D62" s="334"/>
      <c r="E62" s="334"/>
      <c r="F62" s="334"/>
      <c r="G62" s="334"/>
      <c r="H62" s="334"/>
      <c r="I62" s="334"/>
      <c r="J62" s="334"/>
      <c r="K62" s="334"/>
      <c r="L62" s="303"/>
      <c r="M62" s="303"/>
      <c r="N62" s="303"/>
      <c r="O62" s="303"/>
      <c r="P62" s="303"/>
      <c r="Q62" s="303"/>
      <c r="R62" s="332"/>
      <c r="S62" s="162"/>
    </row>
    <row r="63" spans="1:19" x14ac:dyDescent="0.25">
      <c r="A63" s="160"/>
      <c r="B63" s="333"/>
      <c r="C63" s="334"/>
      <c r="D63" s="334"/>
      <c r="E63" s="334"/>
      <c r="F63" s="334"/>
      <c r="G63" s="334"/>
      <c r="H63" s="334"/>
      <c r="I63" s="334"/>
      <c r="J63" s="334"/>
      <c r="K63" s="334"/>
      <c r="L63" s="303"/>
      <c r="M63" s="303"/>
      <c r="N63" s="303"/>
      <c r="O63" s="303"/>
      <c r="P63" s="303"/>
      <c r="Q63" s="303"/>
      <c r="R63" s="332"/>
      <c r="S63" s="162"/>
    </row>
    <row r="64" spans="1:19" x14ac:dyDescent="0.25">
      <c r="A64" s="160"/>
      <c r="B64" s="333"/>
      <c r="C64" s="334"/>
      <c r="D64" s="334"/>
      <c r="E64" s="334"/>
      <c r="F64" s="334"/>
      <c r="G64" s="334"/>
      <c r="H64" s="334"/>
      <c r="I64" s="334"/>
      <c r="J64" s="334"/>
      <c r="K64" s="334"/>
      <c r="L64" s="303"/>
      <c r="M64" s="303"/>
      <c r="N64" s="303"/>
      <c r="O64" s="303"/>
      <c r="P64" s="303"/>
      <c r="Q64" s="303"/>
      <c r="R64" s="332"/>
      <c r="S64" s="162"/>
    </row>
    <row r="65" spans="1:19" x14ac:dyDescent="0.25">
      <c r="A65" s="160"/>
      <c r="B65" s="335"/>
      <c r="C65" s="336"/>
      <c r="D65" s="337"/>
      <c r="E65" s="337"/>
      <c r="F65" s="337"/>
      <c r="G65" s="337"/>
      <c r="H65" s="337"/>
      <c r="I65" s="337"/>
      <c r="J65" s="337"/>
      <c r="K65" s="337"/>
      <c r="L65" s="303"/>
      <c r="M65" s="303"/>
      <c r="N65" s="303"/>
      <c r="O65" s="303"/>
      <c r="P65" s="303"/>
      <c r="Q65" s="303"/>
      <c r="R65" s="332"/>
      <c r="S65" s="162"/>
    </row>
    <row r="66" spans="1:19" x14ac:dyDescent="0.25">
      <c r="A66" s="160"/>
      <c r="B66" s="338"/>
      <c r="C66" s="339"/>
      <c r="D66" s="337"/>
      <c r="E66" s="337"/>
      <c r="F66" s="337"/>
      <c r="G66" s="337"/>
      <c r="H66" s="337"/>
      <c r="I66" s="337"/>
      <c r="J66" s="337"/>
      <c r="K66" s="337"/>
      <c r="L66" s="303"/>
      <c r="M66" s="303"/>
      <c r="N66" s="303"/>
      <c r="O66" s="303"/>
      <c r="P66" s="303"/>
      <c r="Q66" s="303"/>
      <c r="R66" s="332"/>
      <c r="S66" s="162"/>
    </row>
    <row r="67" spans="1:19" x14ac:dyDescent="0.25">
      <c r="A67" s="160"/>
      <c r="B67" s="335"/>
      <c r="C67" s="340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x14ac:dyDescent="0.25">
      <c r="A68" s="160"/>
      <c r="B68" s="335"/>
      <c r="C68" s="340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41"/>
      <c r="C69" s="342"/>
      <c r="D69" s="343"/>
      <c r="E69" s="343"/>
      <c r="F69" s="343"/>
      <c r="G69" s="343"/>
      <c r="H69" s="343"/>
      <c r="I69" s="343"/>
      <c r="J69" s="343"/>
      <c r="K69" s="343"/>
      <c r="L69" s="344"/>
      <c r="M69" s="344"/>
      <c r="N69" s="344"/>
      <c r="O69" s="344"/>
      <c r="P69" s="344"/>
      <c r="Q69" s="344"/>
      <c r="R69" s="345"/>
      <c r="S69" s="162"/>
    </row>
    <row r="70" spans="1:19" x14ac:dyDescent="0.25">
      <c r="A70" s="298"/>
      <c r="B70" s="346"/>
      <c r="C70" s="347"/>
      <c r="D70" s="348"/>
      <c r="E70" s="348"/>
      <c r="F70" s="348"/>
      <c r="G70" s="348"/>
      <c r="H70" s="348"/>
      <c r="I70" s="348"/>
      <c r="J70" s="348"/>
      <c r="K70" s="348"/>
      <c r="L70" s="162"/>
      <c r="M70" s="162"/>
      <c r="N70" s="162"/>
      <c r="O70" s="162"/>
      <c r="P70" s="162"/>
      <c r="Q70" s="162"/>
      <c r="R70" s="162"/>
      <c r="S70" s="162"/>
    </row>
    <row r="71" spans="1:19" x14ac:dyDescent="0.25">
      <c r="A71" s="160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162"/>
      <c r="M71" s="162"/>
      <c r="N71" s="162"/>
      <c r="O71" s="162"/>
      <c r="P71" s="162"/>
      <c r="Q71" s="162"/>
      <c r="R71" s="162"/>
      <c r="S71" s="162"/>
    </row>
    <row r="72" spans="1:19" x14ac:dyDescent="0.25">
      <c r="A72" s="160"/>
      <c r="B72" s="349" t="s">
        <v>3</v>
      </c>
      <c r="C72" s="350">
        <v>44861</v>
      </c>
      <c r="D72" s="337"/>
      <c r="E72" s="349"/>
      <c r="F72" s="349" t="s">
        <v>2</v>
      </c>
      <c r="G72" s="351" t="s">
        <v>124</v>
      </c>
      <c r="H72" s="349"/>
      <c r="I72" s="349"/>
      <c r="J72" s="349"/>
      <c r="K72" s="349"/>
      <c r="L72" s="162"/>
      <c r="M72" s="162"/>
      <c r="N72" s="162"/>
      <c r="O72" s="162"/>
      <c r="P72" s="162"/>
      <c r="Q72" s="162"/>
      <c r="R72" s="162"/>
      <c r="S72" s="162"/>
    </row>
    <row r="73" spans="1:19" ht="7.5" customHeight="1" x14ac:dyDescent="0.25">
      <c r="A73" s="160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62"/>
      <c r="M73" s="162"/>
      <c r="N73" s="162"/>
      <c r="O73" s="162"/>
      <c r="P73" s="162"/>
      <c r="Q73" s="162"/>
      <c r="R73" s="162"/>
      <c r="S73" s="162"/>
    </row>
    <row r="74" spans="1:19" x14ac:dyDescent="0.25">
      <c r="A74" s="160"/>
      <c r="B74" s="349"/>
      <c r="C74" s="349"/>
      <c r="D74" s="352"/>
      <c r="E74" s="349"/>
      <c r="F74" s="349" t="s">
        <v>0</v>
      </c>
      <c r="G74" s="353"/>
      <c r="H74" s="349"/>
      <c r="I74" s="349"/>
      <c r="J74" s="349"/>
      <c r="K74" s="349"/>
      <c r="L74" s="162"/>
      <c r="M74" s="162"/>
      <c r="N74" s="162"/>
      <c r="O74" s="162"/>
      <c r="P74" s="162"/>
      <c r="Q74" s="162"/>
      <c r="R74" s="162"/>
      <c r="S74" s="162"/>
    </row>
    <row r="75" spans="1:19" x14ac:dyDescent="0.25">
      <c r="A75" s="160"/>
      <c r="B75" s="349"/>
      <c r="C75" s="349"/>
      <c r="D75" s="352"/>
      <c r="E75" s="349"/>
      <c r="F75" s="349"/>
      <c r="G75" s="353"/>
      <c r="H75" s="349"/>
      <c r="I75" s="349"/>
      <c r="J75" s="349"/>
      <c r="K75" s="349"/>
      <c r="L75" s="162"/>
      <c r="M75" s="162"/>
      <c r="N75" s="162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298"/>
      <c r="B77" s="346"/>
      <c r="C77" s="347"/>
      <c r="D77" s="348"/>
      <c r="E77" s="348"/>
      <c r="F77" s="348"/>
      <c r="G77" s="348"/>
      <c r="H77" s="348"/>
      <c r="I77" s="348"/>
      <c r="J77" s="348"/>
      <c r="K77" s="348"/>
      <c r="L77" s="162"/>
      <c r="M77" s="162"/>
      <c r="N77" s="162"/>
      <c r="O77" s="162"/>
      <c r="P77" s="162"/>
      <c r="Q77" s="162"/>
      <c r="R77" s="162"/>
      <c r="S77" s="162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O13:O14"/>
    <mergeCell ref="M26:M27"/>
    <mergeCell ref="N26:N27"/>
    <mergeCell ref="O26:O27"/>
    <mergeCell ref="P25:R25"/>
    <mergeCell ref="P26:P27"/>
    <mergeCell ref="Q26:Q27"/>
    <mergeCell ref="R26:R27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C13:C14"/>
    <mergeCell ref="F13:F14"/>
    <mergeCell ref="B63:K63"/>
    <mergeCell ref="B64:K64"/>
    <mergeCell ref="B62:K62"/>
    <mergeCell ref="D59:K59"/>
    <mergeCell ref="B61:K61"/>
    <mergeCell ref="B26:B27"/>
    <mergeCell ref="G26:G27"/>
    <mergeCell ref="H26:H27"/>
    <mergeCell ref="C43:C44"/>
    <mergeCell ref="C46:C47"/>
    <mergeCell ref="C26:C27"/>
    <mergeCell ref="D12:F12"/>
    <mergeCell ref="D10:F10"/>
    <mergeCell ref="D13:D14"/>
    <mergeCell ref="D25:F25"/>
    <mergeCell ref="D26:D27"/>
    <mergeCell ref="E26:E27"/>
    <mergeCell ref="F26:F27"/>
    <mergeCell ref="L26:L27"/>
    <mergeCell ref="G10:I10"/>
    <mergeCell ref="G12:I12"/>
    <mergeCell ref="G13:G14"/>
    <mergeCell ref="H13:H14"/>
    <mergeCell ref="E13:E14"/>
    <mergeCell ref="I26:I27"/>
    <mergeCell ref="L13:L14"/>
    <mergeCell ref="J25:L25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K13:K14"/>
  </mergeCells>
  <pageMargins left="0.70866141732283472" right="0.70866141732283472" top="0.78740157480314965" bottom="0.78740157480314965" header="0.31496062992125984" footer="0.31496062992125984"/>
  <pageSetup paperSize="8" scale="3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zoomScale="80" zoomScaleNormal="80" zoomScaleSheetLayoutView="80" workbookViewId="0">
      <selection activeCell="C76" sqref="C76"/>
    </sheetView>
  </sheetViews>
  <sheetFormatPr defaultColWidth="0" defaultRowHeight="15" customHeight="1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6" width="14.28515625" style="354" customWidth="1"/>
    <col min="7" max="7" width="21.28515625" style="355" customWidth="1"/>
    <col min="8" max="9" width="14.28515625" style="354" customWidth="1"/>
    <col min="10" max="10" width="20.85546875" style="354" customWidth="1"/>
    <col min="11" max="12" width="14.28515625" style="354" customWidth="1"/>
    <col min="13" max="13" width="21.140625" style="354" customWidth="1"/>
    <col min="14" max="15" width="14.28515625" style="354" customWidth="1"/>
    <col min="16" max="16" width="21.42578125" style="354" customWidth="1"/>
    <col min="17" max="18" width="14.2851562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164" t="s">
        <v>93</v>
      </c>
      <c r="C2" s="160"/>
      <c r="D2" s="160"/>
      <c r="E2" s="160"/>
      <c r="F2" s="160"/>
      <c r="G2" s="161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tr">
        <f>'[12]NR 2022'!D4:U4</f>
        <v>Základní škola Chomutov, Kadaňská 2334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>
        <f>'[12]NR 2022'!D6</f>
        <v>46789707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tr">
        <f>'[12]NR 2022'!D8:U8</f>
        <v>Kadaňská 2334, 430 03 Chomutov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174" t="s">
        <v>87</v>
      </c>
      <c r="K10" s="171"/>
      <c r="L10" s="172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190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f>'[12]NR 2022'!G15</f>
        <v>952.6</v>
      </c>
      <c r="E15" s="206">
        <f>'[12]NR 2022'!H15</f>
        <v>53.1</v>
      </c>
      <c r="F15" s="207">
        <f t="shared" ref="F15:F23" si="0">D15+E15</f>
        <v>1005.7</v>
      </c>
      <c r="G15" s="205">
        <v>1800</v>
      </c>
      <c r="H15" s="206">
        <v>100</v>
      </c>
      <c r="I15" s="208">
        <f t="shared" ref="I15:I23" si="1">G15+H15</f>
        <v>1900</v>
      </c>
      <c r="J15" s="209">
        <f>'[12]NR 2022'!Y15</f>
        <v>1000</v>
      </c>
      <c r="K15" s="210">
        <f>'[12]NR 2022'!Z15</f>
        <v>100</v>
      </c>
      <c r="L15" s="211">
        <f>J15+K15</f>
        <v>1100</v>
      </c>
      <c r="M15" s="360">
        <v>1000</v>
      </c>
      <c r="N15" s="206">
        <v>100</v>
      </c>
      <c r="O15" s="207">
        <f t="shared" ref="O15:O23" si="2">M15+N15</f>
        <v>1100</v>
      </c>
      <c r="P15" s="205">
        <v>1000</v>
      </c>
      <c r="Q15" s="206">
        <v>100</v>
      </c>
      <c r="R15" s="207">
        <f t="shared" ref="R15:R23" si="3">P15+Q15</f>
        <v>1100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f>'[12]NR 2022'!G16</f>
        <v>4652.6000000000004</v>
      </c>
      <c r="E16" s="216">
        <f>'[12]NR 2022'!H16</f>
        <v>0</v>
      </c>
      <c r="F16" s="207">
        <f t="shared" si="0"/>
        <v>4652.6000000000004</v>
      </c>
      <c r="G16" s="205">
        <f>'[12]NR 2022'!J16</f>
        <v>4709</v>
      </c>
      <c r="H16" s="216">
        <f>'[12]NR 2022'!K16</f>
        <v>0</v>
      </c>
      <c r="I16" s="208">
        <f t="shared" si="1"/>
        <v>4709</v>
      </c>
      <c r="J16" s="217">
        <f>'[12]NR 2022'!Y16</f>
        <v>5050</v>
      </c>
      <c r="K16" s="218">
        <f>'[12]NR 2022'!Z16</f>
        <v>0</v>
      </c>
      <c r="L16" s="219">
        <f t="shared" ref="L16:L23" si="4">J16+K16</f>
        <v>5050</v>
      </c>
      <c r="M16" s="359">
        <v>5100</v>
      </c>
      <c r="N16" s="216">
        <v>0</v>
      </c>
      <c r="O16" s="207">
        <f t="shared" si="2"/>
        <v>5100</v>
      </c>
      <c r="P16" s="222">
        <v>5200</v>
      </c>
      <c r="Q16" s="216">
        <v>0</v>
      </c>
      <c r="R16" s="207">
        <f t="shared" si="3"/>
        <v>5200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f>'[12]NR 2022'!G17</f>
        <v>360.5</v>
      </c>
      <c r="E17" s="216">
        <f>'[12]NR 2022'!H17</f>
        <v>0</v>
      </c>
      <c r="F17" s="207">
        <f t="shared" si="0"/>
        <v>360.5</v>
      </c>
      <c r="G17" s="205">
        <f>'[12]NR 2022'!J17</f>
        <v>414.8</v>
      </c>
      <c r="H17" s="216">
        <f>'[12]NR 2022'!K17</f>
        <v>0</v>
      </c>
      <c r="I17" s="208">
        <f t="shared" si="1"/>
        <v>414.8</v>
      </c>
      <c r="J17" s="217">
        <f>'[12]NR 2022'!Y17</f>
        <v>330.1</v>
      </c>
      <c r="K17" s="218">
        <f>'[12]NR 2022'!Z17</f>
        <v>0</v>
      </c>
      <c r="L17" s="219">
        <f t="shared" si="4"/>
        <v>330.1</v>
      </c>
      <c r="M17" s="359">
        <v>0</v>
      </c>
      <c r="N17" s="225">
        <v>0</v>
      </c>
      <c r="O17" s="207">
        <f t="shared" si="2"/>
        <v>0</v>
      </c>
      <c r="P17" s="222">
        <v>0</v>
      </c>
      <c r="Q17" s="225">
        <v>0</v>
      </c>
      <c r="R17" s="207">
        <f t="shared" si="3"/>
        <v>0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f>'[12]NR 2022'!G18</f>
        <v>34096.199999999997</v>
      </c>
      <c r="E18" s="206">
        <f>'[12]NR 2022'!H18</f>
        <v>0</v>
      </c>
      <c r="F18" s="207">
        <f t="shared" si="0"/>
        <v>34096.199999999997</v>
      </c>
      <c r="G18" s="205">
        <v>32421.5</v>
      </c>
      <c r="H18" s="206">
        <v>0</v>
      </c>
      <c r="I18" s="208">
        <f t="shared" si="1"/>
        <v>32421.5</v>
      </c>
      <c r="J18" s="217">
        <f>'[12]NR 2022'!Y18</f>
        <v>36700</v>
      </c>
      <c r="K18" s="218">
        <f>'[12]NR 2022'!Z18</f>
        <v>0</v>
      </c>
      <c r="L18" s="219">
        <f t="shared" si="4"/>
        <v>36700</v>
      </c>
      <c r="M18" s="359">
        <v>36700</v>
      </c>
      <c r="N18" s="206">
        <v>0</v>
      </c>
      <c r="O18" s="207">
        <f t="shared" si="2"/>
        <v>36700</v>
      </c>
      <c r="P18" s="222">
        <v>36700</v>
      </c>
      <c r="Q18" s="206">
        <v>0</v>
      </c>
      <c r="R18" s="207">
        <f t="shared" si="3"/>
        <v>36700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f>'[12]NR 2022'!G19</f>
        <v>1051.8</v>
      </c>
      <c r="E19" s="206">
        <f>'[12]NR 2022'!H19</f>
        <v>0</v>
      </c>
      <c r="F19" s="207">
        <f t="shared" si="0"/>
        <v>1051.8</v>
      </c>
      <c r="G19" s="205">
        <f>'[12]NR 2022'!J19</f>
        <v>1096</v>
      </c>
      <c r="H19" s="206">
        <f>'[12]NR 2022'!K19</f>
        <v>0</v>
      </c>
      <c r="I19" s="208">
        <f t="shared" si="1"/>
        <v>1096</v>
      </c>
      <c r="J19" s="217">
        <f>'[12]NR 2022'!Y19</f>
        <v>0</v>
      </c>
      <c r="K19" s="218">
        <f>'[12]NR 2022'!Z19</f>
        <v>0</v>
      </c>
      <c r="L19" s="219">
        <f t="shared" si="4"/>
        <v>0</v>
      </c>
      <c r="M19" s="359">
        <v>0</v>
      </c>
      <c r="N19" s="228">
        <v>0</v>
      </c>
      <c r="O19" s="207">
        <f t="shared" si="2"/>
        <v>0</v>
      </c>
      <c r="P19" s="222"/>
      <c r="Q19" s="228">
        <v>0</v>
      </c>
      <c r="R19" s="207">
        <f t="shared" si="3"/>
        <v>0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f>'[12]NR 2022'!G20</f>
        <v>49.4</v>
      </c>
      <c r="E20" s="206">
        <f>'[12]NR 2022'!H20</f>
        <v>0</v>
      </c>
      <c r="F20" s="207">
        <f t="shared" si="0"/>
        <v>49.4</v>
      </c>
      <c r="G20" s="205">
        <v>100</v>
      </c>
      <c r="H20" s="206">
        <f>'[12]NR 2022'!K20</f>
        <v>0</v>
      </c>
      <c r="I20" s="208">
        <f t="shared" si="1"/>
        <v>100</v>
      </c>
      <c r="J20" s="217">
        <f>'[12]NR 2022'!Y20</f>
        <v>100</v>
      </c>
      <c r="K20" s="218">
        <f>'[12]NR 2022'!Z20</f>
        <v>0</v>
      </c>
      <c r="L20" s="219">
        <f t="shared" si="4"/>
        <v>100</v>
      </c>
      <c r="M20" s="359">
        <v>100</v>
      </c>
      <c r="N20" s="228">
        <v>0</v>
      </c>
      <c r="O20" s="207">
        <f t="shared" si="2"/>
        <v>100</v>
      </c>
      <c r="P20" s="222">
        <v>100</v>
      </c>
      <c r="Q20" s="228">
        <v>0</v>
      </c>
      <c r="R20" s="207">
        <f t="shared" si="3"/>
        <v>100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f>'[12]NR 2022'!G21</f>
        <v>173</v>
      </c>
      <c r="E21" s="206">
        <f>'[12]NR 2022'!H21</f>
        <v>0</v>
      </c>
      <c r="F21" s="207">
        <f t="shared" si="0"/>
        <v>173</v>
      </c>
      <c r="G21" s="205">
        <v>1100</v>
      </c>
      <c r="H21" s="206">
        <f>'[12]NR 2022'!K21</f>
        <v>0</v>
      </c>
      <c r="I21" s="208">
        <f t="shared" si="1"/>
        <v>1100</v>
      </c>
      <c r="J21" s="217">
        <f>'[12]NR 2022'!Y21</f>
        <v>32</v>
      </c>
      <c r="K21" s="218">
        <f>'[12]NR 2022'!Z21</f>
        <v>0</v>
      </c>
      <c r="L21" s="219">
        <f t="shared" si="4"/>
        <v>32</v>
      </c>
      <c r="M21" s="359">
        <v>32</v>
      </c>
      <c r="N21" s="232">
        <v>0</v>
      </c>
      <c r="O21" s="207">
        <f t="shared" si="2"/>
        <v>32</v>
      </c>
      <c r="P21" s="222">
        <v>32</v>
      </c>
      <c r="Q21" s="232">
        <v>0</v>
      </c>
      <c r="R21" s="207">
        <f t="shared" si="3"/>
        <v>32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'[12]NR 2022'!G22</f>
        <v>0</v>
      </c>
      <c r="E22" s="206">
        <f>'[12]NR 2022'!H22</f>
        <v>0</v>
      </c>
      <c r="F22" s="207">
        <f t="shared" si="0"/>
        <v>0</v>
      </c>
      <c r="G22" s="205">
        <f>'[12]NR 2022'!J22</f>
        <v>0</v>
      </c>
      <c r="H22" s="206">
        <f>'[12]NR 2022'!K22</f>
        <v>0</v>
      </c>
      <c r="I22" s="208">
        <f t="shared" si="1"/>
        <v>0</v>
      </c>
      <c r="J22" s="217">
        <f>'[12]NR 2022'!Y22</f>
        <v>0</v>
      </c>
      <c r="K22" s="218">
        <f>'[12]NR 2022'!Z22</f>
        <v>0</v>
      </c>
      <c r="L22" s="219">
        <f t="shared" si="4"/>
        <v>0</v>
      </c>
      <c r="M22" s="359">
        <v>0</v>
      </c>
      <c r="N22" s="232">
        <v>0</v>
      </c>
      <c r="O22" s="207">
        <f t="shared" si="2"/>
        <v>0</v>
      </c>
      <c r="P22" s="222">
        <v>0</v>
      </c>
      <c r="Q22" s="232">
        <v>0</v>
      </c>
      <c r="R22" s="207">
        <f t="shared" si="3"/>
        <v>0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'[12]NR 2022'!G23</f>
        <v>12.5</v>
      </c>
      <c r="E23" s="206">
        <f>'[12]NR 2022'!H23</f>
        <v>0</v>
      </c>
      <c r="F23" s="235">
        <f t="shared" si="0"/>
        <v>12.5</v>
      </c>
      <c r="G23" s="205">
        <f>'[12]NR 2022'!J23</f>
        <v>0</v>
      </c>
      <c r="H23" s="206">
        <f>'[12]NR 2022'!K23</f>
        <v>0</v>
      </c>
      <c r="I23" s="236">
        <f t="shared" si="1"/>
        <v>0</v>
      </c>
      <c r="J23" s="217">
        <f>'[12]NR 2022'!Y23</f>
        <v>0</v>
      </c>
      <c r="K23" s="218">
        <f>'[12]NR 2022'!Z23</f>
        <v>0</v>
      </c>
      <c r="L23" s="219">
        <f t="shared" si="4"/>
        <v>0</v>
      </c>
      <c r="M23" s="358">
        <v>0</v>
      </c>
      <c r="N23" s="240">
        <v>0</v>
      </c>
      <c r="O23" s="235">
        <f t="shared" si="2"/>
        <v>0</v>
      </c>
      <c r="P23" s="239">
        <v>0</v>
      </c>
      <c r="Q23" s="240">
        <v>0</v>
      </c>
      <c r="R23" s="235">
        <f t="shared" si="3"/>
        <v>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 t="shared" ref="D24:R24" si="5">SUM(D15:D21)</f>
        <v>41336.1</v>
      </c>
      <c r="E24" s="243">
        <f t="shared" si="5"/>
        <v>53.1</v>
      </c>
      <c r="F24" s="243">
        <f t="shared" si="5"/>
        <v>41389.200000000004</v>
      </c>
      <c r="G24" s="243">
        <f t="shared" si="5"/>
        <v>41641.300000000003</v>
      </c>
      <c r="H24" s="243">
        <f t="shared" si="5"/>
        <v>100</v>
      </c>
      <c r="I24" s="244">
        <f t="shared" si="5"/>
        <v>41741.300000000003</v>
      </c>
      <c r="J24" s="245">
        <f t="shared" si="5"/>
        <v>43212.1</v>
      </c>
      <c r="K24" s="245">
        <f t="shared" si="5"/>
        <v>100</v>
      </c>
      <c r="L24" s="245">
        <f t="shared" si="5"/>
        <v>43312.1</v>
      </c>
      <c r="M24" s="246">
        <f>SUM(M15:M23)</f>
        <v>42932</v>
      </c>
      <c r="N24" s="243">
        <f>SUM(N15:N23)</f>
        <v>100</v>
      </c>
      <c r="O24" s="243">
        <f t="shared" si="5"/>
        <v>43032</v>
      </c>
      <c r="P24" s="243">
        <f>SUM(P15:P23)</f>
        <v>43032</v>
      </c>
      <c r="Q24" s="243">
        <f>SUM(Q15:Q23)</f>
        <v>100</v>
      </c>
      <c r="R24" s="243">
        <f t="shared" si="5"/>
        <v>43132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f>'[12]NR 2022'!G28</f>
        <v>1040.3</v>
      </c>
      <c r="E28" s="206">
        <f>'[12]NR 2022'!H28</f>
        <v>0</v>
      </c>
      <c r="F28" s="207">
        <f t="shared" ref="F28:F38" si="6">D28+E28</f>
        <v>1040.3</v>
      </c>
      <c r="G28" s="205">
        <f>'[12]NR 2022'!M28</f>
        <v>240</v>
      </c>
      <c r="H28" s="206">
        <f>'[12]NR 2022'!N28</f>
        <v>0</v>
      </c>
      <c r="I28" s="208">
        <f t="shared" ref="I28:I38" si="7">G28+H28</f>
        <v>240</v>
      </c>
      <c r="J28" s="209">
        <f>'[12]NR 2022'!Y28</f>
        <v>240</v>
      </c>
      <c r="K28" s="210">
        <f>'[12]NR 2022'!Z28</f>
        <v>0</v>
      </c>
      <c r="L28" s="211">
        <f t="shared" ref="L28:L38" si="8">J28+K28</f>
        <v>240</v>
      </c>
      <c r="M28" s="266">
        <v>240</v>
      </c>
      <c r="N28" s="266">
        <v>0</v>
      </c>
      <c r="O28" s="207">
        <f t="shared" ref="O28:O38" si="9">M28+N28</f>
        <v>240</v>
      </c>
      <c r="P28" s="266">
        <v>240</v>
      </c>
      <c r="Q28" s="266">
        <v>0</v>
      </c>
      <c r="R28" s="207">
        <f t="shared" ref="R28:R38" si="10">P28+Q28</f>
        <v>240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f>'[12]NR 2022'!G29</f>
        <v>1921.5</v>
      </c>
      <c r="E29" s="216">
        <f>'[12]NR 2022'!H29</f>
        <v>0</v>
      </c>
      <c r="F29" s="207">
        <f t="shared" si="6"/>
        <v>1921.5</v>
      </c>
      <c r="G29" s="205">
        <f>'[12]NR 2022'!M29</f>
        <v>3089.5</v>
      </c>
      <c r="H29" s="216">
        <f>'[12]NR 2022'!N29</f>
        <v>0</v>
      </c>
      <c r="I29" s="208">
        <f t="shared" si="7"/>
        <v>3089.5</v>
      </c>
      <c r="J29" s="217">
        <f>'[12]NR 2022'!Y29</f>
        <v>2845</v>
      </c>
      <c r="K29" s="268">
        <f>'[12]NR 2022'!Z29</f>
        <v>10</v>
      </c>
      <c r="L29" s="219">
        <f t="shared" si="8"/>
        <v>2855</v>
      </c>
      <c r="M29" s="271">
        <v>2750</v>
      </c>
      <c r="N29" s="270">
        <v>10</v>
      </c>
      <c r="O29" s="207">
        <f t="shared" si="9"/>
        <v>2760</v>
      </c>
      <c r="P29" s="271">
        <v>2750</v>
      </c>
      <c r="Q29" s="270">
        <v>10</v>
      </c>
      <c r="R29" s="207">
        <f t="shared" si="10"/>
        <v>2760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f>'[12]NR 2022'!G30</f>
        <v>1266.3</v>
      </c>
      <c r="E30" s="216">
        <f>'[12]NR 2022'!H30</f>
        <v>10</v>
      </c>
      <c r="F30" s="207">
        <f t="shared" si="6"/>
        <v>1276.3</v>
      </c>
      <c r="G30" s="205">
        <f>'[12]NR 2022'!M30</f>
        <v>1820</v>
      </c>
      <c r="H30" s="216">
        <f>'[12]NR 2022'!N30</f>
        <v>20</v>
      </c>
      <c r="I30" s="208">
        <f t="shared" si="7"/>
        <v>1840</v>
      </c>
      <c r="J30" s="217">
        <f>'[12]NR 2022'!Y30</f>
        <v>1560</v>
      </c>
      <c r="K30" s="268">
        <f>'[12]NR 2022'!Z30</f>
        <v>20</v>
      </c>
      <c r="L30" s="219">
        <f t="shared" si="8"/>
        <v>1580</v>
      </c>
      <c r="M30" s="271">
        <v>1610</v>
      </c>
      <c r="N30" s="270">
        <v>20</v>
      </c>
      <c r="O30" s="207">
        <f t="shared" si="9"/>
        <v>1630</v>
      </c>
      <c r="P30" s="271">
        <v>1710</v>
      </c>
      <c r="Q30" s="270">
        <v>20</v>
      </c>
      <c r="R30" s="207">
        <f t="shared" si="10"/>
        <v>1730</v>
      </c>
      <c r="S30" s="162"/>
    </row>
    <row r="31" spans="1:19" x14ac:dyDescent="0.25">
      <c r="A31" s="160"/>
      <c r="B31" s="214" t="s">
        <v>46</v>
      </c>
      <c r="C31" s="230" t="s">
        <v>45</v>
      </c>
      <c r="D31" s="205">
        <f>'[12]NR 2022'!G31</f>
        <v>864.40000000000009</v>
      </c>
      <c r="E31" s="206">
        <f>'[12]NR 2022'!H31</f>
        <v>0</v>
      </c>
      <c r="F31" s="207">
        <f t="shared" si="6"/>
        <v>864.40000000000009</v>
      </c>
      <c r="G31" s="205">
        <f>'[12]NR 2022'!M31</f>
        <v>2046.7</v>
      </c>
      <c r="H31" s="206">
        <f>'[12]NR 2022'!N31</f>
        <v>0</v>
      </c>
      <c r="I31" s="208">
        <f t="shared" si="7"/>
        <v>2046.7</v>
      </c>
      <c r="J31" s="217">
        <f>'[12]NR 2022'!Y31</f>
        <v>412</v>
      </c>
      <c r="K31" s="218">
        <f>'[12]NR 2022'!Z31</f>
        <v>0</v>
      </c>
      <c r="L31" s="219">
        <f t="shared" si="8"/>
        <v>412</v>
      </c>
      <c r="M31" s="271">
        <v>382</v>
      </c>
      <c r="N31" s="271">
        <v>0</v>
      </c>
      <c r="O31" s="207">
        <f t="shared" si="9"/>
        <v>382</v>
      </c>
      <c r="P31" s="271">
        <v>382</v>
      </c>
      <c r="Q31" s="271">
        <v>0</v>
      </c>
      <c r="R31" s="207">
        <f t="shared" si="10"/>
        <v>382</v>
      </c>
      <c r="S31" s="162"/>
    </row>
    <row r="32" spans="1:19" x14ac:dyDescent="0.25">
      <c r="A32" s="160"/>
      <c r="B32" s="214" t="s">
        <v>44</v>
      </c>
      <c r="C32" s="230" t="s">
        <v>43</v>
      </c>
      <c r="D32" s="205">
        <f>'[12]NR 2022'!G32</f>
        <v>24250.699999999997</v>
      </c>
      <c r="E32" s="206">
        <f>'[12]NR 2022'!H32</f>
        <v>0</v>
      </c>
      <c r="F32" s="207">
        <f t="shared" si="6"/>
        <v>24250.699999999997</v>
      </c>
      <c r="G32" s="205">
        <f>'[12]NR 2022'!M32</f>
        <v>23613.200000000001</v>
      </c>
      <c r="H32" s="206">
        <f>'[12]NR 2022'!N32</f>
        <v>0</v>
      </c>
      <c r="I32" s="208">
        <f t="shared" si="7"/>
        <v>23613.200000000001</v>
      </c>
      <c r="J32" s="217">
        <f>'[12]NR 2022'!Y32</f>
        <v>26275.1</v>
      </c>
      <c r="K32" s="218">
        <f>'[12]NR 2022'!Z32</f>
        <v>0</v>
      </c>
      <c r="L32" s="219">
        <f t="shared" si="8"/>
        <v>26275.1</v>
      </c>
      <c r="M32" s="271">
        <v>26118</v>
      </c>
      <c r="N32" s="271">
        <v>0</v>
      </c>
      <c r="O32" s="207">
        <f t="shared" si="9"/>
        <v>26118</v>
      </c>
      <c r="P32" s="271">
        <v>26118</v>
      </c>
      <c r="Q32" s="271">
        <v>0</v>
      </c>
      <c r="R32" s="207">
        <f t="shared" si="10"/>
        <v>26118</v>
      </c>
      <c r="S32" s="162"/>
    </row>
    <row r="33" spans="1:19" x14ac:dyDescent="0.25">
      <c r="A33" s="160"/>
      <c r="B33" s="214" t="s">
        <v>42</v>
      </c>
      <c r="C33" s="227" t="s">
        <v>41</v>
      </c>
      <c r="D33" s="205">
        <f>'[12]NR 2022'!G33</f>
        <v>24047.7</v>
      </c>
      <c r="E33" s="206">
        <f>'[12]NR 2022'!H33</f>
        <v>0</v>
      </c>
      <c r="F33" s="207">
        <f t="shared" si="6"/>
        <v>24047.7</v>
      </c>
      <c r="G33" s="205">
        <f>'[12]NR 2022'!M33</f>
        <v>23513.200000000001</v>
      </c>
      <c r="H33" s="206">
        <f>'[12]NR 2022'!N33</f>
        <v>0</v>
      </c>
      <c r="I33" s="208">
        <f t="shared" si="7"/>
        <v>23513.200000000001</v>
      </c>
      <c r="J33" s="217">
        <f>'[12]NR 2022'!Y33</f>
        <v>26152</v>
      </c>
      <c r="K33" s="218">
        <f>'[12]NR 2022'!Z33</f>
        <v>0</v>
      </c>
      <c r="L33" s="219">
        <f t="shared" si="8"/>
        <v>26152</v>
      </c>
      <c r="M33" s="271">
        <v>26018</v>
      </c>
      <c r="N33" s="271">
        <v>0</v>
      </c>
      <c r="O33" s="207">
        <f t="shared" si="9"/>
        <v>26018</v>
      </c>
      <c r="P33" s="271">
        <v>26018</v>
      </c>
      <c r="Q33" s="271">
        <v>0</v>
      </c>
      <c r="R33" s="207">
        <f t="shared" si="10"/>
        <v>26018</v>
      </c>
      <c r="S33" s="162"/>
    </row>
    <row r="34" spans="1:19" x14ac:dyDescent="0.25">
      <c r="A34" s="160"/>
      <c r="B34" s="214" t="s">
        <v>40</v>
      </c>
      <c r="C34" s="272" t="s">
        <v>39</v>
      </c>
      <c r="D34" s="205">
        <f>'[12]NR 2022'!G34</f>
        <v>203</v>
      </c>
      <c r="E34" s="206">
        <f>'[12]NR 2022'!H34</f>
        <v>0</v>
      </c>
      <c r="F34" s="207">
        <f t="shared" si="6"/>
        <v>203</v>
      </c>
      <c r="G34" s="205">
        <f>'[12]NR 2022'!M34</f>
        <v>100</v>
      </c>
      <c r="H34" s="206">
        <f>'[12]NR 2022'!N34</f>
        <v>0</v>
      </c>
      <c r="I34" s="208">
        <f t="shared" si="7"/>
        <v>100</v>
      </c>
      <c r="J34" s="217">
        <f>'[12]NR 2022'!Y34</f>
        <v>123.1</v>
      </c>
      <c r="K34" s="218">
        <f>'[12]NR 2022'!Z34</f>
        <v>0</v>
      </c>
      <c r="L34" s="219">
        <f t="shared" si="8"/>
        <v>123.1</v>
      </c>
      <c r="M34" s="271">
        <v>100</v>
      </c>
      <c r="N34" s="271">
        <v>0</v>
      </c>
      <c r="O34" s="207">
        <f t="shared" si="9"/>
        <v>100</v>
      </c>
      <c r="P34" s="271">
        <v>100</v>
      </c>
      <c r="Q34" s="271">
        <v>0</v>
      </c>
      <c r="R34" s="207">
        <f t="shared" si="10"/>
        <v>100</v>
      </c>
      <c r="S34" s="162"/>
    </row>
    <row r="35" spans="1:19" x14ac:dyDescent="0.25">
      <c r="A35" s="160"/>
      <c r="B35" s="214" t="s">
        <v>38</v>
      </c>
      <c r="C35" s="230" t="s">
        <v>37</v>
      </c>
      <c r="D35" s="205">
        <f>'[12]NR 2022'!G35</f>
        <v>8210</v>
      </c>
      <c r="E35" s="206">
        <f>'[12]NR 2022'!H35</f>
        <v>0</v>
      </c>
      <c r="F35" s="207">
        <f t="shared" si="6"/>
        <v>8210</v>
      </c>
      <c r="G35" s="205">
        <f>'[12]NR 2022'!M35</f>
        <v>7995.9</v>
      </c>
      <c r="H35" s="206">
        <f>'[12]NR 2022'!N35</f>
        <v>0</v>
      </c>
      <c r="I35" s="208">
        <f t="shared" si="7"/>
        <v>7995.9</v>
      </c>
      <c r="J35" s="217">
        <f>'[12]NR 2022'!Y35</f>
        <v>8873.2999999999993</v>
      </c>
      <c r="K35" s="218">
        <f>'[12]NR 2022'!Z35</f>
        <v>0</v>
      </c>
      <c r="L35" s="219">
        <f t="shared" si="8"/>
        <v>8873.2999999999993</v>
      </c>
      <c r="M35" s="271">
        <v>8828</v>
      </c>
      <c r="N35" s="271">
        <v>0</v>
      </c>
      <c r="O35" s="207">
        <f t="shared" si="9"/>
        <v>8828</v>
      </c>
      <c r="P35" s="271">
        <v>8828</v>
      </c>
      <c r="Q35" s="271">
        <v>0</v>
      </c>
      <c r="R35" s="207">
        <f t="shared" si="10"/>
        <v>8828</v>
      </c>
      <c r="S35" s="162"/>
    </row>
    <row r="36" spans="1:19" x14ac:dyDescent="0.25">
      <c r="A36" s="160"/>
      <c r="B36" s="214" t="s">
        <v>36</v>
      </c>
      <c r="C36" s="230" t="s">
        <v>35</v>
      </c>
      <c r="D36" s="205">
        <f>'[12]NR 2022'!G36</f>
        <v>8.1999999999999993</v>
      </c>
      <c r="E36" s="206">
        <f>'[12]NR 2022'!H36</f>
        <v>0</v>
      </c>
      <c r="F36" s="207">
        <f t="shared" si="6"/>
        <v>8.1999999999999993</v>
      </c>
      <c r="G36" s="205">
        <f>'[12]NR 2022'!M36</f>
        <v>10</v>
      </c>
      <c r="H36" s="206">
        <f>'[12]NR 2022'!N36</f>
        <v>0</v>
      </c>
      <c r="I36" s="208">
        <f t="shared" si="7"/>
        <v>10</v>
      </c>
      <c r="J36" s="217">
        <f>'[12]NR 2022'!Y36</f>
        <v>4</v>
      </c>
      <c r="K36" s="218">
        <f>'[12]NR 2022'!Z36</f>
        <v>0</v>
      </c>
      <c r="L36" s="219">
        <f t="shared" si="8"/>
        <v>4</v>
      </c>
      <c r="M36" s="271">
        <v>4</v>
      </c>
      <c r="N36" s="271">
        <v>0</v>
      </c>
      <c r="O36" s="207">
        <f t="shared" si="9"/>
        <v>4</v>
      </c>
      <c r="P36" s="271">
        <v>4</v>
      </c>
      <c r="Q36" s="271">
        <v>0</v>
      </c>
      <c r="R36" s="207">
        <f t="shared" si="10"/>
        <v>4</v>
      </c>
      <c r="S36" s="162"/>
    </row>
    <row r="37" spans="1:19" x14ac:dyDescent="0.25">
      <c r="A37" s="160"/>
      <c r="B37" s="214" t="s">
        <v>34</v>
      </c>
      <c r="C37" s="230" t="s">
        <v>33</v>
      </c>
      <c r="D37" s="205">
        <f>'[12]NR 2022'!G37</f>
        <v>1835.2</v>
      </c>
      <c r="E37" s="206">
        <f>'[12]NR 2022'!H37</f>
        <v>0</v>
      </c>
      <c r="F37" s="207">
        <f t="shared" si="6"/>
        <v>1835.2</v>
      </c>
      <c r="G37" s="205">
        <f>'[12]NR 2022'!M37</f>
        <v>1870</v>
      </c>
      <c r="H37" s="206">
        <f>'[12]NR 2022'!N37</f>
        <v>0</v>
      </c>
      <c r="I37" s="208">
        <f t="shared" si="7"/>
        <v>1870</v>
      </c>
      <c r="J37" s="217">
        <f>'[12]NR 2022'!Y37</f>
        <v>1864</v>
      </c>
      <c r="K37" s="218">
        <f>'[12]NR 2022'!Z37</f>
        <v>0</v>
      </c>
      <c r="L37" s="219">
        <f t="shared" si="8"/>
        <v>1864</v>
      </c>
      <c r="M37" s="271">
        <v>1818</v>
      </c>
      <c r="N37" s="271">
        <v>0</v>
      </c>
      <c r="O37" s="207">
        <f t="shared" si="9"/>
        <v>1818</v>
      </c>
      <c r="P37" s="271">
        <v>1796</v>
      </c>
      <c r="Q37" s="271">
        <v>0</v>
      </c>
      <c r="R37" s="207">
        <f t="shared" si="10"/>
        <v>1796</v>
      </c>
      <c r="S37" s="162"/>
    </row>
    <row r="38" spans="1:19" ht="15.75" thickBot="1" x14ac:dyDescent="0.3">
      <c r="A38" s="160"/>
      <c r="B38" s="273" t="s">
        <v>32</v>
      </c>
      <c r="C38" s="274" t="s">
        <v>31</v>
      </c>
      <c r="D38" s="205">
        <f>'[12]NR 2022'!G38</f>
        <v>1932.8000000000002</v>
      </c>
      <c r="E38" s="206">
        <f>'[12]NR 2022'!H38</f>
        <v>0</v>
      </c>
      <c r="F38" s="235">
        <f t="shared" si="6"/>
        <v>1932.8000000000002</v>
      </c>
      <c r="G38" s="205">
        <f>'[12]NR 2022'!M38</f>
        <v>956</v>
      </c>
      <c r="H38" s="206">
        <f>'[12]NR 2022'!N38</f>
        <v>80</v>
      </c>
      <c r="I38" s="236">
        <f t="shared" si="7"/>
        <v>1036</v>
      </c>
      <c r="J38" s="217">
        <f>'[12]NR 2022'!Y38</f>
        <v>1138.7</v>
      </c>
      <c r="K38" s="218">
        <f>'[12]NR 2022'!Z38</f>
        <v>20</v>
      </c>
      <c r="L38" s="219">
        <f t="shared" si="8"/>
        <v>1158.7</v>
      </c>
      <c r="M38" s="276">
        <v>1182</v>
      </c>
      <c r="N38" s="276">
        <v>20</v>
      </c>
      <c r="O38" s="235">
        <f t="shared" si="9"/>
        <v>1202</v>
      </c>
      <c r="P38" s="276">
        <v>1204</v>
      </c>
      <c r="Q38" s="276">
        <v>20</v>
      </c>
      <c r="R38" s="235">
        <f t="shared" si="10"/>
        <v>1224</v>
      </c>
      <c r="S38" s="162"/>
    </row>
    <row r="39" spans="1:19" ht="15.75" thickBot="1" x14ac:dyDescent="0.3">
      <c r="A39" s="160"/>
      <c r="B39" s="241" t="s">
        <v>30</v>
      </c>
      <c r="C39" s="277" t="s">
        <v>29</v>
      </c>
      <c r="D39" s="278">
        <f>SUM(D28:D32)+SUM(D35:D38)</f>
        <v>41329.399999999994</v>
      </c>
      <c r="E39" s="278">
        <f>SUM(E28:E32)+SUM(E35:E38)</f>
        <v>10</v>
      </c>
      <c r="F39" s="279">
        <f>SUM(F35:F38)+SUM(F28:F32)</f>
        <v>41339.399999999994</v>
      </c>
      <c r="G39" s="278">
        <f>SUM(G28:G32)+SUM(G35:G38)</f>
        <v>41641.300000000003</v>
      </c>
      <c r="H39" s="278">
        <f>SUM(H28:H32)+SUM(H35:H38)</f>
        <v>100</v>
      </c>
      <c r="I39" s="280">
        <f>SUM(I35:I38)+SUM(I28:I32)</f>
        <v>41741.300000000003</v>
      </c>
      <c r="J39" s="281">
        <f>SUM(J28:J32)+SUM(J35:J38)</f>
        <v>43212.1</v>
      </c>
      <c r="K39" s="282">
        <f>SUM(K28:K32)+SUM(K35:K38)</f>
        <v>50</v>
      </c>
      <c r="L39" s="281">
        <f>SUM(L35:L38)+SUM(L28:L32)</f>
        <v>43262.1</v>
      </c>
      <c r="M39" s="278">
        <f>SUM(M28:M32)+SUM(M35:M38)</f>
        <v>42932</v>
      </c>
      <c r="N39" s="278">
        <f>SUM(N28:N32)+SUM(N35:N38)</f>
        <v>50</v>
      </c>
      <c r="O39" s="279">
        <f>SUM(O35:O38)+SUM(O28:O32)</f>
        <v>42982</v>
      </c>
      <c r="P39" s="278">
        <f>SUM(P28:P32)+SUM(P35:P38)</f>
        <v>43032</v>
      </c>
      <c r="Q39" s="278">
        <f>SUM(Q28:Q32)+SUM(Q35:Q38)</f>
        <v>50</v>
      </c>
      <c r="R39" s="279">
        <f>SUM(R35:R38)+SUM(R28:R32)</f>
        <v>43082</v>
      </c>
      <c r="S39" s="162"/>
    </row>
    <row r="40" spans="1:19" ht="19.5" thickBot="1" x14ac:dyDescent="0.35">
      <c r="A40" s="160"/>
      <c r="B40" s="283" t="s">
        <v>28</v>
      </c>
      <c r="C40" s="284" t="s">
        <v>27</v>
      </c>
      <c r="D40" s="285">
        <f t="shared" ref="D40:R40" si="11">D24-D39</f>
        <v>6.7000000000043656</v>
      </c>
      <c r="E40" s="285">
        <f t="shared" si="11"/>
        <v>43.1</v>
      </c>
      <c r="F40" s="286">
        <f t="shared" si="11"/>
        <v>49.800000000010186</v>
      </c>
      <c r="G40" s="285">
        <f t="shared" si="11"/>
        <v>0</v>
      </c>
      <c r="H40" s="285">
        <f t="shared" si="11"/>
        <v>0</v>
      </c>
      <c r="I40" s="287">
        <f t="shared" si="11"/>
        <v>0</v>
      </c>
      <c r="J40" s="285">
        <f t="shared" si="11"/>
        <v>0</v>
      </c>
      <c r="K40" s="285">
        <f t="shared" si="11"/>
        <v>50</v>
      </c>
      <c r="L40" s="286">
        <f t="shared" si="11"/>
        <v>50</v>
      </c>
      <c r="M40" s="288">
        <f t="shared" si="11"/>
        <v>0</v>
      </c>
      <c r="N40" s="285">
        <f t="shared" si="11"/>
        <v>50</v>
      </c>
      <c r="O40" s="286">
        <f t="shared" si="11"/>
        <v>50</v>
      </c>
      <c r="P40" s="285">
        <f t="shared" si="11"/>
        <v>0</v>
      </c>
      <c r="Q40" s="285">
        <f t="shared" si="11"/>
        <v>50</v>
      </c>
      <c r="R40" s="286">
        <f t="shared" si="11"/>
        <v>50</v>
      </c>
      <c r="S40" s="162"/>
    </row>
    <row r="41" spans="1:19" ht="15.75" thickBot="1" x14ac:dyDescent="0.3">
      <c r="A41" s="160"/>
      <c r="B41" s="289" t="s">
        <v>26</v>
      </c>
      <c r="C41" s="290" t="s">
        <v>25</v>
      </c>
      <c r="D41" s="291"/>
      <c r="E41" s="292"/>
      <c r="F41" s="293">
        <f>F40-D16</f>
        <v>-4602.7999999999902</v>
      </c>
      <c r="G41" s="291"/>
      <c r="H41" s="294"/>
      <c r="I41" s="295">
        <f>I40-G16</f>
        <v>-4709</v>
      </c>
      <c r="J41" s="296"/>
      <c r="K41" s="294"/>
      <c r="L41" s="293">
        <f>L40-J16</f>
        <v>-5000</v>
      </c>
      <c r="M41" s="297"/>
      <c r="N41" s="294"/>
      <c r="O41" s="293">
        <f>O40-M16</f>
        <v>-5050</v>
      </c>
      <c r="P41" s="291"/>
      <c r="Q41" s="294"/>
      <c r="R41" s="293">
        <f>R40-P16</f>
        <v>-5150</v>
      </c>
      <c r="S41" s="162"/>
    </row>
    <row r="42" spans="1:19" s="303" customFormat="1" ht="8.25" customHeight="1" thickBot="1" x14ac:dyDescent="0.3">
      <c r="A42" s="298"/>
      <c r="B42" s="299"/>
      <c r="C42" s="300"/>
      <c r="D42" s="298"/>
      <c r="E42" s="301"/>
      <c r="F42" s="301"/>
      <c r="G42" s="298"/>
      <c r="H42" s="301"/>
      <c r="I42" s="301"/>
      <c r="J42" s="301"/>
      <c r="K42" s="301"/>
      <c r="L42" s="302"/>
      <c r="M42" s="302"/>
      <c r="N42" s="302"/>
      <c r="O42" s="302"/>
      <c r="P42" s="302"/>
      <c r="Q42" s="302"/>
      <c r="R42" s="302"/>
      <c r="S42" s="302"/>
    </row>
    <row r="43" spans="1:19" s="303" customFormat="1" ht="15.75" customHeight="1" x14ac:dyDescent="0.25">
      <c r="A43" s="298"/>
      <c r="B43" s="304"/>
      <c r="C43" s="305" t="s">
        <v>24</v>
      </c>
      <c r="D43" s="306" t="s">
        <v>23</v>
      </c>
      <c r="E43" s="301"/>
      <c r="F43" s="307"/>
      <c r="G43" s="306" t="s">
        <v>22</v>
      </c>
      <c r="H43" s="301"/>
      <c r="I43" s="301"/>
      <c r="J43" s="306" t="s">
        <v>21</v>
      </c>
      <c r="K43" s="301"/>
      <c r="L43" s="301"/>
      <c r="M43" s="306" t="s">
        <v>20</v>
      </c>
      <c r="N43" s="302"/>
      <c r="O43" s="302"/>
      <c r="P43" s="306" t="s">
        <v>20</v>
      </c>
      <c r="Q43" s="302"/>
      <c r="R43" s="302"/>
      <c r="S43" s="302"/>
    </row>
    <row r="44" spans="1:19" ht="15.75" thickBot="1" x14ac:dyDescent="0.3">
      <c r="A44" s="160"/>
      <c r="B44" s="304"/>
      <c r="C44" s="308"/>
      <c r="D44" s="309">
        <v>364</v>
      </c>
      <c r="E44" s="301"/>
      <c r="F44" s="307"/>
      <c r="G44" s="309">
        <v>413.7</v>
      </c>
      <c r="H44" s="310"/>
      <c r="I44" s="310"/>
      <c r="J44" s="309">
        <v>414</v>
      </c>
      <c r="K44" s="310"/>
      <c r="L44" s="310"/>
      <c r="M44" s="309">
        <v>414</v>
      </c>
      <c r="N44" s="162"/>
      <c r="O44" s="162"/>
      <c r="P44" s="309">
        <v>414</v>
      </c>
      <c r="Q44" s="162"/>
      <c r="R44" s="162"/>
      <c r="S44" s="162"/>
    </row>
    <row r="45" spans="1:19" s="303" customFormat="1" ht="8.25" customHeight="1" thickBot="1" x14ac:dyDescent="0.3">
      <c r="A45" s="298"/>
      <c r="B45" s="304"/>
      <c r="C45" s="300"/>
      <c r="D45" s="301"/>
      <c r="E45" s="301"/>
      <c r="F45" s="307"/>
      <c r="G45" s="301"/>
      <c r="H45" s="301"/>
      <c r="I45" s="307"/>
      <c r="J45" s="307"/>
      <c r="K45" s="307"/>
      <c r="L45" s="302"/>
      <c r="M45" s="302"/>
      <c r="N45" s="302"/>
      <c r="O45" s="302"/>
      <c r="P45" s="302"/>
      <c r="Q45" s="302"/>
      <c r="R45" s="302"/>
      <c r="S45" s="302"/>
    </row>
    <row r="46" spans="1:19" s="303" customFormat="1" ht="37.5" customHeight="1" thickBot="1" x14ac:dyDescent="0.3">
      <c r="A46" s="298"/>
      <c r="B46" s="304"/>
      <c r="C46" s="305" t="s">
        <v>19</v>
      </c>
      <c r="D46" s="311" t="s">
        <v>18</v>
      </c>
      <c r="E46" s="312" t="s">
        <v>17</v>
      </c>
      <c r="F46" s="307"/>
      <c r="G46" s="311" t="s">
        <v>18</v>
      </c>
      <c r="H46" s="312" t="s">
        <v>17</v>
      </c>
      <c r="I46" s="302"/>
      <c r="J46" s="311" t="s">
        <v>18</v>
      </c>
      <c r="K46" s="312" t="s">
        <v>17</v>
      </c>
      <c r="L46" s="313"/>
      <c r="M46" s="311" t="s">
        <v>18</v>
      </c>
      <c r="N46" s="312" t="s">
        <v>17</v>
      </c>
      <c r="O46" s="302"/>
      <c r="P46" s="311" t="s">
        <v>18</v>
      </c>
      <c r="Q46" s="312" t="s">
        <v>17</v>
      </c>
      <c r="R46" s="302"/>
      <c r="S46" s="302"/>
    </row>
    <row r="47" spans="1:19" ht="15.75" thickBot="1" x14ac:dyDescent="0.3">
      <c r="A47" s="160"/>
      <c r="B47" s="314"/>
      <c r="C47" s="315"/>
      <c r="D47" s="316">
        <v>0</v>
      </c>
      <c r="E47" s="317">
        <v>0</v>
      </c>
      <c r="F47" s="307"/>
      <c r="G47" s="316">
        <v>0</v>
      </c>
      <c r="H47" s="317">
        <v>0</v>
      </c>
      <c r="I47" s="162"/>
      <c r="J47" s="316">
        <v>0</v>
      </c>
      <c r="K47" s="317">
        <v>0</v>
      </c>
      <c r="L47" s="310"/>
      <c r="M47" s="316">
        <v>0</v>
      </c>
      <c r="N47" s="317">
        <v>0</v>
      </c>
      <c r="O47" s="162"/>
      <c r="P47" s="316">
        <v>0</v>
      </c>
      <c r="Q47" s="317">
        <v>0</v>
      </c>
      <c r="R47" s="162"/>
      <c r="S47" s="162"/>
    </row>
    <row r="48" spans="1:19" x14ac:dyDescent="0.25">
      <c r="A48" s="160"/>
      <c r="B48" s="314"/>
      <c r="C48" s="300"/>
      <c r="D48" s="301"/>
      <c r="E48" s="301"/>
      <c r="F48" s="307"/>
      <c r="G48" s="301"/>
      <c r="H48" s="301"/>
      <c r="I48" s="307"/>
      <c r="J48" s="307"/>
      <c r="K48" s="307"/>
      <c r="L48" s="302"/>
      <c r="M48" s="162"/>
      <c r="N48" s="302"/>
      <c r="O48" s="302"/>
      <c r="P48" s="162"/>
      <c r="Q48" s="162"/>
      <c r="R48" s="162"/>
      <c r="S48" s="162"/>
    </row>
    <row r="49" spans="1:19" x14ac:dyDescent="0.25">
      <c r="A49" s="160"/>
      <c r="B49" s="314"/>
      <c r="C49" s="318" t="s">
        <v>16</v>
      </c>
      <c r="D49" s="319" t="s">
        <v>9</v>
      </c>
      <c r="E49" s="301"/>
      <c r="F49" s="162"/>
      <c r="G49" s="319" t="s">
        <v>15</v>
      </c>
      <c r="H49" s="162"/>
      <c r="I49" s="162"/>
      <c r="J49" s="319" t="s">
        <v>7</v>
      </c>
      <c r="K49" s="162"/>
      <c r="L49" s="320"/>
      <c r="M49" s="319" t="s">
        <v>6</v>
      </c>
      <c r="N49" s="320"/>
      <c r="O49" s="320"/>
      <c r="P49" s="319" t="s">
        <v>5</v>
      </c>
      <c r="Q49" s="162"/>
      <c r="R49" s="162"/>
      <c r="S49" s="162"/>
    </row>
    <row r="50" spans="1:19" x14ac:dyDescent="0.25">
      <c r="A50" s="160"/>
      <c r="B50" s="314"/>
      <c r="C50" s="321" t="s">
        <v>96</v>
      </c>
      <c r="D50" s="322">
        <f>SUM(D51:D54)</f>
        <v>3655.5</v>
      </c>
      <c r="E50" s="301"/>
      <c r="F50" s="162"/>
      <c r="G50" s="322">
        <f>SUM(G51:G54)</f>
        <v>784.9</v>
      </c>
      <c r="H50" s="162"/>
      <c r="I50" s="162"/>
      <c r="J50" s="322">
        <f>SUM(J51:J54)</f>
        <v>3088.5</v>
      </c>
      <c r="K50" s="162"/>
      <c r="L50" s="323"/>
      <c r="M50" s="322">
        <f>SUM(M51:M54)</f>
        <v>3131</v>
      </c>
      <c r="N50" s="323"/>
      <c r="O50" s="323"/>
      <c r="P50" s="322"/>
      <c r="Q50" s="162"/>
      <c r="R50" s="162"/>
      <c r="S50" s="162"/>
    </row>
    <row r="51" spans="1:19" x14ac:dyDescent="0.25">
      <c r="A51" s="160"/>
      <c r="B51" s="314"/>
      <c r="C51" s="321" t="s">
        <v>14</v>
      </c>
      <c r="D51" s="322">
        <v>1776.1</v>
      </c>
      <c r="E51" s="301"/>
      <c r="F51" s="162"/>
      <c r="G51" s="322">
        <v>514</v>
      </c>
      <c r="H51" s="162"/>
      <c r="I51" s="162"/>
      <c r="J51" s="322">
        <v>583.79999999999995</v>
      </c>
      <c r="K51" s="162"/>
      <c r="L51" s="323"/>
      <c r="M51" s="322">
        <v>650</v>
      </c>
      <c r="N51" s="323"/>
      <c r="O51" s="323"/>
      <c r="P51" s="322">
        <v>650</v>
      </c>
      <c r="Q51" s="162"/>
      <c r="R51" s="162"/>
      <c r="S51" s="162"/>
    </row>
    <row r="52" spans="1:19" x14ac:dyDescent="0.25">
      <c r="A52" s="160"/>
      <c r="B52" s="314"/>
      <c r="C52" s="321" t="s">
        <v>13</v>
      </c>
      <c r="D52" s="322">
        <v>1269.4000000000001</v>
      </c>
      <c r="E52" s="301"/>
      <c r="F52" s="162"/>
      <c r="G52" s="322">
        <v>0.9</v>
      </c>
      <c r="H52" s="162"/>
      <c r="I52" s="162"/>
      <c r="J52" s="322">
        <v>1809.7</v>
      </c>
      <c r="K52" s="162"/>
      <c r="L52" s="323"/>
      <c r="M52" s="322">
        <v>2181</v>
      </c>
      <c r="N52" s="323"/>
      <c r="O52" s="323"/>
      <c r="P52" s="322">
        <v>2300</v>
      </c>
      <c r="Q52" s="162"/>
      <c r="R52" s="162"/>
      <c r="S52" s="162"/>
    </row>
    <row r="53" spans="1:19" x14ac:dyDescent="0.25">
      <c r="A53" s="160"/>
      <c r="B53" s="314"/>
      <c r="C53" s="321" t="s">
        <v>12</v>
      </c>
      <c r="D53" s="322">
        <v>270</v>
      </c>
      <c r="E53" s="301"/>
      <c r="F53" s="162"/>
      <c r="G53" s="322">
        <v>270</v>
      </c>
      <c r="H53" s="162"/>
      <c r="I53" s="162"/>
      <c r="J53" s="322">
        <v>289.89999999999998</v>
      </c>
      <c r="K53" s="162"/>
      <c r="L53" s="323"/>
      <c r="M53" s="322">
        <v>300</v>
      </c>
      <c r="N53" s="323"/>
      <c r="O53" s="323"/>
      <c r="P53" s="322">
        <v>300</v>
      </c>
      <c r="Q53" s="162"/>
      <c r="R53" s="162"/>
      <c r="S53" s="162"/>
    </row>
    <row r="54" spans="1:19" x14ac:dyDescent="0.25">
      <c r="A54" s="160"/>
      <c r="B54" s="314"/>
      <c r="C54" s="324" t="s">
        <v>11</v>
      </c>
      <c r="D54" s="322">
        <v>340</v>
      </c>
      <c r="E54" s="301"/>
      <c r="F54" s="162"/>
      <c r="G54" s="322">
        <v>0</v>
      </c>
      <c r="H54" s="162"/>
      <c r="I54" s="162"/>
      <c r="J54" s="322">
        <v>405.1</v>
      </c>
      <c r="K54" s="162"/>
      <c r="L54" s="323"/>
      <c r="M54" s="322">
        <v>0</v>
      </c>
      <c r="N54" s="323"/>
      <c r="O54" s="323"/>
      <c r="P54" s="322">
        <v>0</v>
      </c>
      <c r="Q54" s="162"/>
      <c r="R54" s="162"/>
      <c r="S54" s="162"/>
    </row>
    <row r="55" spans="1:19" ht="10.5" customHeight="1" x14ac:dyDescent="0.25">
      <c r="A55" s="160"/>
      <c r="B55" s="314"/>
      <c r="C55" s="300"/>
      <c r="D55" s="301"/>
      <c r="E55" s="301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x14ac:dyDescent="0.25">
      <c r="A56" s="160"/>
      <c r="B56" s="314"/>
      <c r="C56" s="318" t="s">
        <v>10</v>
      </c>
      <c r="D56" s="319" t="s">
        <v>9</v>
      </c>
      <c r="E56" s="301"/>
      <c r="F56" s="307"/>
      <c r="G56" s="319" t="s">
        <v>8</v>
      </c>
      <c r="H56" s="301"/>
      <c r="I56" s="307"/>
      <c r="J56" s="319" t="s">
        <v>7</v>
      </c>
      <c r="K56" s="307"/>
      <c r="L56" s="162"/>
      <c r="M56" s="319" t="s">
        <v>6</v>
      </c>
      <c r="N56" s="320"/>
      <c r="O56" s="320"/>
      <c r="P56" s="319" t="s">
        <v>5</v>
      </c>
      <c r="Q56" s="162"/>
      <c r="R56" s="162"/>
      <c r="S56" s="162"/>
    </row>
    <row r="57" spans="1:19" x14ac:dyDescent="0.25">
      <c r="A57" s="160"/>
      <c r="B57" s="314"/>
      <c r="C57" s="321"/>
      <c r="D57" s="325">
        <v>51.7</v>
      </c>
      <c r="E57" s="301"/>
      <c r="F57" s="307"/>
      <c r="G57" s="325">
        <v>49.9</v>
      </c>
      <c r="H57" s="301"/>
      <c r="I57" s="307"/>
      <c r="J57" s="325">
        <v>55</v>
      </c>
      <c r="K57" s="307"/>
      <c r="L57" s="162"/>
      <c r="M57" s="325">
        <v>55</v>
      </c>
      <c r="N57" s="162"/>
      <c r="O57" s="162"/>
      <c r="P57" s="325">
        <v>55</v>
      </c>
      <c r="Q57" s="162"/>
      <c r="R57" s="162"/>
      <c r="S57" s="162"/>
    </row>
    <row r="58" spans="1:19" x14ac:dyDescent="0.25">
      <c r="A58" s="160"/>
      <c r="B58" s="314"/>
      <c r="C58" s="300"/>
      <c r="D58" s="301"/>
      <c r="E58" s="301"/>
      <c r="F58" s="307"/>
      <c r="G58" s="301"/>
      <c r="H58" s="301"/>
      <c r="I58" s="307"/>
      <c r="J58" s="307"/>
      <c r="K58" s="307"/>
      <c r="L58" s="162"/>
      <c r="M58" s="162"/>
      <c r="N58" s="162"/>
      <c r="O58" s="162"/>
      <c r="P58" s="162"/>
      <c r="Q58" s="162"/>
      <c r="R58" s="162"/>
      <c r="S58" s="162"/>
    </row>
    <row r="59" spans="1:19" x14ac:dyDescent="0.25">
      <c r="A59" s="160"/>
      <c r="B59" s="326" t="s">
        <v>4</v>
      </c>
      <c r="C59" s="327"/>
      <c r="D59" s="328"/>
      <c r="E59" s="328"/>
      <c r="F59" s="328"/>
      <c r="G59" s="328"/>
      <c r="H59" s="328"/>
      <c r="I59" s="328"/>
      <c r="J59" s="328"/>
      <c r="K59" s="328"/>
      <c r="L59" s="329"/>
      <c r="M59" s="329"/>
      <c r="N59" s="329"/>
      <c r="O59" s="329"/>
      <c r="P59" s="329"/>
      <c r="Q59" s="329"/>
      <c r="R59" s="330"/>
      <c r="S59" s="162"/>
    </row>
    <row r="60" spans="1:19" x14ac:dyDescent="0.25">
      <c r="A60" s="160"/>
      <c r="B60" s="331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32"/>
      <c r="S60" s="162"/>
    </row>
    <row r="61" spans="1:19" x14ac:dyDescent="0.25">
      <c r="A61" s="160"/>
      <c r="B61" s="333"/>
      <c r="C61" s="334"/>
      <c r="D61" s="334"/>
      <c r="E61" s="334"/>
      <c r="F61" s="334"/>
      <c r="G61" s="334"/>
      <c r="H61" s="334"/>
      <c r="I61" s="334"/>
      <c r="J61" s="334"/>
      <c r="K61" s="334"/>
      <c r="L61" s="303"/>
      <c r="M61" s="303"/>
      <c r="N61" s="303"/>
      <c r="O61" s="303"/>
      <c r="P61" s="303"/>
      <c r="Q61" s="303"/>
      <c r="R61" s="332"/>
      <c r="S61" s="162"/>
    </row>
    <row r="62" spans="1:19" x14ac:dyDescent="0.25">
      <c r="A62" s="160"/>
      <c r="B62" s="333"/>
      <c r="C62" s="334"/>
      <c r="D62" s="334"/>
      <c r="E62" s="334"/>
      <c r="F62" s="334"/>
      <c r="G62" s="334"/>
      <c r="H62" s="334"/>
      <c r="I62" s="334"/>
      <c r="J62" s="334"/>
      <c r="K62" s="334"/>
      <c r="L62" s="303"/>
      <c r="M62" s="303"/>
      <c r="N62" s="303"/>
      <c r="O62" s="303"/>
      <c r="P62" s="303"/>
      <c r="Q62" s="303"/>
      <c r="R62" s="332"/>
      <c r="S62" s="162"/>
    </row>
    <row r="63" spans="1:19" x14ac:dyDescent="0.25">
      <c r="A63" s="160"/>
      <c r="B63" s="333"/>
      <c r="C63" s="334"/>
      <c r="D63" s="334"/>
      <c r="E63" s="334"/>
      <c r="F63" s="334"/>
      <c r="G63" s="334"/>
      <c r="H63" s="334"/>
      <c r="I63" s="334"/>
      <c r="J63" s="334"/>
      <c r="K63" s="334"/>
      <c r="L63" s="303"/>
      <c r="M63" s="303"/>
      <c r="N63" s="303"/>
      <c r="O63" s="303"/>
      <c r="P63" s="303"/>
      <c r="Q63" s="303"/>
      <c r="R63" s="332"/>
      <c r="S63" s="162"/>
    </row>
    <row r="64" spans="1:19" x14ac:dyDescent="0.25">
      <c r="A64" s="160"/>
      <c r="B64" s="333"/>
      <c r="C64" s="334"/>
      <c r="D64" s="334"/>
      <c r="E64" s="334"/>
      <c r="F64" s="334"/>
      <c r="G64" s="334"/>
      <c r="H64" s="334"/>
      <c r="I64" s="334"/>
      <c r="J64" s="334"/>
      <c r="K64" s="334"/>
      <c r="L64" s="303"/>
      <c r="M64" s="303"/>
      <c r="N64" s="303"/>
      <c r="O64" s="303"/>
      <c r="P64" s="303"/>
      <c r="Q64" s="303"/>
      <c r="R64" s="332"/>
      <c r="S64" s="162"/>
    </row>
    <row r="65" spans="1:19" x14ac:dyDescent="0.25">
      <c r="A65" s="160"/>
      <c r="B65" s="335"/>
      <c r="C65" s="336"/>
      <c r="D65" s="337"/>
      <c r="E65" s="337"/>
      <c r="F65" s="337"/>
      <c r="G65" s="337"/>
      <c r="H65" s="337"/>
      <c r="I65" s="337"/>
      <c r="J65" s="337"/>
      <c r="K65" s="337"/>
      <c r="L65" s="303"/>
      <c r="M65" s="303"/>
      <c r="N65" s="303"/>
      <c r="O65" s="303"/>
      <c r="P65" s="303"/>
      <c r="Q65" s="303"/>
      <c r="R65" s="332"/>
      <c r="S65" s="162"/>
    </row>
    <row r="66" spans="1:19" x14ac:dyDescent="0.25">
      <c r="A66" s="160"/>
      <c r="B66" s="338"/>
      <c r="C66" s="339"/>
      <c r="D66" s="337"/>
      <c r="E66" s="337"/>
      <c r="F66" s="337"/>
      <c r="G66" s="337"/>
      <c r="H66" s="337"/>
      <c r="I66" s="337"/>
      <c r="J66" s="337"/>
      <c r="K66" s="337"/>
      <c r="L66" s="303"/>
      <c r="M66" s="303"/>
      <c r="N66" s="303"/>
      <c r="O66" s="303"/>
      <c r="P66" s="303"/>
      <c r="Q66" s="303"/>
      <c r="R66" s="332"/>
      <c r="S66" s="162"/>
    </row>
    <row r="67" spans="1:19" x14ac:dyDescent="0.25">
      <c r="A67" s="160"/>
      <c r="B67" s="335"/>
      <c r="C67" s="340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x14ac:dyDescent="0.25">
      <c r="A68" s="160"/>
      <c r="B68" s="335"/>
      <c r="C68" s="340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41"/>
      <c r="C69" s="342"/>
      <c r="D69" s="343"/>
      <c r="E69" s="343"/>
      <c r="F69" s="343"/>
      <c r="G69" s="343"/>
      <c r="H69" s="343"/>
      <c r="I69" s="343"/>
      <c r="J69" s="343"/>
      <c r="K69" s="343"/>
      <c r="L69" s="344"/>
      <c r="M69" s="344"/>
      <c r="N69" s="344"/>
      <c r="O69" s="344"/>
      <c r="P69" s="344"/>
      <c r="Q69" s="344"/>
      <c r="R69" s="345"/>
      <c r="S69" s="162"/>
    </row>
    <row r="70" spans="1:19" x14ac:dyDescent="0.25">
      <c r="A70" s="298"/>
      <c r="B70" s="346"/>
      <c r="C70" s="347"/>
      <c r="D70" s="348"/>
      <c r="E70" s="348"/>
      <c r="F70" s="348"/>
      <c r="G70" s="348"/>
      <c r="H70" s="348"/>
      <c r="I70" s="348"/>
      <c r="J70" s="348"/>
      <c r="K70" s="348"/>
      <c r="L70" s="162"/>
      <c r="M70" s="162"/>
      <c r="N70" s="162"/>
      <c r="O70" s="162"/>
      <c r="P70" s="162"/>
      <c r="Q70" s="162"/>
      <c r="R70" s="162"/>
      <c r="S70" s="162"/>
    </row>
    <row r="71" spans="1:19" x14ac:dyDescent="0.25">
      <c r="A71" s="160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162"/>
      <c r="M71" s="162"/>
      <c r="N71" s="162"/>
      <c r="O71" s="162"/>
      <c r="P71" s="162"/>
      <c r="Q71" s="162"/>
      <c r="R71" s="162"/>
      <c r="S71" s="162"/>
    </row>
    <row r="72" spans="1:19" x14ac:dyDescent="0.25">
      <c r="A72" s="160"/>
      <c r="B72" s="349" t="s">
        <v>3</v>
      </c>
      <c r="C72" s="350">
        <v>44471</v>
      </c>
      <c r="D72" s="337"/>
      <c r="E72" s="349"/>
      <c r="F72" s="349" t="s">
        <v>2</v>
      </c>
      <c r="G72" s="351" t="s">
        <v>123</v>
      </c>
      <c r="H72" s="349"/>
      <c r="I72" s="349"/>
      <c r="J72" s="349"/>
      <c r="K72" s="349"/>
      <c r="L72" s="162"/>
      <c r="M72" s="162"/>
      <c r="N72" s="162"/>
      <c r="O72" s="162"/>
      <c r="P72" s="162"/>
      <c r="Q72" s="162"/>
      <c r="R72" s="162"/>
      <c r="S72" s="162"/>
    </row>
    <row r="73" spans="1:19" ht="7.5" customHeight="1" x14ac:dyDescent="0.25">
      <c r="A73" s="160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62"/>
      <c r="M73" s="162"/>
      <c r="N73" s="162"/>
      <c r="O73" s="162"/>
      <c r="P73" s="162"/>
      <c r="Q73" s="162"/>
      <c r="R73" s="162"/>
      <c r="S73" s="162"/>
    </row>
    <row r="74" spans="1:19" x14ac:dyDescent="0.25">
      <c r="A74" s="160"/>
      <c r="B74" s="349"/>
      <c r="C74" s="349"/>
      <c r="D74" s="352"/>
      <c r="E74" s="349"/>
      <c r="F74" s="349" t="s">
        <v>0</v>
      </c>
      <c r="G74" s="353"/>
      <c r="H74" s="349"/>
      <c r="I74" s="349"/>
      <c r="J74" s="349"/>
      <c r="K74" s="349"/>
      <c r="L74" s="162"/>
      <c r="M74" s="162"/>
      <c r="N74" s="162"/>
      <c r="O74" s="162"/>
      <c r="P74" s="162"/>
      <c r="Q74" s="162"/>
      <c r="R74" s="162"/>
      <c r="S74" s="162"/>
    </row>
    <row r="75" spans="1:19" x14ac:dyDescent="0.25">
      <c r="A75" s="160"/>
      <c r="B75" s="349"/>
      <c r="C75" s="349"/>
      <c r="D75" s="352"/>
      <c r="E75" s="349"/>
      <c r="F75" s="349"/>
      <c r="G75" s="353"/>
      <c r="H75" s="349"/>
      <c r="I75" s="349"/>
      <c r="J75" s="349"/>
      <c r="K75" s="349"/>
      <c r="L75" s="162"/>
      <c r="M75" s="162"/>
      <c r="N75" s="162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298"/>
      <c r="B77" s="346"/>
      <c r="C77" s="347"/>
      <c r="D77" s="348"/>
      <c r="E77" s="348"/>
      <c r="F77" s="348"/>
      <c r="G77" s="348"/>
      <c r="H77" s="348"/>
      <c r="I77" s="348"/>
      <c r="J77" s="348"/>
      <c r="K77" s="348"/>
      <c r="L77" s="162"/>
      <c r="M77" s="162"/>
      <c r="N77" s="162"/>
      <c r="O77" s="162"/>
      <c r="P77" s="162"/>
      <c r="Q77" s="162"/>
      <c r="R77" s="162"/>
      <c r="S77" s="162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264"/>
  <sheetViews>
    <sheetView showGridLines="0" zoomScale="80" zoomScaleNormal="80" zoomScaleSheetLayoutView="80" workbookViewId="0">
      <selection activeCell="J1" sqref="J1"/>
    </sheetView>
  </sheetViews>
  <sheetFormatPr defaultColWidth="0" defaultRowHeight="15" zeroHeight="1" x14ac:dyDescent="0.25"/>
  <cols>
    <col min="1" max="1" width="4.5703125" style="354" customWidth="1"/>
    <col min="2" max="2" width="9.140625" style="354" customWidth="1"/>
    <col min="3" max="3" width="65.7109375" style="354" customWidth="1"/>
    <col min="4" max="4" width="20.7109375" style="354" customWidth="1"/>
    <col min="5" max="6" width="14.28515625" style="354" customWidth="1"/>
    <col min="7" max="7" width="21.28515625" style="355" customWidth="1"/>
    <col min="8" max="9" width="14.28515625" style="354" customWidth="1"/>
    <col min="10" max="10" width="20.85546875" style="354" customWidth="1"/>
    <col min="11" max="12" width="14.28515625" style="354" customWidth="1"/>
    <col min="13" max="13" width="21.140625" style="354" customWidth="1"/>
    <col min="14" max="15" width="14.28515625" style="354" customWidth="1"/>
    <col min="16" max="16" width="21.42578125" style="354" customWidth="1"/>
    <col min="17" max="18" width="14.28515625" style="354" customWidth="1"/>
    <col min="19" max="19" width="4" style="163" customWidth="1"/>
    <col min="20" max="16384" width="9.140625" style="163" hidden="1"/>
  </cols>
  <sheetData>
    <row r="1" spans="1:19" x14ac:dyDescent="0.25">
      <c r="A1" s="160"/>
      <c r="B1" s="160"/>
      <c r="C1" s="160"/>
      <c r="D1" s="160"/>
      <c r="E1" s="160"/>
      <c r="F1" s="160"/>
      <c r="G1" s="161"/>
      <c r="H1" s="160"/>
      <c r="I1" s="160"/>
      <c r="J1" s="160"/>
      <c r="K1" s="160"/>
      <c r="L1" s="162"/>
      <c r="M1" s="162"/>
      <c r="N1" s="162"/>
      <c r="O1" s="162"/>
      <c r="P1" s="162"/>
      <c r="Q1" s="162"/>
      <c r="R1" s="162"/>
      <c r="S1" s="162"/>
    </row>
    <row r="2" spans="1:19" ht="21" x14ac:dyDescent="0.35">
      <c r="A2" s="160"/>
      <c r="B2" s="377" t="s">
        <v>127</v>
      </c>
      <c r="C2" s="378"/>
      <c r="D2" s="378"/>
      <c r="E2" s="378"/>
      <c r="F2" s="378"/>
      <c r="G2" s="379"/>
      <c r="H2" s="160"/>
      <c r="I2" s="160"/>
      <c r="J2" s="160"/>
      <c r="K2" s="160"/>
      <c r="L2" s="162"/>
      <c r="M2" s="162"/>
      <c r="N2" s="162"/>
      <c r="O2" s="162"/>
      <c r="P2" s="162"/>
      <c r="Q2" s="162"/>
      <c r="R2" s="162"/>
      <c r="S2" s="162"/>
    </row>
    <row r="3" spans="1:19" ht="7.5" customHeight="1" x14ac:dyDescent="0.25">
      <c r="A3" s="160"/>
      <c r="B3" s="160"/>
      <c r="C3" s="160"/>
      <c r="D3" s="160"/>
      <c r="E3" s="160"/>
      <c r="F3" s="160"/>
      <c r="G3" s="161"/>
      <c r="H3" s="160"/>
      <c r="I3" s="160"/>
      <c r="J3" s="160"/>
      <c r="K3" s="160"/>
      <c r="L3" s="162"/>
      <c r="M3" s="162"/>
      <c r="N3" s="162"/>
      <c r="O3" s="162"/>
      <c r="P3" s="162"/>
      <c r="Q3" s="162"/>
      <c r="R3" s="162"/>
      <c r="S3" s="162"/>
    </row>
    <row r="4" spans="1:19" ht="21" x14ac:dyDescent="0.35">
      <c r="A4" s="160"/>
      <c r="B4" s="160" t="s">
        <v>92</v>
      </c>
      <c r="C4" s="160"/>
      <c r="D4" s="165" t="str">
        <f>'[14]NR 2022'!D4:U4</f>
        <v>Základní škola Chomutov, Písečná 5144</v>
      </c>
      <c r="E4" s="165"/>
      <c r="F4" s="165"/>
      <c r="G4" s="165"/>
      <c r="H4" s="165"/>
      <c r="I4" s="165"/>
      <c r="J4" s="165"/>
      <c r="K4" s="165"/>
      <c r="L4" s="162"/>
      <c r="M4" s="162"/>
      <c r="N4" s="162"/>
      <c r="O4" s="162"/>
      <c r="P4" s="162"/>
      <c r="Q4" s="162"/>
      <c r="R4" s="162"/>
      <c r="S4" s="162"/>
    </row>
    <row r="5" spans="1:19" ht="3.75" customHeight="1" x14ac:dyDescent="0.25">
      <c r="A5" s="160"/>
      <c r="B5" s="160"/>
      <c r="C5" s="160"/>
      <c r="D5" s="166"/>
      <c r="E5" s="166"/>
      <c r="F5" s="166"/>
      <c r="G5" s="166"/>
      <c r="H5" s="166"/>
      <c r="I5" s="166"/>
      <c r="J5" s="166"/>
      <c r="K5" s="166"/>
      <c r="L5" s="162"/>
      <c r="M5" s="162"/>
      <c r="N5" s="162"/>
      <c r="O5" s="162"/>
      <c r="P5" s="162"/>
      <c r="Q5" s="162"/>
      <c r="R5" s="162"/>
      <c r="S5" s="162"/>
    </row>
    <row r="6" spans="1:19" x14ac:dyDescent="0.25">
      <c r="A6" s="160"/>
      <c r="B6" s="160" t="s">
        <v>91</v>
      </c>
      <c r="C6" s="160"/>
      <c r="D6" s="167">
        <f>'[14]NR 2022'!D6</f>
        <v>831476</v>
      </c>
      <c r="E6" s="166"/>
      <c r="F6" s="166"/>
      <c r="G6" s="166"/>
      <c r="H6" s="166"/>
      <c r="I6" s="166"/>
      <c r="J6" s="166"/>
      <c r="K6" s="166"/>
      <c r="L6" s="162"/>
      <c r="M6" s="162"/>
      <c r="N6" s="162"/>
      <c r="O6" s="162"/>
      <c r="P6" s="162"/>
      <c r="Q6" s="162"/>
      <c r="R6" s="162"/>
      <c r="S6" s="162"/>
    </row>
    <row r="7" spans="1:19" ht="3.75" customHeight="1" x14ac:dyDescent="0.25">
      <c r="A7" s="160"/>
      <c r="B7" s="160"/>
      <c r="C7" s="160"/>
      <c r="D7" s="166"/>
      <c r="E7" s="166"/>
      <c r="F7" s="166"/>
      <c r="G7" s="166"/>
      <c r="H7" s="166"/>
      <c r="I7" s="166"/>
      <c r="J7" s="166"/>
      <c r="K7" s="166"/>
      <c r="L7" s="162"/>
      <c r="M7" s="162"/>
      <c r="N7" s="162"/>
      <c r="O7" s="162"/>
      <c r="P7" s="162"/>
      <c r="Q7" s="162"/>
      <c r="R7" s="162"/>
      <c r="S7" s="162"/>
    </row>
    <row r="8" spans="1:19" x14ac:dyDescent="0.25">
      <c r="A8" s="160"/>
      <c r="B8" s="160" t="s">
        <v>90</v>
      </c>
      <c r="C8" s="160"/>
      <c r="D8" s="168" t="str">
        <f>'[14]NR 2022'!D8:U8</f>
        <v>Písečná 5144, 430 04 Chomutov</v>
      </c>
      <c r="E8" s="168"/>
      <c r="F8" s="168"/>
      <c r="G8" s="168"/>
      <c r="H8" s="168"/>
      <c r="I8" s="168"/>
      <c r="J8" s="168"/>
      <c r="K8" s="168"/>
      <c r="L8" s="162"/>
      <c r="M8" s="162"/>
      <c r="N8" s="162"/>
      <c r="O8" s="162"/>
      <c r="P8" s="162"/>
      <c r="Q8" s="162"/>
      <c r="R8" s="162"/>
      <c r="S8" s="162"/>
    </row>
    <row r="9" spans="1:19" ht="15.75" thickBot="1" x14ac:dyDescent="0.3">
      <c r="A9" s="160"/>
      <c r="B9" s="160"/>
      <c r="C9" s="160"/>
      <c r="D9" s="160"/>
      <c r="E9" s="160"/>
      <c r="F9" s="160"/>
      <c r="G9" s="161"/>
      <c r="H9" s="160"/>
      <c r="I9" s="160"/>
      <c r="J9" s="160"/>
      <c r="K9" s="160"/>
      <c r="L9" s="162"/>
      <c r="M9" s="162"/>
      <c r="N9" s="162"/>
      <c r="O9" s="162"/>
      <c r="P9" s="162"/>
      <c r="Q9" s="162"/>
      <c r="R9" s="162"/>
      <c r="S9" s="162"/>
    </row>
    <row r="10" spans="1:19" ht="29.25" customHeight="1" thickBot="1" x14ac:dyDescent="0.3">
      <c r="A10" s="160"/>
      <c r="B10" s="169" t="s">
        <v>57</v>
      </c>
      <c r="C10" s="170" t="s">
        <v>56</v>
      </c>
      <c r="D10" s="171" t="s">
        <v>89</v>
      </c>
      <c r="E10" s="171"/>
      <c r="F10" s="172"/>
      <c r="G10" s="171" t="s">
        <v>88</v>
      </c>
      <c r="H10" s="171"/>
      <c r="I10" s="173"/>
      <c r="J10" s="174" t="s">
        <v>87</v>
      </c>
      <c r="K10" s="171"/>
      <c r="L10" s="172"/>
      <c r="M10" s="175" t="s">
        <v>86</v>
      </c>
      <c r="N10" s="171"/>
      <c r="O10" s="172"/>
      <c r="P10" s="171" t="s">
        <v>85</v>
      </c>
      <c r="Q10" s="171"/>
      <c r="R10" s="172"/>
      <c r="S10" s="162"/>
    </row>
    <row r="11" spans="1:19" ht="30.75" customHeight="1" thickBot="1" x14ac:dyDescent="0.3">
      <c r="A11" s="160"/>
      <c r="B11" s="176"/>
      <c r="C11" s="177"/>
      <c r="D11" s="178" t="s">
        <v>84</v>
      </c>
      <c r="E11" s="179" t="s">
        <v>83</v>
      </c>
      <c r="F11" s="179" t="s">
        <v>82</v>
      </c>
      <c r="G11" s="178" t="s">
        <v>84</v>
      </c>
      <c r="H11" s="179" t="s">
        <v>83</v>
      </c>
      <c r="I11" s="180" t="s">
        <v>82</v>
      </c>
      <c r="J11" s="180" t="s">
        <v>84</v>
      </c>
      <c r="K11" s="179" t="s">
        <v>83</v>
      </c>
      <c r="L11" s="179" t="s">
        <v>82</v>
      </c>
      <c r="M11" s="181" t="s">
        <v>84</v>
      </c>
      <c r="N11" s="179" t="s">
        <v>83</v>
      </c>
      <c r="O11" s="179" t="s">
        <v>82</v>
      </c>
      <c r="P11" s="178" t="s">
        <v>84</v>
      </c>
      <c r="Q11" s="179" t="s">
        <v>83</v>
      </c>
      <c r="R11" s="179" t="s">
        <v>82</v>
      </c>
      <c r="S11" s="162"/>
    </row>
    <row r="12" spans="1:19" ht="15.75" customHeight="1" thickBot="1" x14ac:dyDescent="0.3">
      <c r="A12" s="160"/>
      <c r="B12" s="182"/>
      <c r="C12" s="183" t="s">
        <v>79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162"/>
    </row>
    <row r="13" spans="1:19" ht="15.75" customHeight="1" x14ac:dyDescent="0.25">
      <c r="A13" s="160"/>
      <c r="B13" s="187" t="s">
        <v>57</v>
      </c>
      <c r="C13" s="188" t="s">
        <v>56</v>
      </c>
      <c r="D13" s="189" t="s">
        <v>81</v>
      </c>
      <c r="E13" s="190" t="s">
        <v>80</v>
      </c>
      <c r="F13" s="191" t="s">
        <v>79</v>
      </c>
      <c r="G13" s="192" t="s">
        <v>81</v>
      </c>
      <c r="H13" s="190" t="s">
        <v>80</v>
      </c>
      <c r="I13" s="193" t="s">
        <v>79</v>
      </c>
      <c r="J13" s="189" t="s">
        <v>81</v>
      </c>
      <c r="K13" s="190" t="s">
        <v>80</v>
      </c>
      <c r="L13" s="191" t="s">
        <v>79</v>
      </c>
      <c r="M13" s="194" t="s">
        <v>81</v>
      </c>
      <c r="N13" s="190" t="s">
        <v>80</v>
      </c>
      <c r="O13" s="191" t="s">
        <v>79</v>
      </c>
      <c r="P13" s="192" t="s">
        <v>81</v>
      </c>
      <c r="Q13" s="190" t="s">
        <v>80</v>
      </c>
      <c r="R13" s="191" t="s">
        <v>79</v>
      </c>
      <c r="S13" s="162"/>
    </row>
    <row r="14" spans="1:19" ht="15.75" thickBot="1" x14ac:dyDescent="0.3">
      <c r="A14" s="160"/>
      <c r="B14" s="195"/>
      <c r="C14" s="196"/>
      <c r="D14" s="197"/>
      <c r="E14" s="198"/>
      <c r="F14" s="199"/>
      <c r="G14" s="200"/>
      <c r="H14" s="198"/>
      <c r="I14" s="201"/>
      <c r="J14" s="197"/>
      <c r="K14" s="198"/>
      <c r="L14" s="199"/>
      <c r="M14" s="202"/>
      <c r="N14" s="198"/>
      <c r="O14" s="199"/>
      <c r="P14" s="200"/>
      <c r="Q14" s="198"/>
      <c r="R14" s="199"/>
      <c r="S14" s="162"/>
    </row>
    <row r="15" spans="1:19" x14ac:dyDescent="0.25">
      <c r="A15" s="160"/>
      <c r="B15" s="203" t="s">
        <v>78</v>
      </c>
      <c r="C15" s="204" t="s">
        <v>77</v>
      </c>
      <c r="D15" s="205">
        <f>'[14]NR 2022'!G15</f>
        <v>529.70000000000005</v>
      </c>
      <c r="E15" s="206">
        <f>'[14]NR 2022'!H15</f>
        <v>19.899999999999999</v>
      </c>
      <c r="F15" s="207">
        <f t="shared" ref="F15:F23" si="0">D15+E15</f>
        <v>549.6</v>
      </c>
      <c r="G15" s="205">
        <v>1250</v>
      </c>
      <c r="H15" s="206">
        <f>'[14]NR 2022'!K15</f>
        <v>0</v>
      </c>
      <c r="I15" s="208">
        <f t="shared" ref="I15:I23" si="1">G15+H15</f>
        <v>1250</v>
      </c>
      <c r="J15" s="209">
        <f>'[14]NR 2022'!Y15</f>
        <v>1250</v>
      </c>
      <c r="K15" s="210">
        <f>'[14]NR 2022'!Z15</f>
        <v>0</v>
      </c>
      <c r="L15" s="211">
        <f>J15+K15</f>
        <v>1250</v>
      </c>
      <c r="M15" s="360">
        <v>1250</v>
      </c>
      <c r="N15" s="206"/>
      <c r="O15" s="207">
        <f t="shared" ref="O15:O23" si="2">M15+N15</f>
        <v>1250</v>
      </c>
      <c r="P15" s="205">
        <v>1250</v>
      </c>
      <c r="Q15" s="206"/>
      <c r="R15" s="207">
        <f t="shared" ref="R15:R23" si="3">P15+Q15</f>
        <v>1250</v>
      </c>
      <c r="S15" s="162"/>
    </row>
    <row r="16" spans="1:19" x14ac:dyDescent="0.25">
      <c r="A16" s="160"/>
      <c r="B16" s="214" t="s">
        <v>76</v>
      </c>
      <c r="C16" s="215" t="s">
        <v>75</v>
      </c>
      <c r="D16" s="205">
        <f>'[14]NR 2022'!G16</f>
        <v>5310</v>
      </c>
      <c r="E16" s="216">
        <f>'[14]NR 2022'!H16</f>
        <v>0</v>
      </c>
      <c r="F16" s="207">
        <f t="shared" si="0"/>
        <v>5310</v>
      </c>
      <c r="G16" s="205">
        <f>'[14]NR 2022'!J16</f>
        <v>4940</v>
      </c>
      <c r="H16" s="216">
        <f>'[14]NR 2022'!K16</f>
        <v>0</v>
      </c>
      <c r="I16" s="208">
        <f t="shared" si="1"/>
        <v>4940</v>
      </c>
      <c r="J16" s="217">
        <f>'[14]NR 2022'!Y16</f>
        <v>5350</v>
      </c>
      <c r="K16" s="218">
        <f>'[14]NR 2022'!Z16</f>
        <v>0</v>
      </c>
      <c r="L16" s="219">
        <f t="shared" ref="L16:L23" si="4">J16+K16</f>
        <v>5350</v>
      </c>
      <c r="M16" s="359">
        <v>5350</v>
      </c>
      <c r="N16" s="216"/>
      <c r="O16" s="207">
        <f t="shared" si="2"/>
        <v>5350</v>
      </c>
      <c r="P16" s="222">
        <v>5350</v>
      </c>
      <c r="Q16" s="216"/>
      <c r="R16" s="207">
        <f t="shared" si="3"/>
        <v>5350</v>
      </c>
      <c r="S16" s="162"/>
    </row>
    <row r="17" spans="1:19" x14ac:dyDescent="0.25">
      <c r="A17" s="160"/>
      <c r="B17" s="214" t="s">
        <v>74</v>
      </c>
      <c r="C17" s="223" t="s">
        <v>73</v>
      </c>
      <c r="D17" s="205">
        <f>'[14]NR 2022'!G17</f>
        <v>652.4</v>
      </c>
      <c r="E17" s="216">
        <f>'[14]NR 2022'!H17</f>
        <v>0</v>
      </c>
      <c r="F17" s="207">
        <f t="shared" si="0"/>
        <v>652.4</v>
      </c>
      <c r="G17" s="205">
        <f>'[14]NR 2022'!J17</f>
        <v>719.5</v>
      </c>
      <c r="H17" s="216">
        <f>'[14]NR 2022'!K17</f>
        <v>0</v>
      </c>
      <c r="I17" s="208">
        <f t="shared" si="1"/>
        <v>719.5</v>
      </c>
      <c r="J17" s="217">
        <f>'[14]NR 2022'!Y17</f>
        <v>452.3</v>
      </c>
      <c r="K17" s="218">
        <f>'[14]NR 2022'!Z17</f>
        <v>0</v>
      </c>
      <c r="L17" s="219">
        <f t="shared" si="4"/>
        <v>452.3</v>
      </c>
      <c r="M17" s="359"/>
      <c r="N17" s="225"/>
      <c r="O17" s="207">
        <f t="shared" si="2"/>
        <v>0</v>
      </c>
      <c r="P17" s="222"/>
      <c r="Q17" s="225"/>
      <c r="R17" s="207">
        <f t="shared" si="3"/>
        <v>0</v>
      </c>
      <c r="S17" s="162"/>
    </row>
    <row r="18" spans="1:19" x14ac:dyDescent="0.25">
      <c r="A18" s="160"/>
      <c r="B18" s="214" t="s">
        <v>72</v>
      </c>
      <c r="C18" s="226" t="s">
        <v>71</v>
      </c>
      <c r="D18" s="205">
        <f>'[14]NR 2022'!G18</f>
        <v>36660.400000000001</v>
      </c>
      <c r="E18" s="206">
        <f>'[14]NR 2022'!H18</f>
        <v>0</v>
      </c>
      <c r="F18" s="207">
        <f t="shared" si="0"/>
        <v>36660.400000000001</v>
      </c>
      <c r="G18" s="205">
        <v>38207.4</v>
      </c>
      <c r="H18" s="206">
        <v>0</v>
      </c>
      <c r="I18" s="208">
        <f t="shared" si="1"/>
        <v>38207.4</v>
      </c>
      <c r="J18" s="217">
        <f>'[14]NR 2022'!Y18</f>
        <v>39355.5</v>
      </c>
      <c r="K18" s="218">
        <f>'[14]NR 2022'!Z18</f>
        <v>0</v>
      </c>
      <c r="L18" s="219">
        <f t="shared" si="4"/>
        <v>39355.5</v>
      </c>
      <c r="M18" s="359">
        <v>38207.4</v>
      </c>
      <c r="N18" s="206"/>
      <c r="O18" s="207">
        <f t="shared" si="2"/>
        <v>38207.4</v>
      </c>
      <c r="P18" s="222">
        <v>38207.4</v>
      </c>
      <c r="Q18" s="206"/>
      <c r="R18" s="207">
        <f t="shared" si="3"/>
        <v>38207.4</v>
      </c>
      <c r="S18" s="162"/>
    </row>
    <row r="19" spans="1:19" x14ac:dyDescent="0.25">
      <c r="A19" s="160"/>
      <c r="B19" s="214" t="s">
        <v>70</v>
      </c>
      <c r="C19" s="227" t="s">
        <v>69</v>
      </c>
      <c r="D19" s="205">
        <f>'[14]NR 2022'!G19</f>
        <v>249.8</v>
      </c>
      <c r="E19" s="206">
        <f>'[14]NR 2022'!H19</f>
        <v>0</v>
      </c>
      <c r="F19" s="207">
        <f t="shared" si="0"/>
        <v>249.8</v>
      </c>
      <c r="G19" s="205">
        <f>'[14]NR 2022'!J19</f>
        <v>550.29999999999995</v>
      </c>
      <c r="H19" s="206">
        <f>'[14]NR 2022'!K19</f>
        <v>0</v>
      </c>
      <c r="I19" s="208">
        <f t="shared" si="1"/>
        <v>550.29999999999995</v>
      </c>
      <c r="J19" s="217">
        <f>'[14]NR 2022'!Y19</f>
        <v>550.29999999999995</v>
      </c>
      <c r="K19" s="218">
        <f>'[14]NR 2022'!Z19</f>
        <v>0</v>
      </c>
      <c r="L19" s="219">
        <f t="shared" si="4"/>
        <v>550.29999999999995</v>
      </c>
      <c r="M19" s="359">
        <v>550.29999999999995</v>
      </c>
      <c r="N19" s="228"/>
      <c r="O19" s="207">
        <f t="shared" si="2"/>
        <v>550.29999999999995</v>
      </c>
      <c r="P19" s="222">
        <v>404.7</v>
      </c>
      <c r="Q19" s="228"/>
      <c r="R19" s="207">
        <f t="shared" si="3"/>
        <v>404.7</v>
      </c>
      <c r="S19" s="162"/>
    </row>
    <row r="20" spans="1:19" x14ac:dyDescent="0.25">
      <c r="A20" s="160"/>
      <c r="B20" s="214" t="s">
        <v>68</v>
      </c>
      <c r="C20" s="229" t="s">
        <v>67</v>
      </c>
      <c r="D20" s="205">
        <f>'[14]NR 2022'!G20</f>
        <v>755.6</v>
      </c>
      <c r="E20" s="206">
        <f>'[14]NR 2022'!H20</f>
        <v>0</v>
      </c>
      <c r="F20" s="207">
        <f t="shared" si="0"/>
        <v>755.6</v>
      </c>
      <c r="G20" s="205">
        <f>'[14]NR 2022'!J20</f>
        <v>0</v>
      </c>
      <c r="H20" s="206">
        <f>'[14]NR 2022'!K20</f>
        <v>0</v>
      </c>
      <c r="I20" s="208">
        <f t="shared" si="1"/>
        <v>0</v>
      </c>
      <c r="J20" s="217">
        <f>'[14]NR 2022'!Y20</f>
        <v>0</v>
      </c>
      <c r="K20" s="218">
        <f>'[14]NR 2022'!Z20</f>
        <v>0</v>
      </c>
      <c r="L20" s="219">
        <f t="shared" si="4"/>
        <v>0</v>
      </c>
      <c r="M20" s="359"/>
      <c r="N20" s="228"/>
      <c r="O20" s="207">
        <f t="shared" si="2"/>
        <v>0</v>
      </c>
      <c r="P20" s="222"/>
      <c r="Q20" s="228"/>
      <c r="R20" s="207">
        <f t="shared" si="3"/>
        <v>0</v>
      </c>
      <c r="S20" s="162"/>
    </row>
    <row r="21" spans="1:19" x14ac:dyDescent="0.25">
      <c r="A21" s="160"/>
      <c r="B21" s="214" t="s">
        <v>66</v>
      </c>
      <c r="C21" s="230" t="s">
        <v>65</v>
      </c>
      <c r="D21" s="205">
        <f>'[14]NR 2022'!G21</f>
        <v>68</v>
      </c>
      <c r="E21" s="206">
        <f>'[14]NR 2022'!H21</f>
        <v>73.5</v>
      </c>
      <c r="F21" s="207">
        <f t="shared" si="0"/>
        <v>141.5</v>
      </c>
      <c r="G21" s="205">
        <f>'[14]NR 2022'!J21</f>
        <v>0</v>
      </c>
      <c r="H21" s="206">
        <v>120</v>
      </c>
      <c r="I21" s="208">
        <f t="shared" si="1"/>
        <v>120</v>
      </c>
      <c r="J21" s="217">
        <f>'[14]NR 2022'!Y21</f>
        <v>0</v>
      </c>
      <c r="K21" s="218">
        <f>'[14]NR 2022'!Z21</f>
        <v>120</v>
      </c>
      <c r="L21" s="219">
        <f t="shared" si="4"/>
        <v>120</v>
      </c>
      <c r="M21" s="359"/>
      <c r="N21" s="232">
        <v>120</v>
      </c>
      <c r="O21" s="207">
        <f t="shared" si="2"/>
        <v>120</v>
      </c>
      <c r="P21" s="222"/>
      <c r="Q21" s="232">
        <v>120</v>
      </c>
      <c r="R21" s="207">
        <f t="shared" si="3"/>
        <v>120</v>
      </c>
      <c r="S21" s="162"/>
    </row>
    <row r="22" spans="1:19" x14ac:dyDescent="0.25">
      <c r="A22" s="160"/>
      <c r="B22" s="214" t="s">
        <v>64</v>
      </c>
      <c r="C22" s="230" t="s">
        <v>63</v>
      </c>
      <c r="D22" s="205">
        <f>'[14]NR 2022'!G22</f>
        <v>0</v>
      </c>
      <c r="E22" s="206">
        <f>'[14]NR 2022'!H22</f>
        <v>73.5</v>
      </c>
      <c r="F22" s="207">
        <f t="shared" si="0"/>
        <v>73.5</v>
      </c>
      <c r="G22" s="205">
        <f>'[14]NR 2022'!J22</f>
        <v>0</v>
      </c>
      <c r="H22" s="206">
        <v>120</v>
      </c>
      <c r="I22" s="208">
        <f t="shared" si="1"/>
        <v>120</v>
      </c>
      <c r="J22" s="217">
        <f>'[14]NR 2022'!Y22</f>
        <v>0</v>
      </c>
      <c r="K22" s="218">
        <f>'[14]NR 2022'!Z22</f>
        <v>120</v>
      </c>
      <c r="L22" s="219">
        <f t="shared" si="4"/>
        <v>120</v>
      </c>
      <c r="M22" s="359"/>
      <c r="N22" s="232">
        <v>120</v>
      </c>
      <c r="O22" s="207">
        <f t="shared" si="2"/>
        <v>120</v>
      </c>
      <c r="P22" s="222"/>
      <c r="Q22" s="232">
        <v>120</v>
      </c>
      <c r="R22" s="207">
        <f t="shared" si="3"/>
        <v>120</v>
      </c>
      <c r="S22" s="162"/>
    </row>
    <row r="23" spans="1:19" ht="15.75" thickBot="1" x14ac:dyDescent="0.3">
      <c r="A23" s="160"/>
      <c r="B23" s="233" t="s">
        <v>62</v>
      </c>
      <c r="C23" s="234" t="s">
        <v>61</v>
      </c>
      <c r="D23" s="205">
        <f>'[14]NR 2022'!G23</f>
        <v>0</v>
      </c>
      <c r="E23" s="206">
        <f>'[14]NR 2022'!H23</f>
        <v>0</v>
      </c>
      <c r="F23" s="235">
        <f t="shared" si="0"/>
        <v>0</v>
      </c>
      <c r="G23" s="205">
        <f>'[14]NR 2022'!J23</f>
        <v>0</v>
      </c>
      <c r="H23" s="206">
        <f>'[14]NR 2022'!K23</f>
        <v>0</v>
      </c>
      <c r="I23" s="236">
        <f t="shared" si="1"/>
        <v>0</v>
      </c>
      <c r="J23" s="217">
        <f>'[14]NR 2022'!Y23</f>
        <v>0</v>
      </c>
      <c r="K23" s="218">
        <f>'[14]NR 2022'!Z23</f>
        <v>0</v>
      </c>
      <c r="L23" s="219">
        <f t="shared" si="4"/>
        <v>0</v>
      </c>
      <c r="M23" s="358"/>
      <c r="N23" s="240"/>
      <c r="O23" s="235">
        <f t="shared" si="2"/>
        <v>0</v>
      </c>
      <c r="P23" s="239"/>
      <c r="Q23" s="240"/>
      <c r="R23" s="235">
        <f t="shared" si="3"/>
        <v>0</v>
      </c>
      <c r="S23" s="162"/>
    </row>
    <row r="24" spans="1:19" ht="15.75" thickBot="1" x14ac:dyDescent="0.3">
      <c r="A24" s="160"/>
      <c r="B24" s="241" t="s">
        <v>60</v>
      </c>
      <c r="C24" s="242" t="s">
        <v>59</v>
      </c>
      <c r="D24" s="243">
        <f t="shared" ref="D24:R24" si="5">SUM(D15:D21)</f>
        <v>44225.9</v>
      </c>
      <c r="E24" s="243">
        <f t="shared" si="5"/>
        <v>93.4</v>
      </c>
      <c r="F24" s="243">
        <f t="shared" si="5"/>
        <v>44319.3</v>
      </c>
      <c r="G24" s="243">
        <f t="shared" si="5"/>
        <v>45667.200000000004</v>
      </c>
      <c r="H24" s="243">
        <f t="shared" si="5"/>
        <v>120</v>
      </c>
      <c r="I24" s="244">
        <f t="shared" si="5"/>
        <v>45787.200000000004</v>
      </c>
      <c r="J24" s="245">
        <f t="shared" si="5"/>
        <v>46958.100000000006</v>
      </c>
      <c r="K24" s="245">
        <f t="shared" si="5"/>
        <v>120</v>
      </c>
      <c r="L24" s="245">
        <f t="shared" si="5"/>
        <v>47078.100000000006</v>
      </c>
      <c r="M24" s="246">
        <f t="shared" si="5"/>
        <v>45357.700000000004</v>
      </c>
      <c r="N24" s="243">
        <f t="shared" si="5"/>
        <v>120</v>
      </c>
      <c r="O24" s="243">
        <f t="shared" si="5"/>
        <v>45477.700000000004</v>
      </c>
      <c r="P24" s="243">
        <f t="shared" si="5"/>
        <v>45212.1</v>
      </c>
      <c r="Q24" s="243">
        <f t="shared" si="5"/>
        <v>120</v>
      </c>
      <c r="R24" s="243">
        <f t="shared" si="5"/>
        <v>45332.1</v>
      </c>
      <c r="S24" s="162"/>
    </row>
    <row r="25" spans="1:19" ht="15.75" customHeight="1" thickBot="1" x14ac:dyDescent="0.3">
      <c r="A25" s="160"/>
      <c r="B25" s="247"/>
      <c r="C25" s="248" t="s">
        <v>58</v>
      </c>
      <c r="D25" s="249"/>
      <c r="E25" s="249"/>
      <c r="F25" s="250"/>
      <c r="G25" s="249"/>
      <c r="H25" s="249"/>
      <c r="I25" s="249"/>
      <c r="J25" s="251"/>
      <c r="K25" s="249"/>
      <c r="L25" s="250"/>
      <c r="M25" s="249"/>
      <c r="N25" s="249"/>
      <c r="O25" s="250"/>
      <c r="P25" s="249"/>
      <c r="Q25" s="249"/>
      <c r="R25" s="250"/>
      <c r="S25" s="162"/>
    </row>
    <row r="26" spans="1:19" x14ac:dyDescent="0.25">
      <c r="A26" s="160"/>
      <c r="B26" s="187" t="s">
        <v>57</v>
      </c>
      <c r="C26" s="188" t="s">
        <v>56</v>
      </c>
      <c r="D26" s="252" t="s">
        <v>55</v>
      </c>
      <c r="E26" s="253" t="s">
        <v>54</v>
      </c>
      <c r="F26" s="254" t="s">
        <v>53</v>
      </c>
      <c r="G26" s="255" t="s">
        <v>55</v>
      </c>
      <c r="H26" s="253" t="s">
        <v>54</v>
      </c>
      <c r="I26" s="256" t="s">
        <v>53</v>
      </c>
      <c r="J26" s="252" t="s">
        <v>55</v>
      </c>
      <c r="K26" s="253" t="s">
        <v>54</v>
      </c>
      <c r="L26" s="254" t="s">
        <v>53</v>
      </c>
      <c r="M26" s="257" t="s">
        <v>55</v>
      </c>
      <c r="N26" s="253" t="s">
        <v>54</v>
      </c>
      <c r="O26" s="254" t="s">
        <v>53</v>
      </c>
      <c r="P26" s="255" t="s">
        <v>55</v>
      </c>
      <c r="Q26" s="253" t="s">
        <v>54</v>
      </c>
      <c r="R26" s="254" t="s">
        <v>53</v>
      </c>
      <c r="S26" s="162"/>
    </row>
    <row r="27" spans="1:19" ht="15.75" thickBot="1" x14ac:dyDescent="0.3">
      <c r="A27" s="160"/>
      <c r="B27" s="195"/>
      <c r="C27" s="196"/>
      <c r="D27" s="258"/>
      <c r="E27" s="259"/>
      <c r="F27" s="260"/>
      <c r="G27" s="261"/>
      <c r="H27" s="259"/>
      <c r="I27" s="262"/>
      <c r="J27" s="258"/>
      <c r="K27" s="259"/>
      <c r="L27" s="260"/>
      <c r="M27" s="263"/>
      <c r="N27" s="259"/>
      <c r="O27" s="260"/>
      <c r="P27" s="261"/>
      <c r="Q27" s="259"/>
      <c r="R27" s="260"/>
      <c r="S27" s="162"/>
    </row>
    <row r="28" spans="1:19" x14ac:dyDescent="0.25">
      <c r="A28" s="160"/>
      <c r="B28" s="203" t="s">
        <v>52</v>
      </c>
      <c r="C28" s="264" t="s">
        <v>51</v>
      </c>
      <c r="D28" s="205">
        <f>'[14]NR 2022'!G28</f>
        <v>658.5</v>
      </c>
      <c r="E28" s="206">
        <f>'[14]NR 2022'!H28</f>
        <v>0</v>
      </c>
      <c r="F28" s="207">
        <f t="shared" ref="F28:F38" si="6">D28+E28</f>
        <v>658.5</v>
      </c>
      <c r="G28" s="205">
        <f>'[14]NR 2022'!M28</f>
        <v>590</v>
      </c>
      <c r="H28" s="206">
        <f>'[14]NR 2022'!N28</f>
        <v>0</v>
      </c>
      <c r="I28" s="208">
        <f t="shared" ref="I28:I38" si="7">G28+H28</f>
        <v>590</v>
      </c>
      <c r="J28" s="209">
        <f>'[14]NR 2022'!Y28</f>
        <v>740</v>
      </c>
      <c r="K28" s="210">
        <f>'[14]NR 2022'!Z28</f>
        <v>0</v>
      </c>
      <c r="L28" s="211">
        <f t="shared" ref="L28:L38" si="8">J28+K28</f>
        <v>740</v>
      </c>
      <c r="M28" s="266">
        <v>600</v>
      </c>
      <c r="N28" s="266"/>
      <c r="O28" s="207">
        <f t="shared" ref="O28:O38" si="9">M28+N28</f>
        <v>600</v>
      </c>
      <c r="P28" s="266">
        <v>600</v>
      </c>
      <c r="Q28" s="266"/>
      <c r="R28" s="207">
        <f t="shared" ref="R28:R38" si="10">P28+Q28</f>
        <v>600</v>
      </c>
      <c r="S28" s="162"/>
    </row>
    <row r="29" spans="1:19" x14ac:dyDescent="0.25">
      <c r="A29" s="160"/>
      <c r="B29" s="214" t="s">
        <v>50</v>
      </c>
      <c r="C29" s="267" t="s">
        <v>49</v>
      </c>
      <c r="D29" s="205">
        <f>'[14]NR 2022'!G29</f>
        <v>1734.8999999999999</v>
      </c>
      <c r="E29" s="216">
        <f>'[14]NR 2022'!H29</f>
        <v>18</v>
      </c>
      <c r="F29" s="207">
        <f t="shared" si="6"/>
        <v>1752.8999999999999</v>
      </c>
      <c r="G29" s="205">
        <f>'[14]NR 2022'!M29</f>
        <v>1920</v>
      </c>
      <c r="H29" s="216">
        <f>'[14]NR 2022'!N29</f>
        <v>0</v>
      </c>
      <c r="I29" s="208">
        <f t="shared" si="7"/>
        <v>1920</v>
      </c>
      <c r="J29" s="217">
        <f>'[14]NR 2022'!Y29</f>
        <v>1963.8</v>
      </c>
      <c r="K29" s="268">
        <f>'[14]NR 2022'!Z29</f>
        <v>0</v>
      </c>
      <c r="L29" s="219">
        <f t="shared" si="8"/>
        <v>1963.8</v>
      </c>
      <c r="M29" s="271">
        <v>1925.8</v>
      </c>
      <c r="N29" s="270"/>
      <c r="O29" s="207">
        <f t="shared" si="9"/>
        <v>1925.8</v>
      </c>
      <c r="P29" s="271">
        <v>1925.8</v>
      </c>
      <c r="Q29" s="270"/>
      <c r="R29" s="207">
        <f t="shared" si="10"/>
        <v>1925.8</v>
      </c>
      <c r="S29" s="162"/>
    </row>
    <row r="30" spans="1:19" x14ac:dyDescent="0.25">
      <c r="A30" s="160"/>
      <c r="B30" s="214" t="s">
        <v>48</v>
      </c>
      <c r="C30" s="230" t="s">
        <v>47</v>
      </c>
      <c r="D30" s="205">
        <f>'[14]NR 2022'!G30</f>
        <v>1555.5</v>
      </c>
      <c r="E30" s="216">
        <f>'[14]NR 2022'!H30</f>
        <v>10.4</v>
      </c>
      <c r="F30" s="207">
        <f t="shared" si="6"/>
        <v>1565.9</v>
      </c>
      <c r="G30" s="205">
        <f>'[14]NR 2022'!M30</f>
        <v>1875</v>
      </c>
      <c r="H30" s="216">
        <f>'[14]NR 2022'!N30</f>
        <v>120</v>
      </c>
      <c r="I30" s="208">
        <f t="shared" si="7"/>
        <v>1995</v>
      </c>
      <c r="J30" s="217">
        <f>'[14]NR 2022'!Y30</f>
        <v>2090</v>
      </c>
      <c r="K30" s="268">
        <f>'[14]NR 2022'!Z30</f>
        <v>120</v>
      </c>
      <c r="L30" s="219">
        <f t="shared" si="8"/>
        <v>2210</v>
      </c>
      <c r="M30" s="271">
        <v>2100</v>
      </c>
      <c r="N30" s="270">
        <v>120</v>
      </c>
      <c r="O30" s="207">
        <f t="shared" si="9"/>
        <v>2220</v>
      </c>
      <c r="P30" s="271">
        <v>2025</v>
      </c>
      <c r="Q30" s="270">
        <v>120</v>
      </c>
      <c r="R30" s="207">
        <f t="shared" si="10"/>
        <v>2145</v>
      </c>
      <c r="S30" s="162"/>
    </row>
    <row r="31" spans="1:19" x14ac:dyDescent="0.25">
      <c r="A31" s="160"/>
      <c r="B31" s="214" t="s">
        <v>46</v>
      </c>
      <c r="C31" s="230" t="s">
        <v>45</v>
      </c>
      <c r="D31" s="205">
        <f>'[14]NR 2022'!G31</f>
        <v>979.6</v>
      </c>
      <c r="E31" s="206">
        <f>'[14]NR 2022'!H31</f>
        <v>0</v>
      </c>
      <c r="F31" s="207">
        <f t="shared" si="6"/>
        <v>979.6</v>
      </c>
      <c r="G31" s="205">
        <f>'[14]NR 2022'!M31</f>
        <v>975</v>
      </c>
      <c r="H31" s="206">
        <f>'[14]NR 2022'!N31</f>
        <v>0</v>
      </c>
      <c r="I31" s="208">
        <f t="shared" si="7"/>
        <v>975</v>
      </c>
      <c r="J31" s="217">
        <f>'[14]NR 2022'!Y31</f>
        <v>989.2</v>
      </c>
      <c r="K31" s="218">
        <f>'[14]NR 2022'!Z31</f>
        <v>0</v>
      </c>
      <c r="L31" s="219">
        <f t="shared" si="8"/>
        <v>989.2</v>
      </c>
      <c r="M31" s="271">
        <v>1059.9000000000001</v>
      </c>
      <c r="N31" s="271"/>
      <c r="O31" s="207">
        <f t="shared" si="9"/>
        <v>1059.9000000000001</v>
      </c>
      <c r="P31" s="271">
        <v>1059.9000000000001</v>
      </c>
      <c r="Q31" s="271"/>
      <c r="R31" s="207">
        <f t="shared" si="10"/>
        <v>1059.9000000000001</v>
      </c>
      <c r="S31" s="162"/>
    </row>
    <row r="32" spans="1:19" x14ac:dyDescent="0.25">
      <c r="A32" s="160"/>
      <c r="B32" s="214" t="s">
        <v>44</v>
      </c>
      <c r="C32" s="230" t="s">
        <v>43</v>
      </c>
      <c r="D32" s="205">
        <f>'[14]NR 2022'!G32</f>
        <v>27305.100000000002</v>
      </c>
      <c r="E32" s="206">
        <f>'[14]NR 2022'!H32</f>
        <v>0</v>
      </c>
      <c r="F32" s="207">
        <f t="shared" si="6"/>
        <v>27305.100000000002</v>
      </c>
      <c r="G32" s="205">
        <f>'[14]NR 2022'!M32</f>
        <v>28355.3</v>
      </c>
      <c r="H32" s="206">
        <f>'[14]NR 2022'!N32</f>
        <v>0</v>
      </c>
      <c r="I32" s="208">
        <f t="shared" si="7"/>
        <v>28355.3</v>
      </c>
      <c r="J32" s="217">
        <f>'[14]NR 2022'!Y32</f>
        <v>29031.899999999998</v>
      </c>
      <c r="K32" s="218">
        <f>'[14]NR 2022'!Z32</f>
        <v>0</v>
      </c>
      <c r="L32" s="219">
        <f t="shared" si="8"/>
        <v>29031.899999999998</v>
      </c>
      <c r="M32" s="271">
        <v>27894</v>
      </c>
      <c r="N32" s="271"/>
      <c r="O32" s="207">
        <f t="shared" si="9"/>
        <v>27894</v>
      </c>
      <c r="P32" s="271">
        <v>27894</v>
      </c>
      <c r="Q32" s="271"/>
      <c r="R32" s="207">
        <f t="shared" si="10"/>
        <v>27894</v>
      </c>
      <c r="S32" s="162"/>
    </row>
    <row r="33" spans="1:19" x14ac:dyDescent="0.25">
      <c r="A33" s="160"/>
      <c r="B33" s="214" t="s">
        <v>42</v>
      </c>
      <c r="C33" s="227" t="s">
        <v>41</v>
      </c>
      <c r="D33" s="205">
        <f>'[14]NR 2022'!G33</f>
        <v>26920.6</v>
      </c>
      <c r="E33" s="206">
        <f>'[14]NR 2022'!H33</f>
        <v>0</v>
      </c>
      <c r="F33" s="207">
        <f t="shared" si="6"/>
        <v>26920.6</v>
      </c>
      <c r="G33" s="205">
        <f>'[14]NR 2022'!M33</f>
        <v>28125.3</v>
      </c>
      <c r="H33" s="206">
        <f>'[14]NR 2022'!N33</f>
        <v>0</v>
      </c>
      <c r="I33" s="208">
        <f t="shared" si="7"/>
        <v>28125.3</v>
      </c>
      <c r="J33" s="217">
        <f>'[14]NR 2022'!Y33</f>
        <v>28633.899999999998</v>
      </c>
      <c r="K33" s="218">
        <f>'[14]NR 2022'!Z33</f>
        <v>0</v>
      </c>
      <c r="L33" s="219">
        <f t="shared" si="8"/>
        <v>28633.899999999998</v>
      </c>
      <c r="M33" s="271">
        <v>27664</v>
      </c>
      <c r="N33" s="271"/>
      <c r="O33" s="207">
        <f t="shared" si="9"/>
        <v>27664</v>
      </c>
      <c r="P33" s="271">
        <v>27664</v>
      </c>
      <c r="Q33" s="271"/>
      <c r="R33" s="207">
        <f t="shared" si="10"/>
        <v>27664</v>
      </c>
      <c r="S33" s="162"/>
    </row>
    <row r="34" spans="1:19" x14ac:dyDescent="0.25">
      <c r="A34" s="160"/>
      <c r="B34" s="214" t="s">
        <v>40</v>
      </c>
      <c r="C34" s="272" t="s">
        <v>39</v>
      </c>
      <c r="D34" s="205">
        <f>'[14]NR 2022'!G34</f>
        <v>384.49999999999994</v>
      </c>
      <c r="E34" s="206">
        <f>'[14]NR 2022'!H34</f>
        <v>0</v>
      </c>
      <c r="F34" s="207">
        <f t="shared" si="6"/>
        <v>384.49999999999994</v>
      </c>
      <c r="G34" s="205">
        <f>'[14]NR 2022'!M34</f>
        <v>230</v>
      </c>
      <c r="H34" s="206">
        <f>'[14]NR 2022'!N34</f>
        <v>0</v>
      </c>
      <c r="I34" s="208">
        <f t="shared" si="7"/>
        <v>230</v>
      </c>
      <c r="J34" s="217">
        <f>'[14]NR 2022'!Y34</f>
        <v>398</v>
      </c>
      <c r="K34" s="218">
        <f>'[14]NR 2022'!Z34</f>
        <v>0</v>
      </c>
      <c r="L34" s="219">
        <f t="shared" si="8"/>
        <v>398</v>
      </c>
      <c r="M34" s="271">
        <v>230</v>
      </c>
      <c r="N34" s="271"/>
      <c r="O34" s="207">
        <f t="shared" si="9"/>
        <v>230</v>
      </c>
      <c r="P34" s="271">
        <v>230</v>
      </c>
      <c r="Q34" s="271"/>
      <c r="R34" s="207">
        <f t="shared" si="10"/>
        <v>230</v>
      </c>
      <c r="S34" s="162"/>
    </row>
    <row r="35" spans="1:19" x14ac:dyDescent="0.25">
      <c r="A35" s="160"/>
      <c r="B35" s="214" t="s">
        <v>38</v>
      </c>
      <c r="C35" s="230" t="s">
        <v>37</v>
      </c>
      <c r="D35" s="205">
        <f>'[14]NR 2022'!G35</f>
        <v>9061.7000000000007</v>
      </c>
      <c r="E35" s="206">
        <f>'[14]NR 2022'!H35</f>
        <v>0</v>
      </c>
      <c r="F35" s="207">
        <f t="shared" si="6"/>
        <v>9061.7000000000007</v>
      </c>
      <c r="G35" s="205">
        <f>'[14]NR 2022'!M35</f>
        <v>10009.6</v>
      </c>
      <c r="H35" s="206">
        <f>'[14]NR 2022'!N35</f>
        <v>0</v>
      </c>
      <c r="I35" s="208">
        <f t="shared" si="7"/>
        <v>10009.6</v>
      </c>
      <c r="J35" s="217">
        <f>'[14]NR 2022'!Y35</f>
        <v>10200.900000000001</v>
      </c>
      <c r="K35" s="218">
        <f>'[14]NR 2022'!Z35</f>
        <v>0</v>
      </c>
      <c r="L35" s="219">
        <f t="shared" si="8"/>
        <v>10200.900000000001</v>
      </c>
      <c r="M35" s="271">
        <v>9853.7000000000007</v>
      </c>
      <c r="N35" s="271"/>
      <c r="O35" s="207">
        <f t="shared" si="9"/>
        <v>9853.7000000000007</v>
      </c>
      <c r="P35" s="271">
        <v>9853.7000000000007</v>
      </c>
      <c r="Q35" s="271"/>
      <c r="R35" s="207">
        <f t="shared" si="10"/>
        <v>9853.7000000000007</v>
      </c>
      <c r="S35" s="162"/>
    </row>
    <row r="36" spans="1:19" x14ac:dyDescent="0.25">
      <c r="A36" s="160"/>
      <c r="B36" s="214" t="s">
        <v>36</v>
      </c>
      <c r="C36" s="230" t="s">
        <v>35</v>
      </c>
      <c r="D36" s="205">
        <f>'[14]NR 2022'!G36</f>
        <v>0</v>
      </c>
      <c r="E36" s="206">
        <f>'[14]NR 2022'!H36</f>
        <v>0</v>
      </c>
      <c r="F36" s="207">
        <f t="shared" si="6"/>
        <v>0</v>
      </c>
      <c r="G36" s="205">
        <f>'[14]NR 2022'!M36</f>
        <v>0</v>
      </c>
      <c r="H36" s="206">
        <f>'[14]NR 2022'!N36</f>
        <v>0</v>
      </c>
      <c r="I36" s="208">
        <f t="shared" si="7"/>
        <v>0</v>
      </c>
      <c r="J36" s="217">
        <f>'[14]NR 2022'!Y36</f>
        <v>0</v>
      </c>
      <c r="K36" s="218">
        <f>'[14]NR 2022'!Z36</f>
        <v>0</v>
      </c>
      <c r="L36" s="219">
        <f t="shared" si="8"/>
        <v>0</v>
      </c>
      <c r="M36" s="271"/>
      <c r="N36" s="271"/>
      <c r="O36" s="207">
        <f t="shared" si="9"/>
        <v>0</v>
      </c>
      <c r="P36" s="271"/>
      <c r="Q36" s="271"/>
      <c r="R36" s="207">
        <f t="shared" si="10"/>
        <v>0</v>
      </c>
      <c r="S36" s="162"/>
    </row>
    <row r="37" spans="1:19" x14ac:dyDescent="0.25">
      <c r="A37" s="160"/>
      <c r="B37" s="214" t="s">
        <v>34</v>
      </c>
      <c r="C37" s="230" t="s">
        <v>33</v>
      </c>
      <c r="D37" s="205">
        <f>'[14]NR 2022'!G37</f>
        <v>1009.5999999999999</v>
      </c>
      <c r="E37" s="206">
        <f>'[14]NR 2022'!H37</f>
        <v>0</v>
      </c>
      <c r="F37" s="207">
        <f t="shared" si="6"/>
        <v>1009.5999999999999</v>
      </c>
      <c r="G37" s="205">
        <f>'[14]NR 2022'!M37</f>
        <v>1288.8</v>
      </c>
      <c r="H37" s="206">
        <f>'[14]NR 2022'!N37</f>
        <v>0</v>
      </c>
      <c r="I37" s="208">
        <f t="shared" si="7"/>
        <v>1288.8</v>
      </c>
      <c r="J37" s="217">
        <f>'[14]NR 2022'!Y37</f>
        <v>1288.8</v>
      </c>
      <c r="K37" s="218">
        <f>'[14]NR 2022'!Z37</f>
        <v>0</v>
      </c>
      <c r="L37" s="219">
        <f t="shared" si="8"/>
        <v>1288.8</v>
      </c>
      <c r="M37" s="271">
        <v>1288.8</v>
      </c>
      <c r="N37" s="271"/>
      <c r="O37" s="207">
        <f t="shared" si="9"/>
        <v>1288.8</v>
      </c>
      <c r="P37" s="271">
        <v>1114.4000000000001</v>
      </c>
      <c r="Q37" s="271"/>
      <c r="R37" s="207">
        <f t="shared" si="10"/>
        <v>1114.4000000000001</v>
      </c>
      <c r="S37" s="162"/>
    </row>
    <row r="38" spans="1:19" ht="15.75" thickBot="1" x14ac:dyDescent="0.3">
      <c r="A38" s="160"/>
      <c r="B38" s="273" t="s">
        <v>32</v>
      </c>
      <c r="C38" s="274" t="s">
        <v>31</v>
      </c>
      <c r="D38" s="205">
        <f>'[14]NR 2022'!G38</f>
        <v>1918.5</v>
      </c>
      <c r="E38" s="206">
        <f>'[14]NR 2022'!H38</f>
        <v>0</v>
      </c>
      <c r="F38" s="235">
        <f t="shared" si="6"/>
        <v>1918.5</v>
      </c>
      <c r="G38" s="205">
        <f>'[14]NR 2022'!M38</f>
        <v>653.5</v>
      </c>
      <c r="H38" s="206">
        <f>'[14]NR 2022'!N38</f>
        <v>0</v>
      </c>
      <c r="I38" s="236">
        <f t="shared" si="7"/>
        <v>653.5</v>
      </c>
      <c r="J38" s="217">
        <f>'[14]NR 2022'!Y38</f>
        <v>653.5</v>
      </c>
      <c r="K38" s="218">
        <f>'[14]NR 2022'!Z38</f>
        <v>0</v>
      </c>
      <c r="L38" s="219">
        <f t="shared" si="8"/>
        <v>653.5</v>
      </c>
      <c r="M38" s="276">
        <v>635.5</v>
      </c>
      <c r="N38" s="276"/>
      <c r="O38" s="235">
        <f t="shared" si="9"/>
        <v>635.5</v>
      </c>
      <c r="P38" s="276">
        <v>739.3</v>
      </c>
      <c r="Q38" s="276"/>
      <c r="R38" s="235">
        <f t="shared" si="10"/>
        <v>739.3</v>
      </c>
      <c r="S38" s="162"/>
    </row>
    <row r="39" spans="1:19" ht="15.75" thickBot="1" x14ac:dyDescent="0.3">
      <c r="A39" s="160"/>
      <c r="B39" s="241" t="s">
        <v>30</v>
      </c>
      <c r="C39" s="277" t="s">
        <v>29</v>
      </c>
      <c r="D39" s="278">
        <f>SUM(D28:D32)+SUM(D35:D38)</f>
        <v>44223.4</v>
      </c>
      <c r="E39" s="278">
        <f>SUM(E28:E32)+SUM(E35:E38)</f>
        <v>28.4</v>
      </c>
      <c r="F39" s="279">
        <f>SUM(F35:F38)+SUM(F28:F32)</f>
        <v>44251.8</v>
      </c>
      <c r="G39" s="278">
        <f>SUM(G28:G32)+SUM(G35:G38)</f>
        <v>45667.200000000004</v>
      </c>
      <c r="H39" s="278">
        <f>SUM(H28:H32)+SUM(H35:H38)</f>
        <v>120</v>
      </c>
      <c r="I39" s="280">
        <f>SUM(I35:I38)+SUM(I28:I32)</f>
        <v>45787.200000000004</v>
      </c>
      <c r="J39" s="281">
        <f>SUM(J28:J32)+SUM(J35:J38)</f>
        <v>46958.099999999991</v>
      </c>
      <c r="K39" s="282">
        <f>SUM(K28:K32)+SUM(K35:K38)</f>
        <v>120</v>
      </c>
      <c r="L39" s="281">
        <f>SUM(L35:L38)+SUM(L28:L32)</f>
        <v>47078.099999999991</v>
      </c>
      <c r="M39" s="278">
        <f>SUM(M28:M32)+SUM(M35:M38)</f>
        <v>45357.7</v>
      </c>
      <c r="N39" s="278">
        <f>SUM(N28:N32)+SUM(N35:N38)</f>
        <v>120</v>
      </c>
      <c r="O39" s="279">
        <f>SUM(O35:O38)+SUM(O28:O32)</f>
        <v>45477.7</v>
      </c>
      <c r="P39" s="278">
        <f>SUM(P28:P32)+SUM(P35:P38)</f>
        <v>45212.1</v>
      </c>
      <c r="Q39" s="278">
        <f>SUM(Q28:Q32)+SUM(Q35:Q38)</f>
        <v>120</v>
      </c>
      <c r="R39" s="279">
        <f>SUM(R35:R38)+SUM(R28:R32)</f>
        <v>45332.1</v>
      </c>
      <c r="S39" s="162"/>
    </row>
    <row r="40" spans="1:19" ht="19.5" thickBot="1" x14ac:dyDescent="0.35">
      <c r="A40" s="160"/>
      <c r="B40" s="283" t="s">
        <v>28</v>
      </c>
      <c r="C40" s="284" t="s">
        <v>27</v>
      </c>
      <c r="D40" s="285">
        <f t="shared" ref="D40:R40" si="11">D24-D39</f>
        <v>2.5</v>
      </c>
      <c r="E40" s="285">
        <f t="shared" si="11"/>
        <v>65</v>
      </c>
      <c r="F40" s="286">
        <f t="shared" si="11"/>
        <v>67.5</v>
      </c>
      <c r="G40" s="285">
        <f t="shared" si="11"/>
        <v>0</v>
      </c>
      <c r="H40" s="285">
        <f t="shared" si="11"/>
        <v>0</v>
      </c>
      <c r="I40" s="287">
        <f t="shared" si="11"/>
        <v>0</v>
      </c>
      <c r="J40" s="285">
        <f t="shared" si="11"/>
        <v>0</v>
      </c>
      <c r="K40" s="285">
        <f t="shared" si="11"/>
        <v>0</v>
      </c>
      <c r="L40" s="286">
        <f t="shared" si="11"/>
        <v>0</v>
      </c>
      <c r="M40" s="288">
        <f t="shared" si="11"/>
        <v>0</v>
      </c>
      <c r="N40" s="285">
        <f t="shared" si="11"/>
        <v>0</v>
      </c>
      <c r="O40" s="286">
        <f t="shared" si="11"/>
        <v>0</v>
      </c>
      <c r="P40" s="285">
        <f t="shared" si="11"/>
        <v>0</v>
      </c>
      <c r="Q40" s="285">
        <f t="shared" si="11"/>
        <v>0</v>
      </c>
      <c r="R40" s="286">
        <f t="shared" si="11"/>
        <v>0</v>
      </c>
      <c r="S40" s="162"/>
    </row>
    <row r="41" spans="1:19" ht="15.75" thickBot="1" x14ac:dyDescent="0.3">
      <c r="A41" s="160"/>
      <c r="B41" s="289" t="s">
        <v>26</v>
      </c>
      <c r="C41" s="290" t="s">
        <v>25</v>
      </c>
      <c r="D41" s="291"/>
      <c r="E41" s="292"/>
      <c r="F41" s="293">
        <f>F40-D16</f>
        <v>-5242.5</v>
      </c>
      <c r="G41" s="291"/>
      <c r="H41" s="294"/>
      <c r="I41" s="295">
        <f>I40-G16</f>
        <v>-4940</v>
      </c>
      <c r="J41" s="296"/>
      <c r="K41" s="294"/>
      <c r="L41" s="293">
        <f>L40-J16</f>
        <v>-5350</v>
      </c>
      <c r="M41" s="297"/>
      <c r="N41" s="294"/>
      <c r="O41" s="293">
        <f>O40-M16</f>
        <v>-5350</v>
      </c>
      <c r="P41" s="291"/>
      <c r="Q41" s="294"/>
      <c r="R41" s="293">
        <f>R40-P16</f>
        <v>-5350</v>
      </c>
      <c r="S41" s="162"/>
    </row>
    <row r="42" spans="1:19" s="303" customFormat="1" ht="8.25" customHeight="1" thickBot="1" x14ac:dyDescent="0.3">
      <c r="A42" s="298"/>
      <c r="B42" s="299"/>
      <c r="C42" s="300"/>
      <c r="D42" s="298"/>
      <c r="E42" s="301"/>
      <c r="F42" s="301"/>
      <c r="G42" s="298"/>
      <c r="H42" s="301"/>
      <c r="I42" s="301"/>
      <c r="J42" s="301"/>
      <c r="K42" s="301"/>
      <c r="L42" s="302"/>
      <c r="M42" s="302"/>
      <c r="N42" s="302"/>
      <c r="O42" s="302"/>
      <c r="P42" s="302"/>
      <c r="Q42" s="302"/>
      <c r="R42" s="302"/>
      <c r="S42" s="302"/>
    </row>
    <row r="43" spans="1:19" s="303" customFormat="1" ht="15.75" customHeight="1" x14ac:dyDescent="0.25">
      <c r="A43" s="298"/>
      <c r="B43" s="304"/>
      <c r="C43" s="305" t="s">
        <v>24</v>
      </c>
      <c r="D43" s="306" t="s">
        <v>23</v>
      </c>
      <c r="E43" s="301"/>
      <c r="F43" s="307"/>
      <c r="G43" s="306" t="s">
        <v>22</v>
      </c>
      <c r="H43" s="301"/>
      <c r="I43" s="301"/>
      <c r="J43" s="306" t="s">
        <v>21</v>
      </c>
      <c r="K43" s="301"/>
      <c r="L43" s="301"/>
      <c r="M43" s="306" t="s">
        <v>20</v>
      </c>
      <c r="N43" s="302"/>
      <c r="O43" s="302"/>
      <c r="P43" s="306" t="s">
        <v>20</v>
      </c>
      <c r="Q43" s="302"/>
      <c r="R43" s="302"/>
      <c r="S43" s="302"/>
    </row>
    <row r="44" spans="1:19" ht="15.75" thickBot="1" x14ac:dyDescent="0.3">
      <c r="A44" s="160"/>
      <c r="B44" s="304"/>
      <c r="C44" s="308"/>
      <c r="D44" s="309">
        <v>607</v>
      </c>
      <c r="E44" s="301"/>
      <c r="F44" s="307"/>
      <c r="G44" s="309">
        <v>585</v>
      </c>
      <c r="H44" s="310"/>
      <c r="I44" s="310"/>
      <c r="J44" s="309">
        <v>585</v>
      </c>
      <c r="K44" s="310"/>
      <c r="L44" s="310"/>
      <c r="M44" s="309">
        <v>585</v>
      </c>
      <c r="N44" s="162"/>
      <c r="O44" s="162"/>
      <c r="P44" s="309">
        <v>585</v>
      </c>
      <c r="Q44" s="162"/>
      <c r="R44" s="162"/>
      <c r="S44" s="162"/>
    </row>
    <row r="45" spans="1:19" s="303" customFormat="1" ht="8.25" customHeight="1" thickBot="1" x14ac:dyDescent="0.3">
      <c r="A45" s="298"/>
      <c r="B45" s="304"/>
      <c r="C45" s="300"/>
      <c r="D45" s="301"/>
      <c r="E45" s="301"/>
      <c r="F45" s="307"/>
      <c r="G45" s="301"/>
      <c r="H45" s="301"/>
      <c r="I45" s="307"/>
      <c r="J45" s="307"/>
      <c r="K45" s="307"/>
      <c r="L45" s="302"/>
      <c r="M45" s="302"/>
      <c r="N45" s="302"/>
      <c r="O45" s="302"/>
      <c r="P45" s="302"/>
      <c r="Q45" s="302"/>
      <c r="R45" s="302"/>
      <c r="S45" s="302"/>
    </row>
    <row r="46" spans="1:19" s="303" customFormat="1" ht="37.5" customHeight="1" thickBot="1" x14ac:dyDescent="0.3">
      <c r="A46" s="298"/>
      <c r="B46" s="304"/>
      <c r="C46" s="305" t="s">
        <v>19</v>
      </c>
      <c r="D46" s="311" t="s">
        <v>18</v>
      </c>
      <c r="E46" s="312" t="s">
        <v>17</v>
      </c>
      <c r="F46" s="307"/>
      <c r="G46" s="311" t="s">
        <v>18</v>
      </c>
      <c r="H46" s="312" t="s">
        <v>17</v>
      </c>
      <c r="I46" s="302"/>
      <c r="J46" s="311" t="s">
        <v>18</v>
      </c>
      <c r="K46" s="312" t="s">
        <v>17</v>
      </c>
      <c r="L46" s="313"/>
      <c r="M46" s="311" t="s">
        <v>18</v>
      </c>
      <c r="N46" s="312" t="s">
        <v>17</v>
      </c>
      <c r="O46" s="302"/>
      <c r="P46" s="311" t="s">
        <v>18</v>
      </c>
      <c r="Q46" s="312" t="s">
        <v>17</v>
      </c>
      <c r="R46" s="302"/>
      <c r="S46" s="302"/>
    </row>
    <row r="47" spans="1:19" ht="15.75" thickBot="1" x14ac:dyDescent="0.3">
      <c r="A47" s="160"/>
      <c r="B47" s="314"/>
      <c r="C47" s="315"/>
      <c r="D47" s="316">
        <v>0</v>
      </c>
      <c r="E47" s="317">
        <v>0</v>
      </c>
      <c r="F47" s="307"/>
      <c r="G47" s="316">
        <v>0</v>
      </c>
      <c r="H47" s="317">
        <v>0</v>
      </c>
      <c r="I47" s="162"/>
      <c r="J47" s="316">
        <v>0</v>
      </c>
      <c r="K47" s="317">
        <v>0</v>
      </c>
      <c r="L47" s="310"/>
      <c r="M47" s="316">
        <v>0</v>
      </c>
      <c r="N47" s="317">
        <v>0</v>
      </c>
      <c r="O47" s="162"/>
      <c r="P47" s="316">
        <v>0</v>
      </c>
      <c r="Q47" s="317">
        <v>0</v>
      </c>
      <c r="R47" s="162"/>
      <c r="S47" s="162"/>
    </row>
    <row r="48" spans="1:19" x14ac:dyDescent="0.25">
      <c r="A48" s="160"/>
      <c r="B48" s="314"/>
      <c r="C48" s="300"/>
      <c r="D48" s="301"/>
      <c r="E48" s="301"/>
      <c r="F48" s="307"/>
      <c r="G48" s="301"/>
      <c r="H48" s="301"/>
      <c r="I48" s="307"/>
      <c r="J48" s="307"/>
      <c r="K48" s="307"/>
      <c r="L48" s="302"/>
      <c r="M48" s="162"/>
      <c r="N48" s="302"/>
      <c r="O48" s="302"/>
      <c r="P48" s="162"/>
      <c r="Q48" s="162"/>
      <c r="R48" s="162"/>
      <c r="S48" s="162"/>
    </row>
    <row r="49" spans="1:19" x14ac:dyDescent="0.25">
      <c r="A49" s="160"/>
      <c r="B49" s="314"/>
      <c r="C49" s="318" t="s">
        <v>16</v>
      </c>
      <c r="D49" s="319" t="s">
        <v>9</v>
      </c>
      <c r="E49" s="301"/>
      <c r="F49" s="162"/>
      <c r="G49" s="319" t="s">
        <v>15</v>
      </c>
      <c r="H49" s="162"/>
      <c r="I49" s="162"/>
      <c r="J49" s="319" t="s">
        <v>7</v>
      </c>
      <c r="K49" s="162"/>
      <c r="L49" s="320"/>
      <c r="M49" s="319" t="s">
        <v>6</v>
      </c>
      <c r="N49" s="320"/>
      <c r="O49" s="320"/>
      <c r="P49" s="319" t="s">
        <v>5</v>
      </c>
      <c r="Q49" s="162"/>
      <c r="R49" s="162"/>
      <c r="S49" s="162"/>
    </row>
    <row r="50" spans="1:19" x14ac:dyDescent="0.25">
      <c r="A50" s="160"/>
      <c r="B50" s="314"/>
      <c r="C50" s="321" t="s">
        <v>96</v>
      </c>
      <c r="D50" s="322">
        <v>3732.4999999999995</v>
      </c>
      <c r="E50" s="301"/>
      <c r="F50" s="162"/>
      <c r="G50" s="322">
        <v>1387.8</v>
      </c>
      <c r="H50" s="162"/>
      <c r="I50" s="162"/>
      <c r="J50" s="322">
        <v>1954.5000000000007</v>
      </c>
      <c r="K50" s="162"/>
      <c r="L50" s="323"/>
      <c r="M50" s="322">
        <f>M51+M52+M53+M54</f>
        <v>1579.9</v>
      </c>
      <c r="N50" s="323"/>
      <c r="O50" s="323"/>
      <c r="P50" s="322">
        <f>P51+P52+P53+P54</f>
        <v>1515</v>
      </c>
      <c r="Q50" s="162"/>
      <c r="R50" s="162"/>
      <c r="S50" s="162"/>
    </row>
    <row r="51" spans="1:19" x14ac:dyDescent="0.25">
      <c r="A51" s="160"/>
      <c r="B51" s="314"/>
      <c r="C51" s="321" t="s">
        <v>14</v>
      </c>
      <c r="D51" s="322">
        <v>2262.5000000000005</v>
      </c>
      <c r="E51" s="301"/>
      <c r="F51" s="162"/>
      <c r="G51" s="322">
        <v>306.5</v>
      </c>
      <c r="H51" s="162"/>
      <c r="I51" s="162"/>
      <c r="J51" s="322">
        <v>272.20000000000027</v>
      </c>
      <c r="K51" s="162"/>
      <c r="L51" s="323"/>
      <c r="M51" s="322">
        <v>315.3</v>
      </c>
      <c r="N51" s="323"/>
      <c r="O51" s="323"/>
      <c r="P51" s="322">
        <v>350.6</v>
      </c>
      <c r="Q51" s="162"/>
      <c r="R51" s="162"/>
      <c r="S51" s="162"/>
    </row>
    <row r="52" spans="1:19" x14ac:dyDescent="0.25">
      <c r="A52" s="160"/>
      <c r="B52" s="314"/>
      <c r="C52" s="321" t="s">
        <v>13</v>
      </c>
      <c r="D52" s="322">
        <v>485.6</v>
      </c>
      <c r="E52" s="301"/>
      <c r="F52" s="162"/>
      <c r="G52" s="322">
        <v>416.29999999999995</v>
      </c>
      <c r="H52" s="162"/>
      <c r="I52" s="162"/>
      <c r="J52" s="322">
        <v>792.4</v>
      </c>
      <c r="K52" s="162"/>
      <c r="L52" s="323"/>
      <c r="M52" s="322">
        <v>620.6</v>
      </c>
      <c r="N52" s="323"/>
      <c r="O52" s="323"/>
      <c r="P52" s="322">
        <v>550.29999999999995</v>
      </c>
      <c r="Q52" s="162"/>
      <c r="R52" s="162"/>
      <c r="S52" s="162"/>
    </row>
    <row r="53" spans="1:19" x14ac:dyDescent="0.25">
      <c r="A53" s="160"/>
      <c r="B53" s="314"/>
      <c r="C53" s="321" t="s">
        <v>12</v>
      </c>
      <c r="D53" s="322">
        <v>329.9</v>
      </c>
      <c r="E53" s="301"/>
      <c r="F53" s="162"/>
      <c r="G53" s="322">
        <v>100.4</v>
      </c>
      <c r="H53" s="162"/>
      <c r="I53" s="162"/>
      <c r="J53" s="322">
        <v>243.39999999999998</v>
      </c>
      <c r="K53" s="162"/>
      <c r="L53" s="323"/>
      <c r="M53" s="322">
        <v>193.4</v>
      </c>
      <c r="N53" s="323"/>
      <c r="O53" s="323"/>
      <c r="P53" s="322">
        <v>173.4</v>
      </c>
      <c r="Q53" s="162"/>
      <c r="R53" s="162"/>
      <c r="S53" s="162"/>
    </row>
    <row r="54" spans="1:19" x14ac:dyDescent="0.25">
      <c r="A54" s="160"/>
      <c r="B54" s="314"/>
      <c r="C54" s="324" t="s">
        <v>11</v>
      </c>
      <c r="D54" s="322">
        <v>654.5</v>
      </c>
      <c r="E54" s="301"/>
      <c r="F54" s="162"/>
      <c r="G54" s="322">
        <v>564.6</v>
      </c>
      <c r="H54" s="162"/>
      <c r="I54" s="162"/>
      <c r="J54" s="322">
        <v>646.50000000000023</v>
      </c>
      <c r="K54" s="162"/>
      <c r="L54" s="323"/>
      <c r="M54" s="322">
        <v>450.6</v>
      </c>
      <c r="N54" s="323"/>
      <c r="O54" s="323"/>
      <c r="P54" s="322">
        <v>440.7</v>
      </c>
      <c r="Q54" s="162"/>
      <c r="R54" s="162"/>
      <c r="S54" s="162"/>
    </row>
    <row r="55" spans="1:19" ht="10.5" customHeight="1" x14ac:dyDescent="0.25">
      <c r="A55" s="160"/>
      <c r="B55" s="314"/>
      <c r="C55" s="300"/>
      <c r="D55" s="301"/>
      <c r="E55" s="301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</row>
    <row r="56" spans="1:19" x14ac:dyDescent="0.25">
      <c r="A56" s="160"/>
      <c r="B56" s="314"/>
      <c r="C56" s="318" t="s">
        <v>10</v>
      </c>
      <c r="D56" s="319" t="s">
        <v>9</v>
      </c>
      <c r="E56" s="301"/>
      <c r="F56" s="307"/>
      <c r="G56" s="319" t="s">
        <v>8</v>
      </c>
      <c r="H56" s="301"/>
      <c r="I56" s="307"/>
      <c r="J56" s="319" t="s">
        <v>7</v>
      </c>
      <c r="K56" s="307"/>
      <c r="L56" s="162"/>
      <c r="M56" s="319" t="s">
        <v>6</v>
      </c>
      <c r="N56" s="320"/>
      <c r="O56" s="320"/>
      <c r="P56" s="319" t="s">
        <v>5</v>
      </c>
      <c r="Q56" s="162"/>
      <c r="R56" s="162"/>
      <c r="S56" s="162"/>
    </row>
    <row r="57" spans="1:19" x14ac:dyDescent="0.25">
      <c r="A57" s="160"/>
      <c r="B57" s="314"/>
      <c r="C57" s="321"/>
      <c r="D57" s="325">
        <v>59.7</v>
      </c>
      <c r="E57" s="301"/>
      <c r="F57" s="307"/>
      <c r="G57" s="325">
        <v>59</v>
      </c>
      <c r="H57" s="301"/>
      <c r="I57" s="307"/>
      <c r="J57" s="325">
        <v>61.5</v>
      </c>
      <c r="K57" s="307"/>
      <c r="L57" s="162"/>
      <c r="M57" s="325">
        <v>61.5</v>
      </c>
      <c r="N57" s="162"/>
      <c r="O57" s="162"/>
      <c r="P57" s="325">
        <v>61.5</v>
      </c>
      <c r="Q57" s="162"/>
      <c r="R57" s="162"/>
      <c r="S57" s="162"/>
    </row>
    <row r="58" spans="1:19" x14ac:dyDescent="0.25">
      <c r="A58" s="160"/>
      <c r="B58" s="314"/>
      <c r="C58" s="300"/>
      <c r="D58" s="301"/>
      <c r="E58" s="301"/>
      <c r="F58" s="307"/>
      <c r="G58" s="301"/>
      <c r="H58" s="301"/>
      <c r="I58" s="307"/>
      <c r="J58" s="307"/>
      <c r="K58" s="307"/>
      <c r="L58" s="162"/>
      <c r="M58" s="162"/>
      <c r="N58" s="162"/>
      <c r="O58" s="162"/>
      <c r="P58" s="162"/>
      <c r="Q58" s="162"/>
      <c r="R58" s="162"/>
      <c r="S58" s="162"/>
    </row>
    <row r="59" spans="1:19" x14ac:dyDescent="0.25">
      <c r="A59" s="160"/>
      <c r="B59" s="326" t="s">
        <v>4</v>
      </c>
      <c r="C59" s="327"/>
      <c r="D59" s="328"/>
      <c r="E59" s="328"/>
      <c r="F59" s="328"/>
      <c r="G59" s="328"/>
      <c r="H59" s="328"/>
      <c r="I59" s="328"/>
      <c r="J59" s="328"/>
      <c r="K59" s="328"/>
      <c r="L59" s="329"/>
      <c r="M59" s="329"/>
      <c r="N59" s="329"/>
      <c r="O59" s="329"/>
      <c r="P59" s="329"/>
      <c r="Q59" s="329"/>
      <c r="R59" s="330"/>
      <c r="S59" s="162"/>
    </row>
    <row r="60" spans="1:19" x14ac:dyDescent="0.25">
      <c r="A60" s="160"/>
      <c r="B60" s="331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32"/>
      <c r="S60" s="162"/>
    </row>
    <row r="61" spans="1:19" x14ac:dyDescent="0.25">
      <c r="A61" s="160"/>
      <c r="B61" s="333"/>
      <c r="C61" s="334"/>
      <c r="D61" s="334"/>
      <c r="E61" s="334"/>
      <c r="F61" s="334"/>
      <c r="G61" s="334"/>
      <c r="H61" s="334"/>
      <c r="I61" s="334"/>
      <c r="J61" s="334"/>
      <c r="K61" s="334"/>
      <c r="L61" s="303"/>
      <c r="M61" s="303"/>
      <c r="N61" s="303"/>
      <c r="O61" s="303"/>
      <c r="P61" s="303"/>
      <c r="Q61" s="303"/>
      <c r="R61" s="332"/>
      <c r="S61" s="162"/>
    </row>
    <row r="62" spans="1:19" x14ac:dyDescent="0.25">
      <c r="A62" s="160"/>
      <c r="B62" s="333"/>
      <c r="C62" s="334"/>
      <c r="D62" s="334"/>
      <c r="E62" s="334"/>
      <c r="F62" s="334"/>
      <c r="G62" s="334"/>
      <c r="H62" s="334"/>
      <c r="I62" s="334"/>
      <c r="J62" s="334"/>
      <c r="K62" s="334"/>
      <c r="L62" s="303"/>
      <c r="M62" s="303"/>
      <c r="N62" s="303"/>
      <c r="O62" s="303"/>
      <c r="P62" s="303"/>
      <c r="Q62" s="303"/>
      <c r="R62" s="332"/>
      <c r="S62" s="162"/>
    </row>
    <row r="63" spans="1:19" x14ac:dyDescent="0.25">
      <c r="A63" s="160"/>
      <c r="B63" s="333"/>
      <c r="C63" s="334"/>
      <c r="D63" s="334"/>
      <c r="E63" s="334"/>
      <c r="F63" s="334"/>
      <c r="G63" s="334"/>
      <c r="H63" s="334"/>
      <c r="I63" s="334"/>
      <c r="J63" s="334"/>
      <c r="K63" s="334"/>
      <c r="L63" s="303"/>
      <c r="M63" s="303"/>
      <c r="N63" s="303"/>
      <c r="O63" s="303"/>
      <c r="P63" s="303"/>
      <c r="Q63" s="303"/>
      <c r="R63" s="332"/>
      <c r="S63" s="162"/>
    </row>
    <row r="64" spans="1:19" x14ac:dyDescent="0.25">
      <c r="A64" s="160"/>
      <c r="B64" s="333"/>
      <c r="C64" s="334"/>
      <c r="D64" s="334"/>
      <c r="E64" s="334"/>
      <c r="F64" s="334"/>
      <c r="G64" s="334"/>
      <c r="H64" s="334"/>
      <c r="I64" s="334"/>
      <c r="J64" s="334"/>
      <c r="K64" s="334"/>
      <c r="L64" s="303"/>
      <c r="M64" s="303"/>
      <c r="N64" s="303"/>
      <c r="O64" s="303"/>
      <c r="P64" s="303"/>
      <c r="Q64" s="303"/>
      <c r="R64" s="332"/>
      <c r="S64" s="162"/>
    </row>
    <row r="65" spans="1:19" x14ac:dyDescent="0.25">
      <c r="A65" s="160"/>
      <c r="B65" s="335"/>
      <c r="C65" s="336"/>
      <c r="D65" s="337"/>
      <c r="E65" s="337"/>
      <c r="F65" s="337"/>
      <c r="G65" s="337"/>
      <c r="H65" s="337"/>
      <c r="I65" s="337"/>
      <c r="J65" s="337"/>
      <c r="K65" s="337"/>
      <c r="L65" s="303"/>
      <c r="M65" s="303"/>
      <c r="N65" s="303"/>
      <c r="O65" s="303"/>
      <c r="P65" s="303"/>
      <c r="Q65" s="303"/>
      <c r="R65" s="332"/>
      <c r="S65" s="162"/>
    </row>
    <row r="66" spans="1:19" x14ac:dyDescent="0.25">
      <c r="A66" s="160"/>
      <c r="B66" s="338"/>
      <c r="C66" s="339"/>
      <c r="D66" s="337"/>
      <c r="E66" s="337"/>
      <c r="F66" s="337"/>
      <c r="G66" s="337"/>
      <c r="H66" s="337"/>
      <c r="I66" s="337"/>
      <c r="J66" s="337"/>
      <c r="K66" s="337"/>
      <c r="L66" s="303"/>
      <c r="M66" s="303"/>
      <c r="N66" s="303"/>
      <c r="O66" s="303"/>
      <c r="P66" s="303"/>
      <c r="Q66" s="303"/>
      <c r="R66" s="332"/>
      <c r="S66" s="162"/>
    </row>
    <row r="67" spans="1:19" x14ac:dyDescent="0.25">
      <c r="A67" s="160"/>
      <c r="B67" s="335"/>
      <c r="C67" s="340"/>
      <c r="D67" s="337"/>
      <c r="E67" s="337"/>
      <c r="F67" s="337"/>
      <c r="G67" s="337"/>
      <c r="H67" s="337"/>
      <c r="I67" s="337"/>
      <c r="J67" s="337"/>
      <c r="K67" s="337"/>
      <c r="L67" s="303"/>
      <c r="M67" s="303"/>
      <c r="N67" s="303"/>
      <c r="O67" s="303"/>
      <c r="P67" s="303"/>
      <c r="Q67" s="303"/>
      <c r="R67" s="332"/>
      <c r="S67" s="162"/>
    </row>
    <row r="68" spans="1:19" x14ac:dyDescent="0.25">
      <c r="A68" s="160"/>
      <c r="B68" s="335"/>
      <c r="C68" s="340"/>
      <c r="D68" s="337"/>
      <c r="E68" s="337"/>
      <c r="F68" s="337"/>
      <c r="G68" s="337"/>
      <c r="H68" s="337"/>
      <c r="I68" s="337"/>
      <c r="J68" s="337"/>
      <c r="K68" s="337"/>
      <c r="L68" s="303"/>
      <c r="M68" s="303"/>
      <c r="N68" s="303"/>
      <c r="O68" s="303"/>
      <c r="P68" s="303"/>
      <c r="Q68" s="303"/>
      <c r="R68" s="332"/>
      <c r="S68" s="162"/>
    </row>
    <row r="69" spans="1:19" x14ac:dyDescent="0.25">
      <c r="A69" s="160"/>
      <c r="B69" s="341"/>
      <c r="C69" s="342"/>
      <c r="D69" s="343"/>
      <c r="E69" s="343"/>
      <c r="F69" s="343"/>
      <c r="G69" s="343"/>
      <c r="H69" s="343"/>
      <c r="I69" s="343"/>
      <c r="J69" s="343"/>
      <c r="K69" s="343"/>
      <c r="L69" s="344"/>
      <c r="M69" s="344"/>
      <c r="N69" s="344"/>
      <c r="O69" s="344"/>
      <c r="P69" s="344"/>
      <c r="Q69" s="344"/>
      <c r="R69" s="345"/>
      <c r="S69" s="162"/>
    </row>
    <row r="70" spans="1:19" x14ac:dyDescent="0.25">
      <c r="A70" s="298"/>
      <c r="B70" s="346"/>
      <c r="C70" s="347"/>
      <c r="D70" s="348"/>
      <c r="E70" s="348"/>
      <c r="F70" s="348"/>
      <c r="G70" s="348"/>
      <c r="H70" s="348"/>
      <c r="I70" s="348"/>
      <c r="J70" s="348"/>
      <c r="K70" s="348"/>
      <c r="L70" s="162"/>
      <c r="M70" s="162"/>
      <c r="N70" s="162"/>
      <c r="O70" s="162"/>
      <c r="P70" s="162"/>
      <c r="Q70" s="162"/>
      <c r="R70" s="162"/>
      <c r="S70" s="162"/>
    </row>
    <row r="71" spans="1:19" x14ac:dyDescent="0.25">
      <c r="A71" s="160"/>
      <c r="B71" s="349"/>
      <c r="C71" s="349"/>
      <c r="D71" s="349"/>
      <c r="E71" s="349"/>
      <c r="F71" s="349"/>
      <c r="G71" s="349"/>
      <c r="H71" s="349"/>
      <c r="I71" s="349"/>
      <c r="J71" s="349"/>
      <c r="K71" s="349"/>
      <c r="L71" s="162"/>
      <c r="M71" s="162"/>
      <c r="N71" s="162"/>
      <c r="O71" s="162"/>
      <c r="P71" s="162"/>
      <c r="Q71" s="162"/>
      <c r="R71" s="162"/>
      <c r="S71" s="162"/>
    </row>
    <row r="72" spans="1:19" x14ac:dyDescent="0.25">
      <c r="A72" s="160"/>
      <c r="B72" s="349" t="s">
        <v>3</v>
      </c>
      <c r="C72" s="350">
        <v>44496</v>
      </c>
      <c r="D72" s="337" t="s">
        <v>128</v>
      </c>
      <c r="E72" s="349"/>
      <c r="F72" s="349" t="s">
        <v>2</v>
      </c>
      <c r="G72" s="351" t="s">
        <v>129</v>
      </c>
      <c r="H72" s="349"/>
      <c r="I72" s="349"/>
      <c r="J72" s="349"/>
      <c r="K72" s="349"/>
      <c r="L72" s="162"/>
      <c r="M72" s="162"/>
      <c r="N72" s="162"/>
      <c r="O72" s="162"/>
      <c r="P72" s="162"/>
      <c r="Q72" s="162"/>
      <c r="R72" s="162"/>
      <c r="S72" s="162"/>
    </row>
    <row r="73" spans="1:19" ht="7.5" customHeight="1" x14ac:dyDescent="0.25">
      <c r="A73" s="160"/>
      <c r="B73" s="349"/>
      <c r="C73" s="349"/>
      <c r="D73" s="349"/>
      <c r="E73" s="349"/>
      <c r="F73" s="349"/>
      <c r="G73" s="349"/>
      <c r="H73" s="349"/>
      <c r="I73" s="349"/>
      <c r="J73" s="349"/>
      <c r="K73" s="349"/>
      <c r="L73" s="162"/>
      <c r="M73" s="162"/>
      <c r="N73" s="162"/>
      <c r="O73" s="162"/>
      <c r="P73" s="162"/>
      <c r="Q73" s="162"/>
      <c r="R73" s="162"/>
      <c r="S73" s="162"/>
    </row>
    <row r="74" spans="1:19" x14ac:dyDescent="0.25">
      <c r="A74" s="160"/>
      <c r="B74" s="349"/>
      <c r="C74" s="349"/>
      <c r="D74" s="352"/>
      <c r="E74" s="349"/>
      <c r="F74" s="349" t="s">
        <v>0</v>
      </c>
      <c r="G74" s="353"/>
      <c r="H74" s="349"/>
      <c r="I74" s="349"/>
      <c r="J74" s="349"/>
      <c r="K74" s="349"/>
      <c r="L74" s="162"/>
      <c r="M74" s="162"/>
      <c r="N74" s="162"/>
      <c r="O74" s="162"/>
      <c r="P74" s="162"/>
      <c r="Q74" s="162"/>
      <c r="R74" s="162"/>
      <c r="S74" s="162"/>
    </row>
    <row r="75" spans="1:19" x14ac:dyDescent="0.25">
      <c r="A75" s="160"/>
      <c r="B75" s="349"/>
      <c r="C75" s="349"/>
      <c r="D75" s="352"/>
      <c r="E75" s="349"/>
      <c r="F75" s="349"/>
      <c r="G75" s="353"/>
      <c r="H75" s="349"/>
      <c r="I75" s="349"/>
      <c r="J75" s="349"/>
      <c r="K75" s="349"/>
      <c r="L75" s="162"/>
      <c r="M75" s="162"/>
      <c r="N75" s="162"/>
      <c r="O75" s="162"/>
      <c r="P75" s="162"/>
      <c r="Q75" s="162"/>
      <c r="R75" s="162"/>
      <c r="S75" s="162"/>
    </row>
    <row r="76" spans="1:19" x14ac:dyDescent="0.25">
      <c r="A76" s="160"/>
      <c r="B76" s="349"/>
      <c r="C76" s="349"/>
      <c r="D76" s="349"/>
      <c r="E76" s="349"/>
      <c r="F76" s="349"/>
      <c r="G76" s="349"/>
      <c r="H76" s="349"/>
      <c r="I76" s="349"/>
      <c r="J76" s="349"/>
      <c r="K76" s="349"/>
      <c r="L76" s="162"/>
      <c r="M76" s="162"/>
      <c r="N76" s="162"/>
      <c r="O76" s="162"/>
      <c r="P76" s="162"/>
      <c r="Q76" s="162"/>
      <c r="R76" s="162"/>
      <c r="S76" s="162"/>
    </row>
    <row r="77" spans="1:19" x14ac:dyDescent="0.25">
      <c r="A77" s="298"/>
      <c r="B77" s="346"/>
      <c r="C77" s="347"/>
      <c r="D77" s="348"/>
      <c r="E77" s="348"/>
      <c r="F77" s="348"/>
      <c r="G77" s="348"/>
      <c r="H77" s="348"/>
      <c r="I77" s="348"/>
      <c r="J77" s="348"/>
      <c r="K77" s="348"/>
      <c r="L77" s="162"/>
      <c r="M77" s="162"/>
      <c r="N77" s="162"/>
      <c r="O77" s="162"/>
      <c r="P77" s="162"/>
      <c r="Q77" s="162"/>
      <c r="R77" s="162"/>
      <c r="S77" s="162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11811023622047245" right="0.11811023622047245" top="0.78740157480314965" bottom="0.78740157480314965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18</vt:i4>
      </vt:variant>
    </vt:vector>
  </HeadingPairs>
  <TitlesOfParts>
    <vt:vector size="36" baseType="lpstr">
      <vt:lpstr>CHK</vt:lpstr>
      <vt:lpstr>MěLe</vt:lpstr>
      <vt:lpstr>SOS</vt:lpstr>
      <vt:lpstr>ZOO</vt:lpstr>
      <vt:lpstr>TSmCh</vt:lpstr>
      <vt:lpstr>2.ZŠ</vt:lpstr>
      <vt:lpstr>3.ZŠ</vt:lpstr>
      <vt:lpstr>4.ZŠ</vt:lpstr>
      <vt:lpstr>5.ZŠ</vt:lpstr>
      <vt:lpstr>7.ZŠ</vt:lpstr>
      <vt:lpstr>8.ZŠ</vt:lpstr>
      <vt:lpstr>12.ZŠ</vt:lpstr>
      <vt:lpstr>13.ZŠ</vt:lpstr>
      <vt:lpstr>ZŠSaMŠ</vt:lpstr>
      <vt:lpstr>ZŠaMŠ 17.list</vt:lpstr>
      <vt:lpstr>MŠ</vt:lpstr>
      <vt:lpstr>SVČ</vt:lpstr>
      <vt:lpstr>ZUŠ</vt:lpstr>
      <vt:lpstr>'12.ZŠ'!Oblast_tisku</vt:lpstr>
      <vt:lpstr>'13.ZŠ'!Oblast_tisku</vt:lpstr>
      <vt:lpstr>'2.ZŠ'!Oblast_tisku</vt:lpstr>
      <vt:lpstr>'3.ZŠ'!Oblast_tisku</vt:lpstr>
      <vt:lpstr>'4.ZŠ'!Oblast_tisku</vt:lpstr>
      <vt:lpstr>'5.ZŠ'!Oblast_tisku</vt:lpstr>
      <vt:lpstr>'7.ZŠ'!Oblast_tisku</vt:lpstr>
      <vt:lpstr>'8.ZŠ'!Oblast_tisku</vt:lpstr>
      <vt:lpstr>CHK!Oblast_tisku</vt:lpstr>
      <vt:lpstr>MěLe!Oblast_tisku</vt:lpstr>
      <vt:lpstr>MŠ!Oblast_tisku</vt:lpstr>
      <vt:lpstr>SOS!Oblast_tisku</vt:lpstr>
      <vt:lpstr>SVČ!Oblast_tisku</vt:lpstr>
      <vt:lpstr>TSmCh!Oblast_tisku</vt:lpstr>
      <vt:lpstr>ZOO!Oblast_tisku</vt:lpstr>
      <vt:lpstr>'ZŠaMŠ 17.list'!Oblast_tisku</vt:lpstr>
      <vt:lpstr>ZŠSaMŠ!Oblast_tisku</vt:lpstr>
      <vt:lpstr>ZUŠ!Oblast_tisku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2021-11-18T07:40:23Z</dcterms:created>
  <dcterms:modified xsi:type="dcterms:W3CDTF">2021-11-18T07:54:27Z</dcterms:modified>
</cp:coreProperties>
</file>