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2019" sheetId="1" r:id="rId1"/>
    <sheet name="Vyhod. hosp. PO -střediska" sheetId="2" r:id="rId2"/>
  </sheets>
  <externalReferences>
    <externalReference r:id="rId3"/>
    <externalReference r:id="rId4"/>
    <externalReference r:id="rId5"/>
    <externalReference r:id="rId6"/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6" i="2" l="1"/>
  <c r="Q16" i="2"/>
  <c r="P16" i="2"/>
  <c r="O16" i="2"/>
  <c r="N16" i="2"/>
  <c r="M16" i="2"/>
  <c r="L16" i="2"/>
  <c r="K16" i="2"/>
  <c r="J16" i="2"/>
  <c r="R15" i="2"/>
  <c r="Q15" i="2"/>
  <c r="P15" i="2"/>
  <c r="O15" i="2"/>
  <c r="N15" i="2"/>
  <c r="M15" i="2"/>
  <c r="L15" i="2"/>
  <c r="K15" i="2"/>
  <c r="J15" i="2"/>
  <c r="R14" i="2"/>
  <c r="Q14" i="2"/>
  <c r="P14" i="2"/>
  <c r="O14" i="2"/>
  <c r="N14" i="2"/>
  <c r="M14" i="2"/>
  <c r="L14" i="2"/>
  <c r="K14" i="2"/>
  <c r="J14" i="2"/>
  <c r="R13" i="2"/>
  <c r="Q13" i="2"/>
  <c r="P13" i="2"/>
  <c r="O13" i="2"/>
  <c r="N13" i="2"/>
  <c r="M13" i="2"/>
  <c r="L13" i="2"/>
  <c r="K13" i="2"/>
  <c r="J13" i="2"/>
  <c r="R12" i="2"/>
  <c r="Q12" i="2"/>
  <c r="P12" i="2"/>
  <c r="O12" i="2"/>
  <c r="N12" i="2"/>
  <c r="M12" i="2"/>
  <c r="L12" i="2"/>
  <c r="K12" i="2"/>
  <c r="J12" i="2"/>
  <c r="R11" i="2"/>
  <c r="Q11" i="2"/>
  <c r="P11" i="2"/>
  <c r="O11" i="2"/>
  <c r="N11" i="2"/>
  <c r="M11" i="2"/>
  <c r="L11" i="2"/>
  <c r="K11" i="2"/>
  <c r="J11" i="2"/>
  <c r="R10" i="2"/>
  <c r="Q10" i="2"/>
  <c r="P10" i="2"/>
  <c r="O10" i="2"/>
  <c r="N10" i="2"/>
  <c r="M10" i="2"/>
  <c r="L10" i="2"/>
  <c r="K10" i="2"/>
  <c r="J10" i="2"/>
  <c r="R9" i="2"/>
  <c r="Q9" i="2"/>
  <c r="P9" i="2"/>
  <c r="O9" i="2"/>
  <c r="N9" i="2"/>
  <c r="M9" i="2"/>
  <c r="L9" i="2"/>
  <c r="K9" i="2"/>
  <c r="J9" i="2"/>
  <c r="R8" i="2"/>
  <c r="Q8" i="2"/>
  <c r="P8" i="2"/>
  <c r="O8" i="2"/>
  <c r="N8" i="2"/>
  <c r="M8" i="2"/>
  <c r="L8" i="2"/>
  <c r="K8" i="2"/>
  <c r="J8" i="2"/>
  <c r="R7" i="2"/>
  <c r="Q7" i="2"/>
  <c r="P7" i="2"/>
  <c r="O7" i="2"/>
  <c r="N7" i="2"/>
  <c r="M7" i="2"/>
  <c r="L7" i="2"/>
  <c r="K7" i="2"/>
  <c r="J7" i="2"/>
  <c r="R6" i="2"/>
  <c r="Q6" i="2"/>
  <c r="P6" i="2"/>
  <c r="O6" i="2"/>
  <c r="N6" i="2"/>
  <c r="M6" i="2"/>
  <c r="L6" i="2"/>
  <c r="K6" i="2"/>
  <c r="J6" i="2"/>
  <c r="R5" i="2"/>
  <c r="Q5" i="2"/>
  <c r="P5" i="2"/>
  <c r="O5" i="2"/>
  <c r="N5" i="2"/>
  <c r="M5" i="2"/>
  <c r="L5" i="2"/>
  <c r="K5" i="2"/>
  <c r="J5" i="2"/>
  <c r="R4" i="2"/>
  <c r="Q4" i="2"/>
  <c r="P4" i="2"/>
  <c r="O4" i="2"/>
  <c r="N4" i="2"/>
  <c r="M4" i="2"/>
  <c r="L4" i="2"/>
  <c r="K4" i="2"/>
  <c r="J4" i="2"/>
  <c r="H16" i="2"/>
  <c r="G16" i="2"/>
  <c r="F16" i="2"/>
  <c r="E16" i="2"/>
  <c r="D16" i="2"/>
  <c r="C16" i="2"/>
  <c r="H15" i="2"/>
  <c r="G15" i="2"/>
  <c r="F15" i="2"/>
  <c r="E15" i="2"/>
  <c r="D15" i="2"/>
  <c r="C15" i="2"/>
  <c r="H14" i="2"/>
  <c r="G14" i="2"/>
  <c r="F14" i="2"/>
  <c r="E14" i="2"/>
  <c r="D14" i="2"/>
  <c r="C14" i="2"/>
  <c r="H13" i="2"/>
  <c r="G13" i="2"/>
  <c r="F13" i="2"/>
  <c r="E13" i="2"/>
  <c r="D13" i="2"/>
  <c r="C13" i="2"/>
  <c r="H12" i="2"/>
  <c r="G12" i="2"/>
  <c r="F12" i="2"/>
  <c r="E12" i="2"/>
  <c r="D12" i="2"/>
  <c r="C12" i="2"/>
  <c r="H11" i="2"/>
  <c r="G11" i="2"/>
  <c r="F11" i="2"/>
  <c r="E11" i="2"/>
  <c r="D11" i="2"/>
  <c r="C11" i="2"/>
  <c r="H10" i="2"/>
  <c r="G10" i="2"/>
  <c r="F10" i="2"/>
  <c r="E10" i="2"/>
  <c r="D10" i="2"/>
  <c r="C10" i="2"/>
  <c r="H9" i="2"/>
  <c r="G9" i="2"/>
  <c r="F9" i="2"/>
  <c r="E9" i="2"/>
  <c r="D9" i="2"/>
  <c r="C9" i="2"/>
  <c r="H8" i="2"/>
  <c r="G8" i="2"/>
  <c r="F8" i="2"/>
  <c r="E8" i="2"/>
  <c r="D8" i="2"/>
  <c r="C8" i="2"/>
  <c r="H7" i="2"/>
  <c r="G7" i="2"/>
  <c r="F7" i="2"/>
  <c r="E7" i="2"/>
  <c r="D7" i="2"/>
  <c r="C7" i="2"/>
  <c r="H6" i="2"/>
  <c r="G6" i="2"/>
  <c r="F6" i="2"/>
  <c r="E6" i="2"/>
  <c r="D6" i="2"/>
  <c r="C6" i="2"/>
  <c r="H5" i="2"/>
  <c r="G5" i="2"/>
  <c r="F5" i="2"/>
  <c r="E5" i="2"/>
  <c r="D5" i="2"/>
  <c r="C5" i="2"/>
  <c r="H4" i="2"/>
  <c r="G4" i="2"/>
  <c r="F4" i="2"/>
  <c r="E4" i="2"/>
  <c r="D4" i="2"/>
  <c r="C4" i="2"/>
  <c r="G17" i="2" l="1"/>
  <c r="F17" i="2"/>
  <c r="D17" i="2"/>
  <c r="S16" i="2"/>
  <c r="I16" i="2"/>
  <c r="S15" i="2"/>
  <c r="I15" i="2"/>
  <c r="S14" i="2"/>
  <c r="I14" i="2"/>
  <c r="S13" i="2"/>
  <c r="I13" i="2"/>
  <c r="S12" i="2"/>
  <c r="I12" i="2"/>
  <c r="U11" i="2"/>
  <c r="S11" i="2"/>
  <c r="I11" i="2"/>
  <c r="S10" i="2"/>
  <c r="I10" i="2"/>
  <c r="S9" i="2"/>
  <c r="I9" i="2"/>
  <c r="S8" i="2"/>
  <c r="I8" i="2"/>
  <c r="S7" i="2"/>
  <c r="I7" i="2"/>
  <c r="U6" i="2"/>
  <c r="O17" i="2"/>
  <c r="K17" i="2"/>
  <c r="I6" i="2"/>
  <c r="U5" i="2"/>
  <c r="S5" i="2"/>
  <c r="I5" i="2"/>
  <c r="U4" i="2"/>
  <c r="R17" i="2"/>
  <c r="Q17" i="2"/>
  <c r="P17" i="2"/>
  <c r="N17" i="2"/>
  <c r="M17" i="2"/>
  <c r="L17" i="2"/>
  <c r="J17" i="2"/>
  <c r="I4" i="2"/>
  <c r="H17" i="2"/>
  <c r="E17" i="2"/>
  <c r="T5" i="2" l="1"/>
  <c r="V5" i="2" s="1"/>
  <c r="T8" i="2"/>
  <c r="T10" i="2"/>
  <c r="T12" i="2"/>
  <c r="T14" i="2"/>
  <c r="T7" i="2"/>
  <c r="T11" i="2"/>
  <c r="V11" i="2" s="1"/>
  <c r="T13" i="2"/>
  <c r="T15" i="2"/>
  <c r="T16" i="2"/>
  <c r="T9" i="2"/>
  <c r="S6" i="2"/>
  <c r="T6" i="2" s="1"/>
  <c r="V6" i="2" s="1"/>
  <c r="C17" i="2"/>
  <c r="S4" i="2"/>
  <c r="I17" i="2"/>
  <c r="K33" i="1"/>
  <c r="K32" i="1"/>
  <c r="K31" i="1"/>
  <c r="K30" i="1"/>
  <c r="K29" i="1"/>
  <c r="K28" i="1"/>
  <c r="K27" i="1"/>
  <c r="K26" i="1"/>
  <c r="K25" i="1"/>
  <c r="K24" i="1"/>
  <c r="K23" i="1"/>
  <c r="K19" i="1"/>
  <c r="K21" i="1"/>
  <c r="K18" i="1"/>
  <c r="K17" i="1"/>
  <c r="K16" i="1"/>
  <c r="K15" i="1"/>
  <c r="K14" i="1"/>
  <c r="J19" i="1"/>
  <c r="J18" i="1"/>
  <c r="J37" i="1"/>
  <c r="J33" i="1"/>
  <c r="J32" i="1"/>
  <c r="J31" i="1"/>
  <c r="J30" i="1"/>
  <c r="J29" i="1"/>
  <c r="J28" i="1"/>
  <c r="J27" i="1"/>
  <c r="J26" i="1"/>
  <c r="J25" i="1"/>
  <c r="J24" i="1"/>
  <c r="J23" i="1"/>
  <c r="S17" i="2" l="1"/>
  <c r="T17" i="2"/>
  <c r="T4" i="2"/>
  <c r="V4" i="2" s="1"/>
  <c r="J17" i="1"/>
  <c r="J16" i="1"/>
  <c r="J14" i="1"/>
  <c r="J22" i="1" s="1"/>
  <c r="L14" i="1" l="1"/>
  <c r="L15" i="1"/>
  <c r="L16" i="1"/>
  <c r="L17" i="1"/>
  <c r="L18" i="1"/>
  <c r="L19" i="1"/>
  <c r="G16" i="1" l="1"/>
  <c r="G37" i="1" l="1"/>
  <c r="H33" i="1" l="1"/>
  <c r="H32" i="1"/>
  <c r="H31" i="1"/>
  <c r="H30" i="1"/>
  <c r="H29" i="1"/>
  <c r="H28" i="1"/>
  <c r="H27" i="1"/>
  <c r="H26" i="1"/>
  <c r="H25" i="1"/>
  <c r="H24" i="1"/>
  <c r="H23" i="1"/>
  <c r="G30" i="1"/>
  <c r="G26" i="1"/>
  <c r="H21" i="1"/>
  <c r="H20" i="1"/>
  <c r="H19" i="1"/>
  <c r="H18" i="1"/>
  <c r="H17" i="1"/>
  <c r="H16" i="1"/>
  <c r="H15" i="1"/>
  <c r="H14" i="1"/>
  <c r="G27" i="1" l="1"/>
  <c r="G31" i="1"/>
  <c r="G24" i="1"/>
  <c r="G28" i="1"/>
  <c r="G32" i="1"/>
  <c r="G25" i="1"/>
  <c r="G29" i="1"/>
  <c r="G33" i="1"/>
  <c r="G23" i="1" l="1"/>
  <c r="G21" i="1"/>
  <c r="G20" i="1"/>
  <c r="G19" i="1"/>
  <c r="G18" i="1"/>
  <c r="G17" i="1"/>
  <c r="G14" i="1"/>
  <c r="D37" i="1" l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E23" i="1"/>
  <c r="D23" i="1"/>
  <c r="D60" i="1" l="1"/>
  <c r="K55" i="1"/>
  <c r="D53" i="1"/>
  <c r="R52" i="1"/>
  <c r="R54" i="1" s="1"/>
  <c r="K50" i="1"/>
  <c r="R49" i="1"/>
  <c r="I42" i="1"/>
  <c r="H42" i="1"/>
  <c r="G42" i="1"/>
  <c r="F42" i="1"/>
  <c r="L41" i="1"/>
  <c r="H41" i="1"/>
  <c r="G41" i="1"/>
  <c r="I41" i="1" s="1"/>
  <c r="M41" i="1" s="1"/>
  <c r="F41" i="1"/>
  <c r="L40" i="1"/>
  <c r="H40" i="1"/>
  <c r="G40" i="1"/>
  <c r="I40" i="1" s="1"/>
  <c r="M40" i="1" s="1"/>
  <c r="F40" i="1"/>
  <c r="K39" i="1"/>
  <c r="J39" i="1"/>
  <c r="L39" i="1" s="1"/>
  <c r="H39" i="1"/>
  <c r="E39" i="1"/>
  <c r="F39" i="1" s="1"/>
  <c r="D39" i="1"/>
  <c r="L37" i="1"/>
  <c r="I37" i="1"/>
  <c r="E37" i="1"/>
  <c r="I34" i="1"/>
  <c r="L33" i="1"/>
  <c r="F33" i="1"/>
  <c r="L29" i="1"/>
  <c r="I29" i="1"/>
  <c r="L27" i="1"/>
  <c r="F27" i="1"/>
  <c r="I26" i="1"/>
  <c r="F26" i="1"/>
  <c r="L23" i="1"/>
  <c r="I21" i="1"/>
  <c r="I18" i="1"/>
  <c r="M18" i="1" s="1"/>
  <c r="I17" i="1"/>
  <c r="M17" i="1" s="1"/>
  <c r="F16" i="1"/>
  <c r="I15" i="1"/>
  <c r="M15" i="1" s="1"/>
  <c r="D62" i="1" l="1"/>
  <c r="M42" i="1"/>
  <c r="F14" i="1"/>
  <c r="F28" i="1"/>
  <c r="F31" i="1"/>
  <c r="F21" i="1"/>
  <c r="H35" i="1"/>
  <c r="F30" i="1"/>
  <c r="L30" i="1"/>
  <c r="I31" i="1"/>
  <c r="F32" i="1"/>
  <c r="L32" i="1"/>
  <c r="I33" i="1"/>
  <c r="M33" i="1" s="1"/>
  <c r="F34" i="1"/>
  <c r="H22" i="1"/>
  <c r="I27" i="1"/>
  <c r="M27" i="1" s="1"/>
  <c r="F19" i="1"/>
  <c r="L25" i="1"/>
  <c r="L34" i="1"/>
  <c r="M34" i="1" s="1"/>
  <c r="F17" i="1"/>
  <c r="I19" i="1"/>
  <c r="M19" i="1" s="1"/>
  <c r="F20" i="1"/>
  <c r="F24" i="1"/>
  <c r="L24" i="1"/>
  <c r="L31" i="1"/>
  <c r="F37" i="1"/>
  <c r="K57" i="1"/>
  <c r="E22" i="1"/>
  <c r="F18" i="1"/>
  <c r="D35" i="1"/>
  <c r="L28" i="1"/>
  <c r="I32" i="1"/>
  <c r="M32" i="1" s="1"/>
  <c r="K22" i="1"/>
  <c r="G22" i="1"/>
  <c r="I16" i="1"/>
  <c r="M16" i="1" s="1"/>
  <c r="E35" i="1"/>
  <c r="K35" i="1"/>
  <c r="I25" i="1"/>
  <c r="I20" i="1"/>
  <c r="G35" i="1"/>
  <c r="I24" i="1"/>
  <c r="F25" i="1"/>
  <c r="L26" i="1"/>
  <c r="M26" i="1" s="1"/>
  <c r="I28" i="1"/>
  <c r="F29" i="1"/>
  <c r="M29" i="1"/>
  <c r="I30" i="1"/>
  <c r="M37" i="1"/>
  <c r="I14" i="1"/>
  <c r="M14" i="1" s="1"/>
  <c r="I23" i="1"/>
  <c r="M23" i="1" s="1"/>
  <c r="J35" i="1"/>
  <c r="D22" i="1"/>
  <c r="F23" i="1"/>
  <c r="G39" i="1"/>
  <c r="I39" i="1" s="1"/>
  <c r="M39" i="1" s="1"/>
  <c r="I35" i="1" l="1"/>
  <c r="M31" i="1"/>
  <c r="K36" i="1"/>
  <c r="K38" i="1" s="1"/>
  <c r="M24" i="1"/>
  <c r="L22" i="1"/>
  <c r="H36" i="1"/>
  <c r="H38" i="1" s="1"/>
  <c r="F35" i="1"/>
  <c r="E36" i="1"/>
  <c r="E38" i="1" s="1"/>
  <c r="M30" i="1"/>
  <c r="M25" i="1"/>
  <c r="G36" i="1"/>
  <c r="M28" i="1"/>
  <c r="L35" i="1"/>
  <c r="M35" i="1" s="1"/>
  <c r="I22" i="1"/>
  <c r="D36" i="1"/>
  <c r="F22" i="1"/>
  <c r="J36" i="1"/>
  <c r="M22" i="1" l="1"/>
  <c r="I36" i="1"/>
  <c r="G38" i="1"/>
  <c r="I38" i="1" s="1"/>
  <c r="D38" i="1"/>
  <c r="F38" i="1" s="1"/>
  <c r="F36" i="1"/>
  <c r="J38" i="1"/>
  <c r="L38" i="1" s="1"/>
  <c r="L36" i="1"/>
  <c r="M36" i="1" l="1"/>
  <c r="J20" i="1" l="1"/>
  <c r="L20" i="1" s="1"/>
  <c r="M20" i="1" s="1"/>
  <c r="J21" i="1" l="1"/>
  <c r="L21" i="1" s="1"/>
  <c r="M21" i="1" s="1"/>
  <c r="U12" i="2" l="1"/>
  <c r="V12" i="2" s="1"/>
  <c r="U16" i="2" l="1"/>
  <c r="V16" i="2" s="1"/>
  <c r="U10" i="2" l="1"/>
  <c r="V10" i="2" s="1"/>
  <c r="U14" i="2"/>
  <c r="V14" i="2" s="1"/>
  <c r="U13" i="2"/>
  <c r="V13" i="2" s="1"/>
  <c r="U8" i="2"/>
  <c r="V8" i="2" s="1"/>
  <c r="U15" i="2" l="1"/>
  <c r="V15" i="2" s="1"/>
  <c r="U9" i="2"/>
  <c r="V9" i="2" s="1"/>
  <c r="U7" i="2"/>
  <c r="U17" i="2" l="1"/>
  <c r="V17" i="2" s="1"/>
  <c r="V7" i="2"/>
</calcChain>
</file>

<file path=xl/sharedStrings.xml><?xml version="1.0" encoding="utf-8"?>
<sst xmlns="http://schemas.openxmlformats.org/spreadsheetml/2006/main" count="171" uniqueCount="142">
  <si>
    <t xml:space="preserve">Název: </t>
  </si>
  <si>
    <t>Technické služby města Chomutova, příspěvková organizace</t>
  </si>
  <si>
    <t>IČO:</t>
  </si>
  <si>
    <t>00079065</t>
  </si>
  <si>
    <t>Sídlo:</t>
  </si>
  <si>
    <t>nám. 1. máje 89, 430 01 Chomutov</t>
  </si>
  <si>
    <t>A) Provozní hospodaření</t>
  </si>
  <si>
    <t xml:space="preserve">Poř.č. řádku </t>
  </si>
  <si>
    <t>Ukazatel</t>
  </si>
  <si>
    <t>Hlavní činnost</t>
  </si>
  <si>
    <t>Doplňková činnost</t>
  </si>
  <si>
    <t>Celkem</t>
  </si>
  <si>
    <t>v %</t>
  </si>
  <si>
    <t>a</t>
  </si>
  <si>
    <t>sl.1</t>
  </si>
  <si>
    <t>sl.2</t>
  </si>
  <si>
    <t>sl.1+sl.2</t>
  </si>
  <si>
    <t>sl.3</t>
  </si>
  <si>
    <t>sl.4</t>
  </si>
  <si>
    <t>sl.3+sl.4</t>
  </si>
  <si>
    <t>sl.5</t>
  </si>
  <si>
    <t>sl.6</t>
  </si>
  <si>
    <t>sl.5+sl.6</t>
  </si>
  <si>
    <t>SK X / UR X</t>
  </si>
  <si>
    <t>1.</t>
  </si>
  <si>
    <t>Tržby  601-609</t>
  </si>
  <si>
    <t>2.</t>
  </si>
  <si>
    <t>Příspěvek zřizovatele - účelový (s vyúčtováním)</t>
  </si>
  <si>
    <t>3.</t>
  </si>
  <si>
    <t>Provozní dotace z jiných zdrojů (mimo SMCH)</t>
  </si>
  <si>
    <t>4.</t>
  </si>
  <si>
    <t>Zúčtování 403 do výnosů</t>
  </si>
  <si>
    <t>5.</t>
  </si>
  <si>
    <t>Zapojení fondů do výnosů</t>
  </si>
  <si>
    <t>6.</t>
  </si>
  <si>
    <t>Ostatní výnosy</t>
  </si>
  <si>
    <t>7.</t>
  </si>
  <si>
    <t>z toho: příjmy z pronájmu majetku</t>
  </si>
  <si>
    <t>8.</t>
  </si>
  <si>
    <t>příjmy z prodeje majetku</t>
  </si>
  <si>
    <t>9.</t>
  </si>
  <si>
    <t>Výnosy celkem</t>
  </si>
  <si>
    <t>10.</t>
  </si>
  <si>
    <t>Opravy a udržování</t>
  </si>
  <si>
    <t>11.</t>
  </si>
  <si>
    <t>Spotřeba materiálu</t>
  </si>
  <si>
    <t>12.</t>
  </si>
  <si>
    <t>Spotřeba energie</t>
  </si>
  <si>
    <t>13.</t>
  </si>
  <si>
    <t>Služby</t>
  </si>
  <si>
    <t>14.</t>
  </si>
  <si>
    <t>Mzdové náklady</t>
  </si>
  <si>
    <t>15.</t>
  </si>
  <si>
    <t>v tom:  mzdy zaměstnanců</t>
  </si>
  <si>
    <t>16.</t>
  </si>
  <si>
    <t>ostatní osobní náklady</t>
  </si>
  <si>
    <t>17.</t>
  </si>
  <si>
    <t>Povinné pojistné placené zaměstnavatelem</t>
  </si>
  <si>
    <t>18.</t>
  </si>
  <si>
    <t>Daně a poplatky</t>
  </si>
  <si>
    <t>19.</t>
  </si>
  <si>
    <t>Odpisy nehmotného a hmotného investičního majetku</t>
  </si>
  <si>
    <t>20.</t>
  </si>
  <si>
    <t>Ostatní náklady</t>
  </si>
  <si>
    <t>21.</t>
  </si>
  <si>
    <t>Odvod (rozpis viz níže)</t>
  </si>
  <si>
    <t>22.</t>
  </si>
  <si>
    <t>Náklady celkem</t>
  </si>
  <si>
    <t>23.</t>
  </si>
  <si>
    <t>Výsledek hospodaření bez příspěvku zřizovatele</t>
  </si>
  <si>
    <t>24.</t>
  </si>
  <si>
    <t>Příspěvek zřizovatele - provozní</t>
  </si>
  <si>
    <t>25.</t>
  </si>
  <si>
    <t>Výsledek hospodaření</t>
  </si>
  <si>
    <t>26.</t>
  </si>
  <si>
    <t>Odvod</t>
  </si>
  <si>
    <t>27.</t>
  </si>
  <si>
    <t>v tom:  z provozu</t>
  </si>
  <si>
    <t>28.</t>
  </si>
  <si>
    <t>ostatní</t>
  </si>
  <si>
    <t>29.</t>
  </si>
  <si>
    <t>Investiční dotace</t>
  </si>
  <si>
    <t>B) Použití fondů</t>
  </si>
  <si>
    <t>TVORBA A POUŽITÍ FONDU INVESTIC</t>
  </si>
  <si>
    <t>tis.Kč</t>
  </si>
  <si>
    <t>REZERVNÍ FOND</t>
  </si>
  <si>
    <t>tis. Kč</t>
  </si>
  <si>
    <t>FOND ODMĚN</t>
  </si>
  <si>
    <t>stav investičního fondu k 1.1.</t>
  </si>
  <si>
    <t xml:space="preserve">stav rezervního fondu k 1.1. </t>
  </si>
  <si>
    <t>stav fondu odměn k 1.1.</t>
  </si>
  <si>
    <t>příděl z rezervního fondu organizace</t>
  </si>
  <si>
    <t xml:space="preserve">příděl z hospodářského výsledku </t>
  </si>
  <si>
    <t>příděl z hospodářského výsledku</t>
  </si>
  <si>
    <t>příděl z odpisů dlouhodobého majetku</t>
  </si>
  <si>
    <t>ostatní zdroje fondu</t>
  </si>
  <si>
    <t xml:space="preserve">Zdroje fondu celkem </t>
  </si>
  <si>
    <t>investiční dotace z rozpočtu zřizovatele</t>
  </si>
  <si>
    <t>investiční dotace ze SR a SF</t>
  </si>
  <si>
    <t>na mzdy</t>
  </si>
  <si>
    <t>ostatní zdroje</t>
  </si>
  <si>
    <t xml:space="preserve">použití fondu do investičního fondu použití fondu </t>
  </si>
  <si>
    <t>Použití fondu odměn celkem</t>
  </si>
  <si>
    <t>ZDROJE FONDU CELKEM</t>
  </si>
  <si>
    <t>použití fondu na provozní náklady</t>
  </si>
  <si>
    <t>ost.použití fondu (mj.ztráta z min.let)</t>
  </si>
  <si>
    <t>Plán fondu odměn</t>
  </si>
  <si>
    <t>opravy a údržba nemovitého majetku</t>
  </si>
  <si>
    <t xml:space="preserve">Použití rezervního fondu celkem </t>
  </si>
  <si>
    <t>rekonstrukce a modernizace</t>
  </si>
  <si>
    <t>pořízení dlouhodobého majetku</t>
  </si>
  <si>
    <t xml:space="preserve">Stav rezervního fondu </t>
  </si>
  <si>
    <t>ostatní použití (např. splátky inv.úvěrů)</t>
  </si>
  <si>
    <t>odvod do rozpočtu zřizovatele</t>
  </si>
  <si>
    <t>POUŽITÍ FONDU CELKEM</t>
  </si>
  <si>
    <t xml:space="preserve">Stav investičního fondu </t>
  </si>
  <si>
    <t>Jméno:</t>
  </si>
  <si>
    <t>Ing. Petra Langhammerová</t>
  </si>
  <si>
    <t>Podpis:</t>
  </si>
  <si>
    <t>Ing. Zbyněk Koblížek</t>
  </si>
  <si>
    <t>Rozpočet na rok 2019</t>
  </si>
  <si>
    <t>Poslední upravený rozpočet 2019</t>
  </si>
  <si>
    <t>Skutečnost k 31.12.2019</t>
  </si>
  <si>
    <t>Sestavil dne: 26.4.2020</t>
  </si>
  <si>
    <t>Schválil dne: 26.4.2020</t>
  </si>
  <si>
    <t>Vyhodnocení hospodaření podle rozpočtu za rok 2019</t>
  </si>
  <si>
    <t>Středisko</t>
  </si>
  <si>
    <t>Příspěvek zřizovatele - pouze účelový (s vyúčtováním)</t>
  </si>
  <si>
    <t>Provozní dotace z jiných zdrojů (jiní poskytovatelé než SMCH)</t>
  </si>
  <si>
    <t>Veřejná WC</t>
  </si>
  <si>
    <t>Městská tržnice</t>
  </si>
  <si>
    <t>Odpadové hospodářství města Chomutova</t>
  </si>
  <si>
    <t>Hospodaření s odpady</t>
  </si>
  <si>
    <t>Čištění města</t>
  </si>
  <si>
    <t>Věřejná zeleň</t>
  </si>
  <si>
    <t>Veřejné osvětlení</t>
  </si>
  <si>
    <t>Hřbitovní služby</t>
  </si>
  <si>
    <t>Pohřební služby</t>
  </si>
  <si>
    <t>Místní komunikace</t>
  </si>
  <si>
    <t>Svoz odpadu</t>
  </si>
  <si>
    <t>Doprava, velkoobjemové kontejnery, odtahy</t>
  </si>
  <si>
    <t>Ostatní provozy, režijní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</si>
</sst>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10" fontId="0" fillId="0" borderId="0" xfId="0" applyNumberFormat="1" applyFont="1"/>
    <xf numFmtId="0" fontId="2" fillId="0" borderId="0" xfId="0" applyFont="1"/>
    <xf numFmtId="0" fontId="1" fillId="0" borderId="0" xfId="0" applyFont="1"/>
    <xf numFmtId="49" fontId="1" fillId="0" borderId="0" xfId="0" applyNumberFormat="1" applyFont="1"/>
    <xf numFmtId="10" fontId="1" fillId="0" borderId="6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/>
    <xf numFmtId="0" fontId="0" fillId="0" borderId="6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4" fontId="3" fillId="0" borderId="22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10" fontId="4" fillId="0" borderId="23" xfId="0" applyNumberFormat="1" applyFont="1" applyBorder="1"/>
    <xf numFmtId="4" fontId="0" fillId="0" borderId="0" xfId="0" applyNumberFormat="1"/>
    <xf numFmtId="164" fontId="0" fillId="0" borderId="0" xfId="0" applyNumberFormat="1"/>
    <xf numFmtId="0" fontId="5" fillId="0" borderId="23" xfId="0" applyFont="1" applyBorder="1"/>
    <xf numFmtId="4" fontId="5" fillId="0" borderId="24" xfId="0" applyNumberFormat="1" applyFont="1" applyBorder="1" applyAlignment="1">
      <alignment horizontal="right"/>
    </xf>
    <xf numFmtId="4" fontId="0" fillId="0" borderId="25" xfId="0" applyNumberFormat="1" applyBorder="1"/>
    <xf numFmtId="4" fontId="0" fillId="0" borderId="24" xfId="0" applyNumberFormat="1" applyBorder="1"/>
    <xf numFmtId="0" fontId="5" fillId="0" borderId="23" xfId="0" applyFont="1" applyBorder="1" applyAlignment="1">
      <alignment horizontal="left"/>
    </xf>
    <xf numFmtId="0" fontId="6" fillId="0" borderId="23" xfId="0" applyFont="1" applyBorder="1"/>
    <xf numFmtId="0" fontId="0" fillId="0" borderId="23" xfId="0" applyBorder="1"/>
    <xf numFmtId="4" fontId="5" fillId="0" borderId="24" xfId="0" applyNumberFormat="1" applyFont="1" applyBorder="1"/>
    <xf numFmtId="0" fontId="0" fillId="0" borderId="23" xfId="0" applyBorder="1" applyAlignment="1">
      <alignment horizontal="left" indent="5"/>
    </xf>
    <xf numFmtId="0" fontId="1" fillId="0" borderId="20" xfId="0" applyFont="1" applyBorder="1" applyAlignment="1">
      <alignment horizontal="center"/>
    </xf>
    <xf numFmtId="0" fontId="1" fillId="0" borderId="23" xfId="0" applyFont="1" applyBorder="1"/>
    <xf numFmtId="4" fontId="1" fillId="0" borderId="24" xfId="0" applyNumberFormat="1" applyFont="1" applyBorder="1"/>
    <xf numFmtId="4" fontId="7" fillId="0" borderId="22" xfId="0" applyNumberFormat="1" applyFont="1" applyBorder="1" applyAlignment="1">
      <alignment horizontal="right"/>
    </xf>
    <xf numFmtId="4" fontId="7" fillId="0" borderId="18" xfId="0" applyNumberFormat="1" applyFont="1" applyBorder="1" applyAlignment="1">
      <alignment horizontal="right"/>
    </xf>
    <xf numFmtId="0" fontId="5" fillId="0" borderId="23" xfId="0" applyFont="1" applyBorder="1" applyAlignment="1">
      <alignment horizontal="left" indent="5"/>
    </xf>
    <xf numFmtId="0" fontId="8" fillId="2" borderId="23" xfId="0" applyFont="1" applyFill="1" applyBorder="1"/>
    <xf numFmtId="4" fontId="1" fillId="2" borderId="24" xfId="0" applyNumberFormat="1" applyFont="1" applyFill="1" applyBorder="1"/>
    <xf numFmtId="4" fontId="1" fillId="3" borderId="25" xfId="0" applyNumberFormat="1" applyFont="1" applyFill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left"/>
    </xf>
    <xf numFmtId="4" fontId="1" fillId="0" borderId="12" xfId="0" applyNumberFormat="1" applyFont="1" applyBorder="1"/>
    <xf numFmtId="4" fontId="3" fillId="0" borderId="28" xfId="0" applyNumberFormat="1" applyFont="1" applyBorder="1" applyAlignment="1">
      <alignment horizontal="right"/>
    </xf>
    <xf numFmtId="4" fontId="7" fillId="0" borderId="29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4" fontId="1" fillId="0" borderId="5" xfId="0" applyNumberFormat="1" applyFont="1" applyBorder="1"/>
    <xf numFmtId="4" fontId="7" fillId="0" borderId="4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10" fontId="4" fillId="0" borderId="6" xfId="0" applyNumberFormat="1" applyFont="1" applyBorder="1"/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left" indent="5"/>
    </xf>
    <xf numFmtId="4" fontId="0" fillId="0" borderId="12" xfId="0" applyNumberFormat="1" applyBorder="1"/>
    <xf numFmtId="4" fontId="0" fillId="0" borderId="10" xfId="0" applyNumberFormat="1" applyBorder="1"/>
    <xf numFmtId="4" fontId="3" fillId="0" borderId="29" xfId="0" applyNumberFormat="1" applyFont="1" applyBorder="1" applyAlignment="1">
      <alignment horizontal="right"/>
    </xf>
    <xf numFmtId="10" fontId="4" fillId="0" borderId="27" xfId="0" applyNumberFormat="1" applyFont="1" applyBorder="1"/>
    <xf numFmtId="0" fontId="1" fillId="0" borderId="30" xfId="0" applyFont="1" applyBorder="1" applyAlignment="1">
      <alignment horizontal="center"/>
    </xf>
    <xf numFmtId="0" fontId="1" fillId="0" borderId="31" xfId="0" applyFont="1" applyBorder="1"/>
    <xf numFmtId="4" fontId="1" fillId="0" borderId="32" xfId="0" applyNumberFormat="1" applyFont="1" applyBorder="1"/>
    <xf numFmtId="4" fontId="1" fillId="0" borderId="33" xfId="0" applyNumberFormat="1" applyFont="1" applyBorder="1"/>
    <xf numFmtId="4" fontId="7" fillId="0" borderId="34" xfId="0" applyNumberFormat="1" applyFont="1" applyBorder="1" applyAlignment="1">
      <alignment horizontal="right"/>
    </xf>
    <xf numFmtId="4" fontId="7" fillId="0" borderId="35" xfId="0" applyNumberFormat="1" applyFont="1" applyBorder="1" applyAlignment="1">
      <alignment horizontal="right"/>
    </xf>
    <xf numFmtId="10" fontId="4" fillId="0" borderId="30" xfId="0" applyNumberFormat="1" applyFont="1" applyBorder="1"/>
    <xf numFmtId="0" fontId="1" fillId="0" borderId="25" xfId="0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0" fontId="1" fillId="0" borderId="36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164" fontId="0" fillId="0" borderId="25" xfId="0" applyNumberFormat="1" applyBorder="1"/>
    <xf numFmtId="164" fontId="0" fillId="0" borderId="25" xfId="0" applyNumberFormat="1" applyFont="1" applyBorder="1"/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24" xfId="0" applyBorder="1" applyAlignment="1">
      <alignment horizontal="left"/>
    </xf>
    <xf numFmtId="164" fontId="1" fillId="0" borderId="25" xfId="0" applyNumberFormat="1" applyFont="1" applyBorder="1"/>
    <xf numFmtId="164" fontId="1" fillId="0" borderId="0" xfId="0" applyNumberFormat="1" applyFont="1"/>
    <xf numFmtId="4" fontId="0" fillId="0" borderId="16" xfId="0" applyNumberFormat="1" applyFont="1" applyBorder="1" applyAlignment="1">
      <alignment horizontal="right"/>
    </xf>
    <xf numFmtId="4" fontId="0" fillId="0" borderId="17" xfId="0" applyNumberFormat="1" applyFont="1" applyBorder="1" applyAlignment="1">
      <alignment horizontal="right"/>
    </xf>
    <xf numFmtId="4" fontId="0" fillId="0" borderId="25" xfId="0" applyNumberFormat="1" applyFont="1" applyBorder="1"/>
    <xf numFmtId="4" fontId="0" fillId="0" borderId="24" xfId="0" applyNumberFormat="1" applyFont="1" applyBorder="1"/>
    <xf numFmtId="4" fontId="5" fillId="0" borderId="16" xfId="0" applyNumberFormat="1" applyFont="1" applyBorder="1" applyAlignment="1">
      <alignment horizontal="right"/>
    </xf>
    <xf numFmtId="0" fontId="1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textRotation="90" wrapText="1"/>
    </xf>
    <xf numFmtId="0" fontId="5" fillId="0" borderId="33" xfId="0" applyFont="1" applyBorder="1" applyAlignment="1">
      <alignment horizontal="center" textRotation="90" wrapText="1"/>
    </xf>
    <xf numFmtId="0" fontId="6" fillId="0" borderId="33" xfId="0" applyFont="1" applyBorder="1" applyAlignment="1">
      <alignment horizontal="center" textRotation="90" wrapText="1"/>
    </xf>
    <xf numFmtId="0" fontId="0" fillId="0" borderId="33" xfId="0" applyBorder="1" applyAlignment="1">
      <alignment horizontal="center" textRotation="90" wrapText="1"/>
    </xf>
    <xf numFmtId="0" fontId="1" fillId="3" borderId="31" xfId="0" applyFont="1" applyFill="1" applyBorder="1" applyAlignment="1">
      <alignment horizontal="center" textRotation="90" wrapText="1"/>
    </xf>
    <xf numFmtId="0" fontId="0" fillId="0" borderId="35" xfId="0" applyBorder="1" applyAlignment="1">
      <alignment horizontal="center" textRotation="90" wrapText="1"/>
    </xf>
    <xf numFmtId="0" fontId="1" fillId="4" borderId="31" xfId="0" applyFont="1" applyFill="1" applyBorder="1" applyAlignment="1">
      <alignment horizontal="center" textRotation="90" wrapText="1"/>
    </xf>
    <xf numFmtId="0" fontId="8" fillId="2" borderId="31" xfId="0" applyFont="1" applyFill="1" applyBorder="1" applyAlignment="1">
      <alignment horizontal="center" textRotation="90" wrapText="1"/>
    </xf>
    <xf numFmtId="0" fontId="1" fillId="5" borderId="31" xfId="0" applyFont="1" applyFill="1" applyBorder="1" applyAlignment="1">
      <alignment horizontal="center" textRotation="90" wrapText="1"/>
    </xf>
    <xf numFmtId="0" fontId="0" fillId="0" borderId="0" xfId="0" applyAlignment="1">
      <alignment textRotation="90"/>
    </xf>
    <xf numFmtId="0" fontId="5" fillId="0" borderId="6" xfId="0" applyFont="1" applyBorder="1" applyAlignment="1" applyProtection="1">
      <alignment horizontal="left"/>
      <protection locked="0"/>
    </xf>
    <xf numFmtId="4" fontId="0" fillId="0" borderId="16" xfId="0" applyNumberFormat="1" applyBorder="1"/>
    <xf numFmtId="4" fontId="0" fillId="0" borderId="17" xfId="0" applyNumberFormat="1" applyBorder="1"/>
    <xf numFmtId="4" fontId="0" fillId="0" borderId="18" xfId="0" applyNumberFormat="1" applyBorder="1"/>
    <xf numFmtId="4" fontId="0" fillId="3" borderId="6" xfId="0" applyNumberFormat="1" applyFill="1" applyBorder="1"/>
    <xf numFmtId="4" fontId="0" fillId="3" borderId="38" xfId="0" applyNumberFormat="1" applyFill="1" applyBorder="1"/>
    <xf numFmtId="4" fontId="0" fillId="4" borderId="38" xfId="0" applyNumberFormat="1" applyFill="1" applyBorder="1"/>
    <xf numFmtId="4" fontId="0" fillId="2" borderId="38" xfId="0" applyNumberFormat="1" applyFill="1" applyBorder="1"/>
    <xf numFmtId="4" fontId="1" fillId="5" borderId="38" xfId="0" applyNumberFormat="1" applyFont="1" applyFill="1" applyBorder="1"/>
    <xf numFmtId="4" fontId="9" fillId="0" borderId="0" xfId="0" applyNumberFormat="1" applyFont="1"/>
    <xf numFmtId="0" fontId="5" fillId="0" borderId="23" xfId="0" applyFont="1" applyBorder="1" applyAlignment="1" applyProtection="1">
      <alignment horizontal="left"/>
      <protection locked="0"/>
    </xf>
    <xf numFmtId="4" fontId="0" fillId="0" borderId="36" xfId="0" applyNumberFormat="1" applyBorder="1"/>
    <xf numFmtId="4" fontId="0" fillId="2" borderId="23" xfId="0" applyNumberFormat="1" applyFill="1" applyBorder="1"/>
    <xf numFmtId="4" fontId="0" fillId="0" borderId="32" xfId="0" applyNumberFormat="1" applyBorder="1"/>
    <xf numFmtId="4" fontId="0" fillId="0" borderId="39" xfId="0" applyNumberFormat="1" applyBorder="1"/>
    <xf numFmtId="4" fontId="0" fillId="3" borderId="31" xfId="0" applyNumberFormat="1" applyFill="1" applyBorder="1"/>
    <xf numFmtId="4" fontId="0" fillId="4" borderId="31" xfId="0" applyNumberFormat="1" applyFill="1" applyBorder="1"/>
    <xf numFmtId="4" fontId="0" fillId="2" borderId="31" xfId="0" applyNumberFormat="1" applyFill="1" applyBorder="1"/>
    <xf numFmtId="4" fontId="1" fillId="5" borderId="31" xfId="0" applyNumberFormat="1" applyFont="1" applyFill="1" applyBorder="1"/>
    <xf numFmtId="0" fontId="9" fillId="0" borderId="0" xfId="0" applyFont="1"/>
    <xf numFmtId="0" fontId="1" fillId="0" borderId="36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6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25" xfId="0" applyFont="1" applyBorder="1" applyAlignment="1">
      <alignment horizontal="left"/>
    </xf>
  </cellXfs>
  <cellStyles count="1">
    <cellStyle name="Normální" xfId="0" builtinId="0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Pl&#225;n%202019\Podkladov&#233;%20tabulky%20PO%20-%20R2019%20SVR2020-2021%20-%20TSmCh%20-%202.%20&#250;prava%20pl&#225;n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\Rozbory%20n&#225;klad&#367;%20a%20v&#253;nos&#367;%20-%20hlavn&#237;%20&#269;innost%20-%20rok%202019%20-%201-%2012%20skute&#269;nos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\Rozbory%20n&#225;klad&#367;%20a%20v&#253;nos&#367;%20-%20dopl&#328;kov&#225;%20&#269;innost%20-%20rok%202019%20-%201-12%20skute&#269;nos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%20hospoda&#345;en&#237;\Rozbor%20hospoda&#345;en&#237;%202019\Vyhodnocen&#237;%20hospoda&#345;en&#237;%20podle%20rozpo&#269;tu%20za%201.%20pololet&#237;%202019%20-%20TSMCH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Pl&#225;n%202018\TSmCh%20-%20n&#225;vrh%20rozpo&#269;tu%20pro%20rok%202018%20a%20SVR%20pro%20obdob&#237;%20let%202018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R 2019"/>
      <sheetName val="SVR 2020-2021"/>
    </sheetNames>
    <sheetDataSet>
      <sheetData sheetId="0">
        <row r="15">
          <cell r="V15"/>
          <cell r="Y15">
            <v>15250000</v>
          </cell>
          <cell r="Z15">
            <v>14487000</v>
          </cell>
        </row>
        <row r="16">
          <cell r="V16">
            <v>128862292</v>
          </cell>
          <cell r="Z16">
            <v>0</v>
          </cell>
        </row>
        <row r="17">
          <cell r="Y17">
            <v>0</v>
          </cell>
          <cell r="Z17">
            <v>0</v>
          </cell>
        </row>
        <row r="18">
          <cell r="Y18">
            <v>1510000</v>
          </cell>
          <cell r="Z18">
            <v>0</v>
          </cell>
        </row>
        <row r="19">
          <cell r="Y19">
            <v>921792</v>
          </cell>
          <cell r="Z19">
            <v>0</v>
          </cell>
        </row>
        <row r="20">
          <cell r="Y20">
            <v>0</v>
          </cell>
          <cell r="Z20">
            <v>0</v>
          </cell>
        </row>
        <row r="21">
          <cell r="Y21">
            <v>0</v>
          </cell>
          <cell r="Z21">
            <v>0</v>
          </cell>
        </row>
        <row r="22">
          <cell r="Y22">
            <v>0</v>
          </cell>
          <cell r="Z22">
            <v>0</v>
          </cell>
        </row>
        <row r="28">
          <cell r="Y28">
            <v>2762840</v>
          </cell>
          <cell r="Z28">
            <v>25500</v>
          </cell>
        </row>
        <row r="29">
          <cell r="Y29">
            <v>10900673.98</v>
          </cell>
          <cell r="Z29">
            <v>2025500</v>
          </cell>
        </row>
        <row r="30">
          <cell r="Y30">
            <v>8691017</v>
          </cell>
          <cell r="Z30">
            <v>44000</v>
          </cell>
        </row>
        <row r="31">
          <cell r="Y31">
            <v>30541510.170000002</v>
          </cell>
          <cell r="Z31">
            <v>3858400</v>
          </cell>
        </row>
        <row r="32">
          <cell r="Y32">
            <v>54588149.780000001</v>
          </cell>
          <cell r="Z32">
            <v>2740259.1</v>
          </cell>
        </row>
        <row r="33">
          <cell r="Y33">
            <v>53800485.939999998</v>
          </cell>
          <cell r="Z33">
            <v>2737037.6</v>
          </cell>
        </row>
        <row r="34">
          <cell r="Y34">
            <v>787663.84</v>
          </cell>
          <cell r="Z34">
            <v>15000</v>
          </cell>
        </row>
        <row r="35">
          <cell r="Y35">
            <v>19822539.480000004</v>
          </cell>
          <cell r="Z35">
            <v>985753.5</v>
          </cell>
        </row>
        <row r="36">
          <cell r="Y36">
            <v>139600</v>
          </cell>
          <cell r="Z36">
            <v>338500</v>
          </cell>
        </row>
        <row r="37">
          <cell r="Y37">
            <v>12242492</v>
          </cell>
          <cell r="Z37">
            <v>1501500</v>
          </cell>
        </row>
        <row r="38">
          <cell r="Y38">
            <v>7502848.9900000002</v>
          </cell>
          <cell r="Z38">
            <v>2320000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odaření PO"/>
      <sheetName val="Vyhod. hosp. PO -střediska"/>
      <sheetName val="HČ - SKUT 2019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Rozbory"/>
      <sheetName val="HČ - SKUT 2016"/>
      <sheetName val="HČ - SKUT 2015"/>
      <sheetName val="HČ - SKUT 2014"/>
      <sheetName val="HČ - SKUT 2013"/>
      <sheetName val="HČ - SKUT 2012"/>
      <sheetName val="HČ - SKUT 2011"/>
      <sheetName val="pomocné 203+211"/>
      <sheetName val="Měsíční náklady"/>
      <sheetName val="Výnosy bez střediska"/>
      <sheetName val="10104"/>
      <sheetName val="203"/>
      <sheetName val="1090204"/>
      <sheetName val="1100206"/>
      <sheetName val="310210"/>
    </sheetNames>
    <sheetDataSet>
      <sheetData sheetId="0"/>
      <sheetData sheetId="1">
        <row r="4">
          <cell r="C4">
            <v>61588.65</v>
          </cell>
          <cell r="D4">
            <v>0</v>
          </cell>
          <cell r="E4">
            <v>2395.38</v>
          </cell>
          <cell r="F4">
            <v>0</v>
          </cell>
          <cell r="G4">
            <v>0</v>
          </cell>
          <cell r="H4">
            <v>9092.5399999999991</v>
          </cell>
          <cell r="J4">
            <v>5381</v>
          </cell>
          <cell r="K4">
            <v>30694.68</v>
          </cell>
          <cell r="L4">
            <v>36828.71</v>
          </cell>
          <cell r="M4">
            <v>43029.920000000006</v>
          </cell>
          <cell r="N4">
            <v>533053</v>
          </cell>
          <cell r="O4">
            <v>196703.23</v>
          </cell>
          <cell r="P4">
            <v>0</v>
          </cell>
          <cell r="Q4">
            <v>226.08000000000004</v>
          </cell>
          <cell r="R4">
            <v>235802.94000000012</v>
          </cell>
        </row>
        <row r="5">
          <cell r="C5">
            <v>58847.240000000005</v>
          </cell>
          <cell r="D5">
            <v>0</v>
          </cell>
          <cell r="E5">
            <v>1958.26</v>
          </cell>
          <cell r="F5">
            <v>0</v>
          </cell>
          <cell r="G5">
            <v>0</v>
          </cell>
          <cell r="H5">
            <v>8686.2900000000009</v>
          </cell>
          <cell r="J5">
            <v>0</v>
          </cell>
          <cell r="K5">
            <v>12171.78</v>
          </cell>
          <cell r="L5">
            <v>74643.13</v>
          </cell>
          <cell r="M5">
            <v>26111.79</v>
          </cell>
          <cell r="N5">
            <v>415008</v>
          </cell>
          <cell r="O5">
            <v>151476.05000000002</v>
          </cell>
          <cell r="P5">
            <v>0</v>
          </cell>
          <cell r="Q5">
            <v>674.56</v>
          </cell>
          <cell r="R5">
            <v>222892.84999999995</v>
          </cell>
        </row>
        <row r="6">
          <cell r="C6">
            <v>2322516.12</v>
          </cell>
          <cell r="D6">
            <v>0</v>
          </cell>
          <cell r="E6">
            <v>15964.230000000001</v>
          </cell>
          <cell r="F6">
            <v>0</v>
          </cell>
          <cell r="G6">
            <v>0</v>
          </cell>
          <cell r="H6">
            <v>529865.56999999995</v>
          </cell>
          <cell r="J6">
            <v>11260</v>
          </cell>
          <cell r="K6">
            <v>325774.57999999996</v>
          </cell>
          <cell r="L6">
            <v>200350.46000000002</v>
          </cell>
          <cell r="M6">
            <v>2036741.1500000001</v>
          </cell>
          <cell r="N6">
            <v>1027434</v>
          </cell>
          <cell r="O6">
            <v>367784.35</v>
          </cell>
          <cell r="P6">
            <v>0</v>
          </cell>
          <cell r="Q6">
            <v>943695.97000000009</v>
          </cell>
          <cell r="R6">
            <v>976919.96999999916</v>
          </cell>
        </row>
        <row r="7">
          <cell r="C7">
            <v>4670532.8599999994</v>
          </cell>
          <cell r="D7">
            <v>0</v>
          </cell>
          <cell r="E7">
            <v>374761.11</v>
          </cell>
          <cell r="F7">
            <v>0</v>
          </cell>
          <cell r="G7">
            <v>0</v>
          </cell>
          <cell r="H7">
            <v>423398.77</v>
          </cell>
          <cell r="J7">
            <v>156698.21</v>
          </cell>
          <cell r="K7">
            <v>1992884.9999999998</v>
          </cell>
          <cell r="L7">
            <v>222924.19</v>
          </cell>
          <cell r="M7">
            <v>4899632.3600000003</v>
          </cell>
          <cell r="N7">
            <v>5426062</v>
          </cell>
          <cell r="O7">
            <v>1954582.57</v>
          </cell>
          <cell r="P7">
            <v>25200</v>
          </cell>
          <cell r="Q7">
            <v>2077292.93</v>
          </cell>
          <cell r="R7">
            <v>7215711.7199999988</v>
          </cell>
        </row>
        <row r="8">
          <cell r="C8">
            <v>720786.94</v>
          </cell>
          <cell r="D8">
            <v>0</v>
          </cell>
          <cell r="E8">
            <v>32553.040000000001</v>
          </cell>
          <cell r="F8">
            <v>0</v>
          </cell>
          <cell r="G8">
            <v>0</v>
          </cell>
          <cell r="H8">
            <v>539948.03</v>
          </cell>
          <cell r="J8">
            <v>680136.71000000008</v>
          </cell>
          <cell r="K8">
            <v>1659429.7800000003</v>
          </cell>
          <cell r="L8">
            <v>34469.86</v>
          </cell>
          <cell r="M8">
            <v>712216.51999999979</v>
          </cell>
          <cell r="N8">
            <v>3373255</v>
          </cell>
          <cell r="O8">
            <v>1208478.1599999999</v>
          </cell>
          <cell r="P8">
            <v>29287</v>
          </cell>
          <cell r="Q8">
            <v>3145610.7399999998</v>
          </cell>
          <cell r="R8">
            <v>3753505.850000001</v>
          </cell>
        </row>
        <row r="9">
          <cell r="C9">
            <v>383805.74</v>
          </cell>
          <cell r="D9">
            <v>0</v>
          </cell>
          <cell r="E9">
            <v>487238.93999999994</v>
          </cell>
          <cell r="F9">
            <v>0</v>
          </cell>
          <cell r="G9">
            <v>0</v>
          </cell>
          <cell r="H9">
            <v>419899.68</v>
          </cell>
          <cell r="J9">
            <v>337890.85</v>
          </cell>
          <cell r="K9">
            <v>1439988.4099999997</v>
          </cell>
          <cell r="L9">
            <v>336360.78</v>
          </cell>
          <cell r="M9">
            <v>4770826.2700000005</v>
          </cell>
          <cell r="N9">
            <v>11025592.6</v>
          </cell>
          <cell r="O9">
            <v>3922637.3200000003</v>
          </cell>
          <cell r="P9">
            <v>9407</v>
          </cell>
          <cell r="Q9">
            <v>1492665.67</v>
          </cell>
          <cell r="R9">
            <v>6210414.6099999957</v>
          </cell>
        </row>
        <row r="10">
          <cell r="C10">
            <v>194524.56</v>
          </cell>
          <cell r="D10">
            <v>0</v>
          </cell>
          <cell r="E10">
            <v>8182.75</v>
          </cell>
          <cell r="F10">
            <v>0</v>
          </cell>
          <cell r="G10">
            <v>0</v>
          </cell>
          <cell r="H10">
            <v>211999.74000000002</v>
          </cell>
          <cell r="J10">
            <v>573386.53</v>
          </cell>
          <cell r="K10">
            <v>558849.24999999988</v>
          </cell>
          <cell r="L10">
            <v>5969375.0600000005</v>
          </cell>
          <cell r="M10">
            <v>320065.19999999995</v>
          </cell>
          <cell r="N10">
            <v>2118027</v>
          </cell>
          <cell r="O10">
            <v>778894.95000000007</v>
          </cell>
          <cell r="P10">
            <v>14998</v>
          </cell>
          <cell r="Q10">
            <v>310531.51999999996</v>
          </cell>
          <cell r="R10">
            <v>2725036.6000000024</v>
          </cell>
        </row>
        <row r="11">
          <cell r="C11">
            <v>1193967.93</v>
          </cell>
          <cell r="D11">
            <v>0</v>
          </cell>
          <cell r="E11">
            <v>86266.7</v>
          </cell>
          <cell r="F11">
            <v>0</v>
          </cell>
          <cell r="G11">
            <v>0</v>
          </cell>
          <cell r="H11">
            <v>69723.14</v>
          </cell>
          <cell r="J11">
            <v>38718.769999999997</v>
          </cell>
          <cell r="K11">
            <v>181536.69999999998</v>
          </cell>
          <cell r="L11">
            <v>231089.78000000003</v>
          </cell>
          <cell r="M11">
            <v>209018.04</v>
          </cell>
          <cell r="N11">
            <v>2702708</v>
          </cell>
          <cell r="O11">
            <v>989148.77</v>
          </cell>
          <cell r="P11">
            <v>2748</v>
          </cell>
          <cell r="Q11">
            <v>530274.67999999993</v>
          </cell>
          <cell r="R11">
            <v>1547260.5800000005</v>
          </cell>
        </row>
        <row r="12">
          <cell r="C12">
            <v>5346695.91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7114.68</v>
          </cell>
          <cell r="J12">
            <v>36448.840000000004</v>
          </cell>
          <cell r="K12">
            <v>1411931.47</v>
          </cell>
          <cell r="L12">
            <v>64531.490000000005</v>
          </cell>
          <cell r="M12">
            <v>1317485.4600000002</v>
          </cell>
          <cell r="N12">
            <v>1219270</v>
          </cell>
          <cell r="O12">
            <v>447197.19</v>
          </cell>
          <cell r="P12">
            <v>7860</v>
          </cell>
          <cell r="Q12">
            <v>297142.5</v>
          </cell>
          <cell r="R12">
            <v>466110.43</v>
          </cell>
        </row>
        <row r="13">
          <cell r="C13">
            <v>816856.23</v>
          </cell>
          <cell r="D13">
            <v>0</v>
          </cell>
          <cell r="E13">
            <v>80906.22</v>
          </cell>
          <cell r="F13">
            <v>0</v>
          </cell>
          <cell r="G13">
            <v>0</v>
          </cell>
          <cell r="H13">
            <v>329933.99</v>
          </cell>
          <cell r="J13">
            <v>844750.65</v>
          </cell>
          <cell r="K13">
            <v>3501819.0199999996</v>
          </cell>
          <cell r="L13">
            <v>127960.99000000002</v>
          </cell>
          <cell r="M13">
            <v>833217.52</v>
          </cell>
          <cell r="N13">
            <v>5823356</v>
          </cell>
          <cell r="O13">
            <v>2108538.77</v>
          </cell>
          <cell r="P13">
            <v>34762</v>
          </cell>
          <cell r="Q13">
            <v>1157317.42</v>
          </cell>
          <cell r="R13">
            <v>4682019.5100000016</v>
          </cell>
        </row>
        <row r="14">
          <cell r="C14">
            <v>11879067.380000001</v>
          </cell>
          <cell r="D14">
            <v>0</v>
          </cell>
          <cell r="E14">
            <v>42487.34</v>
          </cell>
          <cell r="F14">
            <v>0</v>
          </cell>
          <cell r="G14">
            <v>0</v>
          </cell>
          <cell r="H14">
            <v>896266.02</v>
          </cell>
          <cell r="J14">
            <v>1410381.4000000001</v>
          </cell>
          <cell r="K14">
            <v>2058934.44</v>
          </cell>
          <cell r="L14">
            <v>64137.55999999999</v>
          </cell>
          <cell r="M14">
            <v>16323348.549999999</v>
          </cell>
          <cell r="N14">
            <v>6895460</v>
          </cell>
          <cell r="O14">
            <v>2478795.15</v>
          </cell>
          <cell r="P14">
            <v>154283</v>
          </cell>
          <cell r="Q14">
            <v>2229889.59</v>
          </cell>
          <cell r="R14">
            <v>9230610.3100000117</v>
          </cell>
        </row>
        <row r="15">
          <cell r="C15">
            <v>4453842.6399999997</v>
          </cell>
          <cell r="D15">
            <v>0</v>
          </cell>
          <cell r="E15">
            <v>689.35</v>
          </cell>
          <cell r="F15">
            <v>0</v>
          </cell>
          <cell r="G15">
            <v>0</v>
          </cell>
          <cell r="H15">
            <v>129371.62999999999</v>
          </cell>
          <cell r="J15">
            <v>584602.53999999992</v>
          </cell>
          <cell r="K15">
            <v>941226.11</v>
          </cell>
          <cell r="L15">
            <v>577278.44999999995</v>
          </cell>
          <cell r="M15">
            <v>2231406.66</v>
          </cell>
          <cell r="N15">
            <v>3968201</v>
          </cell>
          <cell r="O15">
            <v>1475936.2999999998</v>
          </cell>
          <cell r="P15">
            <v>108261.3</v>
          </cell>
          <cell r="Q15">
            <v>1155126.5499999998</v>
          </cell>
          <cell r="R15">
            <v>-6709710.8999999976</v>
          </cell>
        </row>
        <row r="16">
          <cell r="C16">
            <v>50570.619999999995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11592.320000000002</v>
          </cell>
          <cell r="J16">
            <v>417018.85000000003</v>
          </cell>
          <cell r="K16">
            <v>695960.79000000015</v>
          </cell>
          <cell r="L16">
            <v>820496.99</v>
          </cell>
          <cell r="M16">
            <v>2811721.62</v>
          </cell>
          <cell r="N16">
            <v>9200940</v>
          </cell>
          <cell r="O16">
            <v>3359827.61</v>
          </cell>
          <cell r="P16">
            <v>50357.3</v>
          </cell>
          <cell r="Q16">
            <v>801841.11</v>
          </cell>
          <cell r="R16">
            <v>-18078968.359999999</v>
          </cell>
        </row>
      </sheetData>
      <sheetData sheetId="2">
        <row r="231">
          <cell r="P231">
            <v>0</v>
          </cell>
          <cell r="Q231">
            <v>0</v>
          </cell>
          <cell r="R231">
            <v>972660.46999999986</v>
          </cell>
          <cell r="S231">
            <v>0</v>
          </cell>
          <cell r="U231">
            <v>731957.37999999989</v>
          </cell>
          <cell r="V231">
            <v>0</v>
          </cell>
          <cell r="W231">
            <v>18820895.280000001</v>
          </cell>
          <cell r="X231">
            <v>3004034.3899999997</v>
          </cell>
          <cell r="Y231">
            <v>13069285.749999998</v>
          </cell>
          <cell r="AA231">
            <v>28273588.18</v>
          </cell>
          <cell r="AD231">
            <v>12826315.34</v>
          </cell>
          <cell r="AE231">
            <v>5058006.37</v>
          </cell>
          <cell r="AF231">
            <v>0</v>
          </cell>
          <cell r="AG231">
            <v>0</v>
          </cell>
          <cell r="AH231">
            <v>18013206.109999999</v>
          </cell>
          <cell r="AJ231">
            <v>28122350.730000004</v>
          </cell>
        </row>
        <row r="237">
          <cell r="M237">
            <v>657201</v>
          </cell>
        </row>
        <row r="241">
          <cell r="M241">
            <v>17000</v>
          </cell>
        </row>
        <row r="274">
          <cell r="M274">
            <v>17208858.800000001</v>
          </cell>
        </row>
        <row r="275">
          <cell r="M275">
            <v>128892300.00000001</v>
          </cell>
        </row>
        <row r="276">
          <cell r="M276">
            <v>0</v>
          </cell>
        </row>
        <row r="277">
          <cell r="M277">
            <v>1133403.3199999998</v>
          </cell>
        </row>
        <row r="279">
          <cell r="M279">
            <v>873395.08</v>
          </cell>
        </row>
        <row r="280">
          <cell r="M280">
            <v>2690370.59</v>
          </cell>
        </row>
        <row r="287">
          <cell r="M287">
            <v>5060225.51</v>
          </cell>
        </row>
        <row r="288">
          <cell r="M288">
            <v>12414916.869999999</v>
          </cell>
        </row>
        <row r="289">
          <cell r="M289">
            <v>8695915.9600000009</v>
          </cell>
        </row>
        <row r="290">
          <cell r="M290">
            <v>32361030.389999993</v>
          </cell>
        </row>
        <row r="291">
          <cell r="M291">
            <v>50932102.600000001</v>
          </cell>
        </row>
        <row r="292">
          <cell r="M292">
            <v>49965449.600000001</v>
          </cell>
        </row>
        <row r="293">
          <cell r="M293">
            <v>966653</v>
          </cell>
        </row>
        <row r="294">
          <cell r="M294">
            <v>18427410.349999998</v>
          </cell>
        </row>
        <row r="295">
          <cell r="M295">
            <v>82860.600000000006</v>
          </cell>
        </row>
        <row r="296">
          <cell r="M296">
            <v>13005371.09</v>
          </cell>
        </row>
        <row r="297">
          <cell r="M297">
            <v>10530405.499999996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Č - SKUT 2019"/>
      <sheetName val="102"/>
      <sheetName val="104"/>
      <sheetName val="200"/>
      <sheetName val="202"/>
      <sheetName val="204"/>
      <sheetName val="205"/>
      <sheetName val="207"/>
      <sheetName val="210"/>
      <sheetName val="211"/>
      <sheetName val="Měsíční náklady"/>
      <sheetName val="pomocné 203+211"/>
      <sheetName val="203"/>
      <sheetName val="DČ - SKUT 2016"/>
      <sheetName val="DČ - SKUT 2015"/>
      <sheetName val="DČ - SKUT 2014"/>
      <sheetName val="DČ - SKUT 2013"/>
      <sheetName val="DČ - SKUT 2012"/>
      <sheetName val="DČ - SKUT 2011"/>
      <sheetName val="DČ - PLÁN 2014"/>
    </sheetNames>
    <sheetDataSet>
      <sheetData sheetId="0">
        <row r="75">
          <cell r="M75">
            <v>1891367.46</v>
          </cell>
        </row>
        <row r="147">
          <cell r="M147">
            <v>14944744.02</v>
          </cell>
        </row>
        <row r="148">
          <cell r="M148">
            <v>0</v>
          </cell>
        </row>
        <row r="149">
          <cell r="M149">
            <v>0</v>
          </cell>
        </row>
        <row r="150">
          <cell r="M150">
            <v>0</v>
          </cell>
        </row>
        <row r="151">
          <cell r="M151">
            <v>0</v>
          </cell>
        </row>
        <row r="153">
          <cell r="M153">
            <v>23126.73</v>
          </cell>
        </row>
        <row r="154">
          <cell r="M154">
            <v>0</v>
          </cell>
        </row>
        <row r="160">
          <cell r="M160">
            <v>36448.840000000004</v>
          </cell>
        </row>
        <row r="161">
          <cell r="M161">
            <v>2396285.1399999997</v>
          </cell>
        </row>
        <row r="162">
          <cell r="M162">
            <v>64531.490000000005</v>
          </cell>
        </row>
        <row r="163">
          <cell r="M163">
            <v>4173790.6700000004</v>
          </cell>
        </row>
        <row r="164">
          <cell r="M164">
            <v>2796264</v>
          </cell>
        </row>
        <row r="165">
          <cell r="M165">
            <v>2796264</v>
          </cell>
        </row>
        <row r="166">
          <cell r="M166">
            <v>0</v>
          </cell>
        </row>
        <row r="167">
          <cell r="M167">
            <v>1012590.0700000001</v>
          </cell>
        </row>
        <row r="168">
          <cell r="M168">
            <v>354303</v>
          </cell>
        </row>
        <row r="169">
          <cell r="M169">
            <v>1136918.23</v>
          </cell>
        </row>
        <row r="170">
          <cell r="M170">
            <v>1947200.6099999999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. 1.pol. 2019"/>
    </sheetNames>
    <sheetDataSet>
      <sheetData sheetId="0">
        <row r="16">
          <cell r="D16">
            <v>127400000</v>
          </cell>
        </row>
        <row r="28">
          <cell r="G28">
            <v>2761040</v>
          </cell>
          <cell r="H28">
            <v>25500</v>
          </cell>
        </row>
        <row r="29">
          <cell r="G29">
            <v>10900673.98</v>
          </cell>
          <cell r="H29">
            <v>2025500</v>
          </cell>
        </row>
        <row r="30">
          <cell r="G30">
            <v>8691017</v>
          </cell>
          <cell r="H30">
            <v>44000</v>
          </cell>
        </row>
        <row r="31">
          <cell r="G31">
            <v>30541510.170000002</v>
          </cell>
          <cell r="H31">
            <v>3858400</v>
          </cell>
        </row>
        <row r="32">
          <cell r="G32">
            <v>54588149.780000001</v>
          </cell>
          <cell r="H32">
            <v>2740259.1</v>
          </cell>
        </row>
        <row r="33">
          <cell r="G33">
            <v>53800485.939999998</v>
          </cell>
          <cell r="H33">
            <v>2737037.6</v>
          </cell>
        </row>
        <row r="34">
          <cell r="G34">
            <v>787663.84</v>
          </cell>
          <cell r="H34">
            <v>15000</v>
          </cell>
        </row>
        <row r="35">
          <cell r="G35">
            <v>19822539.480000004</v>
          </cell>
          <cell r="H35">
            <v>985753.5</v>
          </cell>
        </row>
        <row r="36">
          <cell r="G36">
            <v>139600</v>
          </cell>
          <cell r="H36">
            <v>338500</v>
          </cell>
        </row>
        <row r="37">
          <cell r="G37">
            <v>10782000</v>
          </cell>
          <cell r="H37">
            <v>1501500</v>
          </cell>
        </row>
        <row r="38">
          <cell r="G38">
            <v>7502848.9900000002</v>
          </cell>
          <cell r="H38">
            <v>2320000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O"/>
      <sheetName val="Střednědobý výhled hospod. PO "/>
    </sheetNames>
    <sheetDataSet>
      <sheetData sheetId="0">
        <row r="36">
          <cell r="Q3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tabSelected="1" workbookViewId="0">
      <selection activeCell="E25" sqref="E2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34.28515625" customWidth="1"/>
    <col min="4" max="4" width="14" customWidth="1"/>
    <col min="5" max="5" width="12.7109375" customWidth="1"/>
    <col min="6" max="6" width="14.7109375" customWidth="1"/>
    <col min="7" max="7" width="14" customWidth="1"/>
    <col min="8" max="8" width="12.85546875" customWidth="1"/>
    <col min="9" max="9" width="14.7109375" customWidth="1"/>
    <col min="10" max="10" width="15.28515625" customWidth="1"/>
    <col min="11" max="11" width="13.42578125" customWidth="1"/>
    <col min="12" max="12" width="15.28515625" customWidth="1"/>
    <col min="13" max="13" width="12.28515625" style="1" customWidth="1"/>
    <col min="14" max="14" width="3.7109375" customWidth="1"/>
    <col min="15" max="15" width="14.7109375" customWidth="1"/>
    <col min="16" max="16" width="13" customWidth="1"/>
    <col min="17" max="19" width="9.140625" customWidth="1"/>
    <col min="20" max="16384" width="9.140625" hidden="1"/>
  </cols>
  <sheetData>
    <row r="1" spans="2:16" x14ac:dyDescent="0.25"/>
    <row r="2" spans="2:16" x14ac:dyDescent="0.25"/>
    <row r="3" spans="2:16" ht="21" x14ac:dyDescent="0.35">
      <c r="B3" s="2" t="s">
        <v>125</v>
      </c>
    </row>
    <row r="4" spans="2:16" x14ac:dyDescent="0.25"/>
    <row r="5" spans="2:16" x14ac:dyDescent="0.25">
      <c r="B5" t="s">
        <v>0</v>
      </c>
      <c r="C5" s="3" t="s">
        <v>1</v>
      </c>
    </row>
    <row r="6" spans="2:16" x14ac:dyDescent="0.25">
      <c r="B6" t="s">
        <v>2</v>
      </c>
      <c r="C6" s="4" t="s">
        <v>3</v>
      </c>
    </row>
    <row r="7" spans="2:16" x14ac:dyDescent="0.25">
      <c r="B7" t="s">
        <v>4</v>
      </c>
      <c r="C7" s="3" t="s">
        <v>5</v>
      </c>
    </row>
    <row r="8" spans="2:16" x14ac:dyDescent="0.25">
      <c r="C8" s="3"/>
    </row>
    <row r="9" spans="2:16" x14ac:dyDescent="0.25">
      <c r="B9" s="3" t="s">
        <v>6</v>
      </c>
    </row>
    <row r="10" spans="2:16" ht="15.75" thickBot="1" x14ac:dyDescent="0.3"/>
    <row r="11" spans="2:16" x14ac:dyDescent="0.25">
      <c r="B11" s="123" t="s">
        <v>7</v>
      </c>
      <c r="C11" s="125" t="s">
        <v>8</v>
      </c>
      <c r="D11" s="127" t="s">
        <v>120</v>
      </c>
      <c r="E11" s="128"/>
      <c r="F11" s="129"/>
      <c r="G11" s="130" t="s">
        <v>121</v>
      </c>
      <c r="H11" s="128"/>
      <c r="I11" s="131"/>
      <c r="J11" s="127" t="s">
        <v>122</v>
      </c>
      <c r="K11" s="128"/>
      <c r="L11" s="131"/>
      <c r="M11" s="5"/>
    </row>
    <row r="12" spans="2:16" ht="30.75" thickBot="1" x14ac:dyDescent="0.3">
      <c r="B12" s="124"/>
      <c r="C12" s="126"/>
      <c r="D12" s="6" t="s">
        <v>9</v>
      </c>
      <c r="E12" s="7" t="s">
        <v>10</v>
      </c>
      <c r="F12" s="8" t="s">
        <v>11</v>
      </c>
      <c r="G12" s="9" t="s">
        <v>9</v>
      </c>
      <c r="H12" s="7" t="s">
        <v>10</v>
      </c>
      <c r="I12" s="10" t="s">
        <v>11</v>
      </c>
      <c r="J12" s="6" t="s">
        <v>9</v>
      </c>
      <c r="K12" s="7" t="s">
        <v>10</v>
      </c>
      <c r="L12" s="10" t="s">
        <v>11</v>
      </c>
      <c r="M12" s="11" t="s">
        <v>12</v>
      </c>
    </row>
    <row r="13" spans="2:16" x14ac:dyDescent="0.25">
      <c r="B13" s="12"/>
      <c r="C13" s="13" t="s">
        <v>13</v>
      </c>
      <c r="D13" s="14" t="s">
        <v>14</v>
      </c>
      <c r="E13" s="15" t="s">
        <v>15</v>
      </c>
      <c r="F13" s="16" t="s">
        <v>16</v>
      </c>
      <c r="G13" s="17" t="s">
        <v>17</v>
      </c>
      <c r="H13" s="18" t="s">
        <v>18</v>
      </c>
      <c r="I13" s="19" t="s">
        <v>19</v>
      </c>
      <c r="J13" s="20" t="s">
        <v>20</v>
      </c>
      <c r="K13" s="18" t="s">
        <v>21</v>
      </c>
      <c r="L13" s="19" t="s">
        <v>22</v>
      </c>
      <c r="M13" s="21" t="s">
        <v>23</v>
      </c>
    </row>
    <row r="14" spans="2:16" x14ac:dyDescent="0.25">
      <c r="B14" s="22" t="s">
        <v>24</v>
      </c>
      <c r="C14" s="23" t="s">
        <v>25</v>
      </c>
      <c r="D14" s="84">
        <v>15250000</v>
      </c>
      <c r="E14" s="84">
        <v>14487000</v>
      </c>
      <c r="F14" s="24">
        <f>D14+E14</f>
        <v>29737000</v>
      </c>
      <c r="G14" s="84">
        <f>+'[1]NR 2019'!Y15</f>
        <v>15250000</v>
      </c>
      <c r="H14" s="85">
        <f>+'[1]NR 2019'!Z15</f>
        <v>14487000</v>
      </c>
      <c r="I14" s="24">
        <f>G14+H14</f>
        <v>29737000</v>
      </c>
      <c r="J14" s="84">
        <f>+'[2]HČ - SKUT 2019'!M274</f>
        <v>17208858.800000001</v>
      </c>
      <c r="K14" s="85">
        <f>+'[3]DČ - SKUT 2019'!M147</f>
        <v>14944744.02</v>
      </c>
      <c r="L14" s="25">
        <f>J14+K14</f>
        <v>32153602.82</v>
      </c>
      <c r="M14" s="26">
        <f>L14/I14</f>
        <v>1.0812658580219927</v>
      </c>
      <c r="O14" s="27"/>
      <c r="P14" s="28"/>
    </row>
    <row r="15" spans="2:16" x14ac:dyDescent="0.25">
      <c r="B15" s="22" t="s">
        <v>26</v>
      </c>
      <c r="C15" s="29" t="s">
        <v>27</v>
      </c>
      <c r="D15" s="30">
        <v>0</v>
      </c>
      <c r="E15" s="86">
        <v>0</v>
      </c>
      <c r="F15" s="24">
        <v>0</v>
      </c>
      <c r="G15" s="84">
        <v>0</v>
      </c>
      <c r="H15" s="85">
        <f>+'[1]NR 2019'!Z16</f>
        <v>0</v>
      </c>
      <c r="I15" s="24">
        <f t="shared" ref="I15:I37" si="0">G15+H15</f>
        <v>0</v>
      </c>
      <c r="J15" s="87">
        <v>0</v>
      </c>
      <c r="K15" s="86">
        <f>+'[3]DČ - SKUT 2019'!M148</f>
        <v>0</v>
      </c>
      <c r="L15" s="25">
        <f t="shared" ref="L15:L37" si="1">J15+K15</f>
        <v>0</v>
      </c>
      <c r="M15" s="26" t="e">
        <f t="shared" ref="M15:M21" si="2">L15/I15</f>
        <v>#DIV/0!</v>
      </c>
      <c r="P15" s="28"/>
    </row>
    <row r="16" spans="2:16" x14ac:dyDescent="0.25">
      <c r="B16" s="22" t="s">
        <v>28</v>
      </c>
      <c r="C16" s="33" t="s">
        <v>29</v>
      </c>
      <c r="D16" s="88">
        <v>0</v>
      </c>
      <c r="E16" s="85">
        <v>0</v>
      </c>
      <c r="F16" s="24">
        <f t="shared" ref="F16:F42" si="3">D16+E16</f>
        <v>0</v>
      </c>
      <c r="G16" s="84">
        <f>+'[1]NR 2019'!Y17</f>
        <v>0</v>
      </c>
      <c r="H16" s="85">
        <f>+'[1]NR 2019'!Z17</f>
        <v>0</v>
      </c>
      <c r="I16" s="24">
        <f t="shared" si="0"/>
        <v>0</v>
      </c>
      <c r="J16" s="84">
        <f>+'[2]HČ - SKUT 2019'!M276</f>
        <v>0</v>
      </c>
      <c r="K16" s="85">
        <f>+'[3]DČ - SKUT 2019'!M149</f>
        <v>0</v>
      </c>
      <c r="L16" s="25">
        <f t="shared" si="1"/>
        <v>0</v>
      </c>
      <c r="M16" s="26" t="e">
        <f t="shared" si="2"/>
        <v>#DIV/0!</v>
      </c>
      <c r="O16" s="27"/>
      <c r="P16" s="28"/>
    </row>
    <row r="17" spans="2:16" x14ac:dyDescent="0.25">
      <c r="B17" s="22" t="s">
        <v>30</v>
      </c>
      <c r="C17" s="29" t="s">
        <v>31</v>
      </c>
      <c r="D17" s="88">
        <v>1510000</v>
      </c>
      <c r="E17" s="85">
        <v>0</v>
      </c>
      <c r="F17" s="24">
        <f t="shared" si="3"/>
        <v>1510000</v>
      </c>
      <c r="G17" s="84">
        <f>+'[1]NR 2019'!Y18</f>
        <v>1510000</v>
      </c>
      <c r="H17" s="85">
        <f>+'[1]NR 2019'!Z18</f>
        <v>0</v>
      </c>
      <c r="I17" s="24">
        <f t="shared" si="0"/>
        <v>1510000</v>
      </c>
      <c r="J17" s="84">
        <f>+'[2]HČ - SKUT 2019'!M277</f>
        <v>1133403.3199999998</v>
      </c>
      <c r="K17" s="85">
        <f>+'[3]DČ - SKUT 2019'!M150</f>
        <v>0</v>
      </c>
      <c r="L17" s="25">
        <f t="shared" si="1"/>
        <v>1133403.3199999998</v>
      </c>
      <c r="M17" s="26">
        <f t="shared" si="2"/>
        <v>0.75059822516556285</v>
      </c>
      <c r="P17" s="28"/>
    </row>
    <row r="18" spans="2:16" x14ac:dyDescent="0.25">
      <c r="B18" s="22" t="s">
        <v>32</v>
      </c>
      <c r="C18" s="34" t="s">
        <v>33</v>
      </c>
      <c r="D18" s="88">
        <v>921792</v>
      </c>
      <c r="E18" s="85">
        <v>0</v>
      </c>
      <c r="F18" s="24">
        <f t="shared" si="3"/>
        <v>921792</v>
      </c>
      <c r="G18" s="84">
        <f>+'[1]NR 2019'!Y19</f>
        <v>921792</v>
      </c>
      <c r="H18" s="85">
        <f>+'[1]NR 2019'!Z19</f>
        <v>0</v>
      </c>
      <c r="I18" s="24">
        <f t="shared" si="0"/>
        <v>921792</v>
      </c>
      <c r="J18" s="84">
        <f>+'[2]HČ - SKUT 2019'!$M$279</f>
        <v>873395.08</v>
      </c>
      <c r="K18" s="85">
        <f>+'[3]DČ - SKUT 2019'!M151</f>
        <v>0</v>
      </c>
      <c r="L18" s="25">
        <f t="shared" si="1"/>
        <v>873395.08</v>
      </c>
      <c r="M18" s="26">
        <f t="shared" si="2"/>
        <v>0.94749691904464339</v>
      </c>
      <c r="P18" s="28"/>
    </row>
    <row r="19" spans="2:16" x14ac:dyDescent="0.25">
      <c r="B19" s="22" t="s">
        <v>34</v>
      </c>
      <c r="C19" s="35" t="s">
        <v>35</v>
      </c>
      <c r="D19" s="36">
        <v>0</v>
      </c>
      <c r="E19" s="86">
        <v>0</v>
      </c>
      <c r="F19" s="24">
        <f t="shared" si="3"/>
        <v>0</v>
      </c>
      <c r="G19" s="84">
        <f>+'[1]NR 2019'!Y20</f>
        <v>0</v>
      </c>
      <c r="H19" s="85">
        <f>+'[1]NR 2019'!Z20</f>
        <v>0</v>
      </c>
      <c r="I19" s="24">
        <f t="shared" si="0"/>
        <v>0</v>
      </c>
      <c r="J19" s="87">
        <f>+'[2]HČ - SKUT 2019'!$M$280</f>
        <v>2690370.59</v>
      </c>
      <c r="K19" s="86">
        <f>+'[3]DČ - SKUT 2019'!$M$153</f>
        <v>23126.73</v>
      </c>
      <c r="L19" s="25">
        <f t="shared" si="1"/>
        <v>2713497.32</v>
      </c>
      <c r="M19" s="26" t="e">
        <f t="shared" si="2"/>
        <v>#DIV/0!</v>
      </c>
      <c r="O19" s="27"/>
      <c r="P19" s="28"/>
    </row>
    <row r="20" spans="2:16" x14ac:dyDescent="0.25">
      <c r="B20" s="22" t="s">
        <v>36</v>
      </c>
      <c r="C20" s="35" t="s">
        <v>37</v>
      </c>
      <c r="D20" s="87">
        <v>0</v>
      </c>
      <c r="E20" s="86">
        <v>0</v>
      </c>
      <c r="F20" s="24">
        <f t="shared" si="3"/>
        <v>0</v>
      </c>
      <c r="G20" s="84">
        <f>+'[1]NR 2019'!Y21</f>
        <v>0</v>
      </c>
      <c r="H20" s="85">
        <f>+'[1]NR 2019'!Z21</f>
        <v>0</v>
      </c>
      <c r="I20" s="24">
        <f t="shared" si="0"/>
        <v>0</v>
      </c>
      <c r="J20" s="87">
        <f>+'[2]HČ - SKUT 2019'!$M$237</f>
        <v>657201</v>
      </c>
      <c r="K20" s="86">
        <v>0</v>
      </c>
      <c r="L20" s="25">
        <f t="shared" si="1"/>
        <v>657201</v>
      </c>
      <c r="M20" s="26" t="e">
        <f t="shared" si="2"/>
        <v>#DIV/0!</v>
      </c>
      <c r="P20" s="28"/>
    </row>
    <row r="21" spans="2:16" x14ac:dyDescent="0.25">
      <c r="B21" s="22" t="s">
        <v>38</v>
      </c>
      <c r="C21" s="37" t="s">
        <v>39</v>
      </c>
      <c r="D21" s="87">
        <v>0</v>
      </c>
      <c r="E21" s="86">
        <v>0</v>
      </c>
      <c r="F21" s="24">
        <f t="shared" si="3"/>
        <v>0</v>
      </c>
      <c r="G21" s="84">
        <f>+'[1]NR 2019'!Y22</f>
        <v>0</v>
      </c>
      <c r="H21" s="85">
        <f>+'[1]NR 2019'!Z22</f>
        <v>0</v>
      </c>
      <c r="I21" s="24">
        <f t="shared" si="0"/>
        <v>0</v>
      </c>
      <c r="J21" s="87">
        <f>+'[2]HČ - SKUT 2019'!$M$241</f>
        <v>17000</v>
      </c>
      <c r="K21" s="86">
        <f>+'[3]DČ - SKUT 2019'!M154</f>
        <v>0</v>
      </c>
      <c r="L21" s="25">
        <f t="shared" si="1"/>
        <v>17000</v>
      </c>
      <c r="M21" s="26" t="e">
        <f t="shared" si="2"/>
        <v>#DIV/0!</v>
      </c>
      <c r="O21" s="27"/>
      <c r="P21" s="28"/>
    </row>
    <row r="22" spans="2:16" x14ac:dyDescent="0.25">
      <c r="B22" s="38" t="s">
        <v>40</v>
      </c>
      <c r="C22" s="39" t="s">
        <v>41</v>
      </c>
      <c r="D22" s="40">
        <f>SUM(D14:D19)</f>
        <v>17681792</v>
      </c>
      <c r="E22" s="40">
        <f>SUM(E14:E21)</f>
        <v>14487000</v>
      </c>
      <c r="F22" s="41">
        <f t="shared" si="3"/>
        <v>32168792</v>
      </c>
      <c r="G22" s="40">
        <f>SUM(G14:G19)</f>
        <v>17681792</v>
      </c>
      <c r="H22" s="40">
        <f>SUM(H14:H19)</f>
        <v>14487000</v>
      </c>
      <c r="I22" s="41">
        <f t="shared" si="0"/>
        <v>32168792</v>
      </c>
      <c r="J22" s="40">
        <f>SUM(J14:J19)</f>
        <v>21906027.789999999</v>
      </c>
      <c r="K22" s="40">
        <f>SUM(K14:K21)</f>
        <v>14967870.75</v>
      </c>
      <c r="L22" s="42">
        <f t="shared" si="1"/>
        <v>36873898.539999999</v>
      </c>
      <c r="M22" s="26">
        <f t="shared" ref="M22:M37" si="4">L22/I22</f>
        <v>1.1462630782032475</v>
      </c>
      <c r="O22" s="27"/>
      <c r="P22" s="28"/>
    </row>
    <row r="23" spans="2:16" x14ac:dyDescent="0.25">
      <c r="B23" s="22" t="s">
        <v>42</v>
      </c>
      <c r="C23" s="35" t="s">
        <v>43</v>
      </c>
      <c r="D23" s="32">
        <f>+'[4]Vyhodnocení hosp. 1.pol. 2019'!G28</f>
        <v>2761040</v>
      </c>
      <c r="E23" s="31">
        <f>+'[4]Vyhodnocení hosp. 1.pol. 2019'!H28</f>
        <v>25500</v>
      </c>
      <c r="F23" s="24">
        <f t="shared" si="3"/>
        <v>2786540</v>
      </c>
      <c r="G23" s="32">
        <f>+'[1]NR 2019'!Y28</f>
        <v>2762840</v>
      </c>
      <c r="H23" s="31">
        <f>+'[1]NR 2019'!Z28</f>
        <v>25500</v>
      </c>
      <c r="I23" s="24">
        <f t="shared" si="0"/>
        <v>2788340</v>
      </c>
      <c r="J23" s="32">
        <f>+'[2]HČ - SKUT 2019'!M287</f>
        <v>5060225.51</v>
      </c>
      <c r="K23" s="31">
        <f>+'[3]DČ - SKUT 2019'!M160</f>
        <v>36448.840000000004</v>
      </c>
      <c r="L23" s="25">
        <f t="shared" si="1"/>
        <v>5096674.3499999996</v>
      </c>
      <c r="M23" s="26">
        <f t="shared" si="4"/>
        <v>1.8278525395037906</v>
      </c>
      <c r="O23" s="27"/>
      <c r="P23" s="28"/>
    </row>
    <row r="24" spans="2:16" x14ac:dyDescent="0.25">
      <c r="B24" s="22" t="s">
        <v>44</v>
      </c>
      <c r="C24" s="35" t="s">
        <v>45</v>
      </c>
      <c r="D24" s="32">
        <f>+'[4]Vyhodnocení hosp. 1.pol. 2019'!G29</f>
        <v>10900673.98</v>
      </c>
      <c r="E24" s="31">
        <f>+'[4]Vyhodnocení hosp. 1.pol. 2019'!H29</f>
        <v>2025500</v>
      </c>
      <c r="F24" s="24">
        <f>D24+E24</f>
        <v>12926173.98</v>
      </c>
      <c r="G24" s="32">
        <f>+'[1]NR 2019'!Y29</f>
        <v>10900673.98</v>
      </c>
      <c r="H24" s="31">
        <f>+'[1]NR 2019'!Z29</f>
        <v>2025500</v>
      </c>
      <c r="I24" s="24">
        <f t="shared" si="0"/>
        <v>12926173.98</v>
      </c>
      <c r="J24" s="32">
        <f>+'[2]HČ - SKUT 2019'!M288</f>
        <v>12414916.869999999</v>
      </c>
      <c r="K24" s="31">
        <f>+'[3]DČ - SKUT 2019'!M161</f>
        <v>2396285.1399999997</v>
      </c>
      <c r="L24" s="25">
        <f t="shared" si="1"/>
        <v>14811202.009999998</v>
      </c>
      <c r="M24" s="26">
        <f t="shared" si="4"/>
        <v>1.1458303155223351</v>
      </c>
      <c r="O24" s="27"/>
      <c r="P24" s="28"/>
    </row>
    <row r="25" spans="2:16" x14ac:dyDescent="0.25">
      <c r="B25" s="22" t="s">
        <v>46</v>
      </c>
      <c r="C25" s="35" t="s">
        <v>47</v>
      </c>
      <c r="D25" s="32">
        <f>+'[4]Vyhodnocení hosp. 1.pol. 2019'!G30</f>
        <v>8691017</v>
      </c>
      <c r="E25" s="31">
        <f>+'[4]Vyhodnocení hosp. 1.pol. 2019'!H30</f>
        <v>44000</v>
      </c>
      <c r="F25" s="24">
        <f t="shared" si="3"/>
        <v>8735017</v>
      </c>
      <c r="G25" s="32">
        <f>+'[1]NR 2019'!Y30</f>
        <v>8691017</v>
      </c>
      <c r="H25" s="31">
        <f>+'[1]NR 2019'!Z30</f>
        <v>44000</v>
      </c>
      <c r="I25" s="24">
        <f t="shared" si="0"/>
        <v>8735017</v>
      </c>
      <c r="J25" s="32">
        <f>+'[2]HČ - SKUT 2019'!M289</f>
        <v>8695915.9600000009</v>
      </c>
      <c r="K25" s="31">
        <f>+'[3]DČ - SKUT 2019'!M162</f>
        <v>64531.490000000005</v>
      </c>
      <c r="L25" s="25">
        <f t="shared" si="1"/>
        <v>8760447.4500000011</v>
      </c>
      <c r="M25" s="26">
        <f t="shared" si="4"/>
        <v>1.0029113223248451</v>
      </c>
      <c r="O25" s="27"/>
      <c r="P25" s="28"/>
    </row>
    <row r="26" spans="2:16" x14ac:dyDescent="0.25">
      <c r="B26" s="22" t="s">
        <v>48</v>
      </c>
      <c r="C26" s="35" t="s">
        <v>49</v>
      </c>
      <c r="D26" s="32">
        <f>+'[4]Vyhodnocení hosp. 1.pol. 2019'!G31</f>
        <v>30541510.170000002</v>
      </c>
      <c r="E26" s="31">
        <f>+'[4]Vyhodnocení hosp. 1.pol. 2019'!H31</f>
        <v>3858400</v>
      </c>
      <c r="F26" s="24">
        <f t="shared" si="3"/>
        <v>34399910.170000002</v>
      </c>
      <c r="G26" s="32">
        <f>+'[1]NR 2019'!Y31</f>
        <v>30541510.170000002</v>
      </c>
      <c r="H26" s="31">
        <f>+'[1]NR 2019'!Z31</f>
        <v>3858400</v>
      </c>
      <c r="I26" s="24">
        <f t="shared" si="0"/>
        <v>34399910.170000002</v>
      </c>
      <c r="J26" s="32">
        <f>+'[2]HČ - SKUT 2019'!M290</f>
        <v>32361030.389999993</v>
      </c>
      <c r="K26" s="31">
        <f>+'[3]DČ - SKUT 2019'!M163</f>
        <v>4173790.6700000004</v>
      </c>
      <c r="L26" s="25">
        <f t="shared" si="1"/>
        <v>36534821.059999995</v>
      </c>
      <c r="M26" s="26">
        <f t="shared" si="4"/>
        <v>1.062061525144965</v>
      </c>
      <c r="O26" s="27"/>
      <c r="P26" s="28"/>
    </row>
    <row r="27" spans="2:16" x14ac:dyDescent="0.25">
      <c r="B27" s="22" t="s">
        <v>50</v>
      </c>
      <c r="C27" s="35" t="s">
        <v>51</v>
      </c>
      <c r="D27" s="32">
        <f>+'[4]Vyhodnocení hosp. 1.pol. 2019'!G32</f>
        <v>54588149.780000001</v>
      </c>
      <c r="E27" s="31">
        <f>+'[4]Vyhodnocení hosp. 1.pol. 2019'!H32</f>
        <v>2740259.1</v>
      </c>
      <c r="F27" s="24">
        <f t="shared" si="3"/>
        <v>57328408.880000003</v>
      </c>
      <c r="G27" s="32">
        <f>+'[1]NR 2019'!Y32</f>
        <v>54588149.780000001</v>
      </c>
      <c r="H27" s="31">
        <f>+'[1]NR 2019'!Z32</f>
        <v>2740259.1</v>
      </c>
      <c r="I27" s="24">
        <f t="shared" si="0"/>
        <v>57328408.880000003</v>
      </c>
      <c r="J27" s="32">
        <f>+'[2]HČ - SKUT 2019'!M291</f>
        <v>50932102.600000001</v>
      </c>
      <c r="K27" s="31">
        <f>+'[3]DČ - SKUT 2019'!M164</f>
        <v>2796264</v>
      </c>
      <c r="L27" s="25">
        <f t="shared" si="1"/>
        <v>53728366.600000001</v>
      </c>
      <c r="M27" s="26">
        <f t="shared" si="4"/>
        <v>0.93720317116186458</v>
      </c>
      <c r="O27" s="27"/>
      <c r="P27" s="28"/>
    </row>
    <row r="28" spans="2:16" x14ac:dyDescent="0.25">
      <c r="B28" s="22" t="s">
        <v>52</v>
      </c>
      <c r="C28" s="29" t="s">
        <v>53</v>
      </c>
      <c r="D28" s="32">
        <f>+'[4]Vyhodnocení hosp. 1.pol. 2019'!G33</f>
        <v>53800485.939999998</v>
      </c>
      <c r="E28" s="31">
        <f>+'[4]Vyhodnocení hosp. 1.pol. 2019'!H33</f>
        <v>2737037.6</v>
      </c>
      <c r="F28" s="24">
        <f t="shared" si="3"/>
        <v>56537523.539999999</v>
      </c>
      <c r="G28" s="32">
        <f>+'[1]NR 2019'!Y33</f>
        <v>53800485.939999998</v>
      </c>
      <c r="H28" s="31">
        <f>+'[1]NR 2019'!Z33</f>
        <v>2737037.6</v>
      </c>
      <c r="I28" s="24">
        <f t="shared" si="0"/>
        <v>56537523.539999999</v>
      </c>
      <c r="J28" s="32">
        <f>+'[2]HČ - SKUT 2019'!M292</f>
        <v>49965449.600000001</v>
      </c>
      <c r="K28" s="31">
        <f>+'[3]DČ - SKUT 2019'!M165</f>
        <v>2796264</v>
      </c>
      <c r="L28" s="25">
        <f t="shared" si="1"/>
        <v>52761713.600000001</v>
      </c>
      <c r="M28" s="26">
        <f t="shared" si="4"/>
        <v>0.93321585906873628</v>
      </c>
      <c r="P28" s="28"/>
    </row>
    <row r="29" spans="2:16" x14ac:dyDescent="0.25">
      <c r="B29" s="22" t="s">
        <v>54</v>
      </c>
      <c r="C29" s="43" t="s">
        <v>55</v>
      </c>
      <c r="D29" s="32">
        <f>+'[4]Vyhodnocení hosp. 1.pol. 2019'!G34</f>
        <v>787663.84</v>
      </c>
      <c r="E29" s="31">
        <f>+'[4]Vyhodnocení hosp. 1.pol. 2019'!H34</f>
        <v>15000</v>
      </c>
      <c r="F29" s="24">
        <f t="shared" si="3"/>
        <v>802663.84</v>
      </c>
      <c r="G29" s="32">
        <f>+'[1]NR 2019'!Y34</f>
        <v>787663.84</v>
      </c>
      <c r="H29" s="31">
        <f>+'[1]NR 2019'!Z34</f>
        <v>15000</v>
      </c>
      <c r="I29" s="24">
        <f t="shared" si="0"/>
        <v>802663.84</v>
      </c>
      <c r="J29" s="32">
        <f>+'[2]HČ - SKUT 2019'!M293</f>
        <v>966653</v>
      </c>
      <c r="K29" s="31">
        <f>+'[3]DČ - SKUT 2019'!M166</f>
        <v>0</v>
      </c>
      <c r="L29" s="25">
        <f t="shared" si="1"/>
        <v>966653</v>
      </c>
      <c r="M29" s="26">
        <f t="shared" si="4"/>
        <v>1.2043061513771445</v>
      </c>
      <c r="P29" s="28"/>
    </row>
    <row r="30" spans="2:16" x14ac:dyDescent="0.25">
      <c r="B30" s="22" t="s">
        <v>56</v>
      </c>
      <c r="C30" s="35" t="s">
        <v>57</v>
      </c>
      <c r="D30" s="32">
        <f>+'[4]Vyhodnocení hosp. 1.pol. 2019'!G35</f>
        <v>19822539.480000004</v>
      </c>
      <c r="E30" s="31">
        <f>+'[4]Vyhodnocení hosp. 1.pol. 2019'!H35</f>
        <v>985753.5</v>
      </c>
      <c r="F30" s="24">
        <f t="shared" si="3"/>
        <v>20808292.980000004</v>
      </c>
      <c r="G30" s="32">
        <f>+'[1]NR 2019'!Y35</f>
        <v>19822539.480000004</v>
      </c>
      <c r="H30" s="31">
        <f>+'[1]NR 2019'!Z35</f>
        <v>985753.5</v>
      </c>
      <c r="I30" s="24">
        <f t="shared" si="0"/>
        <v>20808292.980000004</v>
      </c>
      <c r="J30" s="32">
        <f>+'[2]HČ - SKUT 2019'!M294</f>
        <v>18427410.349999998</v>
      </c>
      <c r="K30" s="31">
        <f>+'[3]DČ - SKUT 2019'!M167</f>
        <v>1012590.0700000001</v>
      </c>
      <c r="L30" s="25">
        <f t="shared" si="1"/>
        <v>19440000.419999998</v>
      </c>
      <c r="M30" s="26">
        <f t="shared" si="4"/>
        <v>0.93424292125667652</v>
      </c>
      <c r="O30" s="27"/>
      <c r="P30" s="28"/>
    </row>
    <row r="31" spans="2:16" x14ac:dyDescent="0.25">
      <c r="B31" s="22" t="s">
        <v>58</v>
      </c>
      <c r="C31" s="35" t="s">
        <v>59</v>
      </c>
      <c r="D31" s="32">
        <f>+'[4]Vyhodnocení hosp. 1.pol. 2019'!G36</f>
        <v>139600</v>
      </c>
      <c r="E31" s="31">
        <f>+'[4]Vyhodnocení hosp. 1.pol. 2019'!H36</f>
        <v>338500</v>
      </c>
      <c r="F31" s="24">
        <f t="shared" si="3"/>
        <v>478100</v>
      </c>
      <c r="G31" s="32">
        <f>+'[1]NR 2019'!Y36</f>
        <v>139600</v>
      </c>
      <c r="H31" s="31">
        <f>+'[1]NR 2019'!Z36</f>
        <v>338500</v>
      </c>
      <c r="I31" s="24">
        <f t="shared" si="0"/>
        <v>478100</v>
      </c>
      <c r="J31" s="32">
        <f>+'[2]HČ - SKUT 2019'!M295</f>
        <v>82860.600000000006</v>
      </c>
      <c r="K31" s="31">
        <f>+'[3]DČ - SKUT 2019'!M168</f>
        <v>354303</v>
      </c>
      <c r="L31" s="25">
        <f t="shared" si="1"/>
        <v>437163.6</v>
      </c>
      <c r="M31" s="26">
        <f t="shared" si="4"/>
        <v>0.91437690859652787</v>
      </c>
      <c r="O31" s="27"/>
      <c r="P31" s="28"/>
    </row>
    <row r="32" spans="2:16" x14ac:dyDescent="0.25">
      <c r="B32" s="22" t="s">
        <v>60</v>
      </c>
      <c r="C32" s="35" t="s">
        <v>61</v>
      </c>
      <c r="D32" s="32">
        <f>+'[4]Vyhodnocení hosp. 1.pol. 2019'!G37</f>
        <v>10782000</v>
      </c>
      <c r="E32" s="31">
        <f>+'[4]Vyhodnocení hosp. 1.pol. 2019'!H37</f>
        <v>1501500</v>
      </c>
      <c r="F32" s="24">
        <f t="shared" si="3"/>
        <v>12283500</v>
      </c>
      <c r="G32" s="32">
        <f>+'[1]NR 2019'!Y37</f>
        <v>12242492</v>
      </c>
      <c r="H32" s="31">
        <f>+'[1]NR 2019'!Z37</f>
        <v>1501500</v>
      </c>
      <c r="I32" s="24">
        <f t="shared" si="0"/>
        <v>13743992</v>
      </c>
      <c r="J32" s="32">
        <f>+'[2]HČ - SKUT 2019'!M296</f>
        <v>13005371.09</v>
      </c>
      <c r="K32" s="31">
        <f>+'[3]DČ - SKUT 2019'!M169</f>
        <v>1136918.23</v>
      </c>
      <c r="L32" s="25">
        <f t="shared" si="1"/>
        <v>14142289.32</v>
      </c>
      <c r="M32" s="26">
        <f t="shared" si="4"/>
        <v>1.0289797403840166</v>
      </c>
      <c r="O32" s="27"/>
      <c r="P32" s="28"/>
    </row>
    <row r="33" spans="2:18" x14ac:dyDescent="0.25">
      <c r="B33" s="22" t="s">
        <v>62</v>
      </c>
      <c r="C33" s="35" t="s">
        <v>63</v>
      </c>
      <c r="D33" s="32">
        <f>+'[4]Vyhodnocení hosp. 1.pol. 2019'!G38</f>
        <v>7502848.9900000002</v>
      </c>
      <c r="E33" s="31">
        <f>+'[4]Vyhodnocení hosp. 1.pol. 2019'!H38</f>
        <v>2320000</v>
      </c>
      <c r="F33" s="24">
        <f t="shared" si="3"/>
        <v>9822848.9900000002</v>
      </c>
      <c r="G33" s="32">
        <f>+'[1]NR 2019'!Y38</f>
        <v>7502848.9900000002</v>
      </c>
      <c r="H33" s="31">
        <f>+'[1]NR 2019'!Z38</f>
        <v>2320000</v>
      </c>
      <c r="I33" s="24">
        <f t="shared" si="0"/>
        <v>9822848.9900000002</v>
      </c>
      <c r="J33" s="32">
        <f>+'[2]HČ - SKUT 2019'!M297</f>
        <v>10530405.499999996</v>
      </c>
      <c r="K33" s="31">
        <f>+'[3]DČ - SKUT 2019'!M170</f>
        <v>1947200.6099999999</v>
      </c>
      <c r="L33" s="25">
        <f t="shared" si="1"/>
        <v>12477606.109999996</v>
      </c>
      <c r="M33" s="26">
        <f t="shared" si="4"/>
        <v>1.2702634564272168</v>
      </c>
      <c r="O33" s="27"/>
      <c r="P33" s="28"/>
    </row>
    <row r="34" spans="2:18" x14ac:dyDescent="0.25">
      <c r="B34" s="22" t="s">
        <v>64</v>
      </c>
      <c r="C34" s="35" t="s">
        <v>65</v>
      </c>
      <c r="D34" s="32">
        <v>0</v>
      </c>
      <c r="E34" s="31">
        <v>0</v>
      </c>
      <c r="F34" s="24">
        <f t="shared" si="3"/>
        <v>0</v>
      </c>
      <c r="G34" s="32">
        <v>0</v>
      </c>
      <c r="H34" s="32">
        <v>0</v>
      </c>
      <c r="I34" s="24">
        <f t="shared" si="0"/>
        <v>0</v>
      </c>
      <c r="J34" s="32">
        <v>0</v>
      </c>
      <c r="K34" s="31">
        <v>0</v>
      </c>
      <c r="L34" s="25">
        <f t="shared" si="1"/>
        <v>0</v>
      </c>
      <c r="M34" s="26" t="e">
        <f t="shared" si="4"/>
        <v>#DIV/0!</v>
      </c>
      <c r="P34" s="28"/>
    </row>
    <row r="35" spans="2:18" x14ac:dyDescent="0.25">
      <c r="B35" s="38" t="s">
        <v>66</v>
      </c>
      <c r="C35" s="39" t="s">
        <v>67</v>
      </c>
      <c r="D35" s="40">
        <f>SUM(D23:D27)+SUM(D30:D33)</f>
        <v>145729379.40000001</v>
      </c>
      <c r="E35" s="40">
        <f>SUM(E23:E27)+SUM(E30:E33)</f>
        <v>13839412.6</v>
      </c>
      <c r="F35" s="41">
        <f t="shared" si="3"/>
        <v>159568792</v>
      </c>
      <c r="G35" s="40">
        <f>SUM(G23:G27)+SUM(G30:G33)</f>
        <v>147191671.40000001</v>
      </c>
      <c r="H35" s="40">
        <f>SUM(H23:H27)+SUM(H30:H33)</f>
        <v>13839412.6</v>
      </c>
      <c r="I35" s="41">
        <f t="shared" si="0"/>
        <v>161031084</v>
      </c>
      <c r="J35" s="40">
        <f>SUM(J23:J27)+SUM(J30:J33)</f>
        <v>151510238.86999997</v>
      </c>
      <c r="K35" s="40">
        <f>SUM(K23:K27)+SUM(K30:K33)</f>
        <v>13918332.050000001</v>
      </c>
      <c r="L35" s="41">
        <f t="shared" si="1"/>
        <v>165428570.91999999</v>
      </c>
      <c r="M35" s="26">
        <f t="shared" si="4"/>
        <v>1.027308310984232</v>
      </c>
      <c r="O35" s="27"/>
      <c r="P35" s="28"/>
    </row>
    <row r="36" spans="2:18" x14ac:dyDescent="0.25">
      <c r="B36" s="38" t="s">
        <v>68</v>
      </c>
      <c r="C36" s="39" t="s">
        <v>69</v>
      </c>
      <c r="D36" s="40">
        <f>D22-D35</f>
        <v>-128047587.40000001</v>
      </c>
      <c r="E36" s="40">
        <f>E22-E35</f>
        <v>647587.40000000037</v>
      </c>
      <c r="F36" s="41">
        <f t="shared" si="3"/>
        <v>-127400000</v>
      </c>
      <c r="G36" s="40">
        <f>G22-G35</f>
        <v>-129509879.40000001</v>
      </c>
      <c r="H36" s="40">
        <f>H22-H35</f>
        <v>647587.40000000037</v>
      </c>
      <c r="I36" s="41">
        <f t="shared" si="0"/>
        <v>-128862292</v>
      </c>
      <c r="J36" s="40">
        <f>J22-J35</f>
        <v>-129604211.07999998</v>
      </c>
      <c r="K36" s="40">
        <f>K22-K35</f>
        <v>1049538.6999999993</v>
      </c>
      <c r="L36" s="42">
        <f t="shared" si="1"/>
        <v>-128554672.37999998</v>
      </c>
      <c r="M36" s="26">
        <f t="shared" si="4"/>
        <v>0.99761280344136649</v>
      </c>
      <c r="O36" s="27"/>
      <c r="P36" s="28"/>
    </row>
    <row r="37" spans="2:18" x14ac:dyDescent="0.25">
      <c r="B37" s="38" t="s">
        <v>70</v>
      </c>
      <c r="C37" s="44" t="s">
        <v>71</v>
      </c>
      <c r="D37" s="45">
        <f>+'[4]Vyhodnocení hosp. 1.pol. 2019'!$D$16</f>
        <v>127400000</v>
      </c>
      <c r="E37" s="46">
        <f>+'[5]Rozpočet PO'!Q36</f>
        <v>0</v>
      </c>
      <c r="F37" s="41">
        <f t="shared" si="3"/>
        <v>127400000</v>
      </c>
      <c r="G37" s="45">
        <f>+'[1]NR 2019'!$V$16</f>
        <v>128862292</v>
      </c>
      <c r="H37" s="46"/>
      <c r="I37" s="41">
        <f t="shared" si="0"/>
        <v>128862292</v>
      </c>
      <c r="J37" s="45">
        <f>+'[2]HČ - SKUT 2019'!$M$275</f>
        <v>128892300.00000001</v>
      </c>
      <c r="K37" s="46"/>
      <c r="L37" s="42">
        <f t="shared" si="1"/>
        <v>128892300.00000001</v>
      </c>
      <c r="M37" s="26">
        <f t="shared" si="4"/>
        <v>1.0002328687433251</v>
      </c>
      <c r="O37" s="27"/>
      <c r="P37" s="28"/>
    </row>
    <row r="38" spans="2:18" ht="15.75" thickBot="1" x14ac:dyDescent="0.3">
      <c r="B38" s="47" t="s">
        <v>72</v>
      </c>
      <c r="C38" s="48" t="s">
        <v>73</v>
      </c>
      <c r="D38" s="49">
        <f>D36+D37</f>
        <v>-647587.40000000596</v>
      </c>
      <c r="E38" s="49">
        <f>E36+E37</f>
        <v>647587.40000000037</v>
      </c>
      <c r="F38" s="50">
        <f>D38+E38</f>
        <v>-5.5879354476928711E-9</v>
      </c>
      <c r="G38" s="49">
        <f>G36+G37</f>
        <v>-647587.40000000596</v>
      </c>
      <c r="H38" s="49">
        <f>H36+H37</f>
        <v>647587.40000000037</v>
      </c>
      <c r="I38" s="50">
        <f>G38+H38</f>
        <v>-5.5879354476928711E-9</v>
      </c>
      <c r="J38" s="49">
        <f>J36+J37</f>
        <v>-711911.07999996841</v>
      </c>
      <c r="K38" s="49">
        <f>K36+K37</f>
        <v>1049538.6999999993</v>
      </c>
      <c r="L38" s="51">
        <f>J38+K38</f>
        <v>337627.62000003085</v>
      </c>
      <c r="M38" s="26"/>
      <c r="O38" s="27"/>
      <c r="P38" s="28"/>
    </row>
    <row r="39" spans="2:18" x14ac:dyDescent="0.25">
      <c r="B39" s="52" t="s">
        <v>74</v>
      </c>
      <c r="C39" s="53" t="s">
        <v>75</v>
      </c>
      <c r="D39" s="54">
        <f>SUM(D40:D41)</f>
        <v>0</v>
      </c>
      <c r="E39" s="54">
        <f>SUM(E40:E41)</f>
        <v>0</v>
      </c>
      <c r="F39" s="55">
        <f t="shared" si="3"/>
        <v>0</v>
      </c>
      <c r="G39" s="54">
        <f>SUM(G40:G41)</f>
        <v>0</v>
      </c>
      <c r="H39" s="54">
        <f>SUM(H40:H41)</f>
        <v>0</v>
      </c>
      <c r="I39" s="55">
        <f t="shared" ref="I39:I42" si="5">G39+H39</f>
        <v>0</v>
      </c>
      <c r="J39" s="54">
        <f>SUM(J40:J41)</f>
        <v>0</v>
      </c>
      <c r="K39" s="54">
        <f>SUM(K40:K41)</f>
        <v>0</v>
      </c>
      <c r="L39" s="56">
        <f t="shared" ref="L39:L41" si="6">J39+K39</f>
        <v>0</v>
      </c>
      <c r="M39" s="57" t="str">
        <f t="shared" ref="M39:M42" si="7">IF(I39=0,"",L39/I39)</f>
        <v/>
      </c>
      <c r="P39" s="28"/>
    </row>
    <row r="40" spans="2:18" x14ac:dyDescent="0.25">
      <c r="B40" s="58" t="s">
        <v>76</v>
      </c>
      <c r="C40" s="35" t="s">
        <v>77</v>
      </c>
      <c r="D40" s="32">
        <v>0</v>
      </c>
      <c r="E40" s="31">
        <v>0</v>
      </c>
      <c r="F40" s="24">
        <f t="shared" si="3"/>
        <v>0</v>
      </c>
      <c r="G40" s="32">
        <f t="shared" ref="G40:H42" si="8">+D40</f>
        <v>0</v>
      </c>
      <c r="H40" s="31">
        <f t="shared" si="8"/>
        <v>0</v>
      </c>
      <c r="I40" s="24">
        <f t="shared" si="5"/>
        <v>0</v>
      </c>
      <c r="J40" s="32">
        <v>0</v>
      </c>
      <c r="K40" s="31">
        <v>0</v>
      </c>
      <c r="L40" s="25">
        <f t="shared" si="6"/>
        <v>0</v>
      </c>
      <c r="M40" s="26" t="str">
        <f t="shared" si="7"/>
        <v/>
      </c>
      <c r="P40" s="28"/>
    </row>
    <row r="41" spans="2:18" ht="15.75" thickBot="1" x14ac:dyDescent="0.3">
      <c r="B41" s="59" t="s">
        <v>78</v>
      </c>
      <c r="C41" s="60" t="s">
        <v>79</v>
      </c>
      <c r="D41" s="61">
        <v>0</v>
      </c>
      <c r="E41" s="62">
        <v>0</v>
      </c>
      <c r="F41" s="50">
        <f t="shared" si="3"/>
        <v>0</v>
      </c>
      <c r="G41" s="61">
        <f t="shared" si="8"/>
        <v>0</v>
      </c>
      <c r="H41" s="62">
        <f t="shared" si="8"/>
        <v>0</v>
      </c>
      <c r="I41" s="50">
        <f t="shared" si="5"/>
        <v>0</v>
      </c>
      <c r="J41" s="61">
        <v>0</v>
      </c>
      <c r="K41" s="62">
        <v>0</v>
      </c>
      <c r="L41" s="63">
        <f t="shared" si="6"/>
        <v>0</v>
      </c>
      <c r="M41" s="64" t="str">
        <f t="shared" si="7"/>
        <v/>
      </c>
      <c r="P41" s="28"/>
    </row>
    <row r="42" spans="2:18" ht="15.75" thickBot="1" x14ac:dyDescent="0.3">
      <c r="B42" s="65" t="s">
        <v>80</v>
      </c>
      <c r="C42" s="66" t="s">
        <v>81</v>
      </c>
      <c r="D42" s="67">
        <v>5000000</v>
      </c>
      <c r="E42" s="68">
        <v>0</v>
      </c>
      <c r="F42" s="69">
        <f t="shared" si="3"/>
        <v>5000000</v>
      </c>
      <c r="G42" s="67">
        <f t="shared" si="8"/>
        <v>5000000</v>
      </c>
      <c r="H42" s="68">
        <f t="shared" si="8"/>
        <v>0</v>
      </c>
      <c r="I42" s="69">
        <f t="shared" si="5"/>
        <v>5000000</v>
      </c>
      <c r="J42" s="67">
        <v>5000000</v>
      </c>
      <c r="K42" s="68">
        <v>0</v>
      </c>
      <c r="L42" s="70">
        <v>5000000</v>
      </c>
      <c r="M42" s="71">
        <f t="shared" si="7"/>
        <v>1</v>
      </c>
      <c r="P42" s="28"/>
    </row>
    <row r="43" spans="2:18" x14ac:dyDescent="0.25"/>
    <row r="44" spans="2:18" x14ac:dyDescent="0.25">
      <c r="B44" s="3" t="s">
        <v>82</v>
      </c>
      <c r="L44" s="27"/>
      <c r="M44"/>
    </row>
    <row r="45" spans="2:18" x14ac:dyDescent="0.25">
      <c r="M45"/>
    </row>
    <row r="46" spans="2:18" x14ac:dyDescent="0.25">
      <c r="B46" s="120" t="s">
        <v>83</v>
      </c>
      <c r="C46" s="121"/>
      <c r="D46" s="72" t="s">
        <v>84</v>
      </c>
      <c r="F46" s="120" t="s">
        <v>85</v>
      </c>
      <c r="G46" s="122"/>
      <c r="H46" s="122"/>
      <c r="I46" s="122"/>
      <c r="J46" s="121"/>
      <c r="K46" s="73" t="s">
        <v>86</v>
      </c>
      <c r="M46" s="74" t="s">
        <v>87</v>
      </c>
      <c r="N46" s="75"/>
      <c r="O46" s="75"/>
      <c r="P46" s="75"/>
      <c r="Q46" s="76"/>
      <c r="R46" s="72" t="s">
        <v>86</v>
      </c>
    </row>
    <row r="47" spans="2:18" x14ac:dyDescent="0.25">
      <c r="B47" s="132" t="s">
        <v>88</v>
      </c>
      <c r="C47" s="133"/>
      <c r="D47" s="77">
        <v>4307.8500000000004</v>
      </c>
      <c r="F47" s="134" t="s">
        <v>89</v>
      </c>
      <c r="G47" s="134"/>
      <c r="H47" s="134"/>
      <c r="I47" s="134"/>
      <c r="J47" s="134"/>
      <c r="K47" s="78">
        <v>0</v>
      </c>
      <c r="M47" s="79" t="s">
        <v>90</v>
      </c>
      <c r="N47" s="80"/>
      <c r="O47" s="80"/>
      <c r="P47" s="80"/>
      <c r="Q47" s="81"/>
      <c r="R47" s="77">
        <v>0</v>
      </c>
    </row>
    <row r="48" spans="2:18" x14ac:dyDescent="0.25">
      <c r="B48" s="132" t="s">
        <v>91</v>
      </c>
      <c r="C48" s="133"/>
      <c r="D48" s="77">
        <v>0</v>
      </c>
      <c r="F48" s="134" t="s">
        <v>92</v>
      </c>
      <c r="G48" s="134"/>
      <c r="H48" s="134"/>
      <c r="I48" s="134"/>
      <c r="J48" s="134"/>
      <c r="K48" s="78">
        <v>100</v>
      </c>
      <c r="M48" s="79" t="s">
        <v>93</v>
      </c>
      <c r="N48" s="80"/>
      <c r="O48" s="80"/>
      <c r="P48" s="80"/>
      <c r="Q48" s="81"/>
      <c r="R48" s="77">
        <v>0</v>
      </c>
    </row>
    <row r="49" spans="2:18" x14ac:dyDescent="0.25">
      <c r="B49" s="132" t="s">
        <v>94</v>
      </c>
      <c r="C49" s="133"/>
      <c r="D49" s="77">
        <v>14395</v>
      </c>
      <c r="F49" s="134" t="s">
        <v>95</v>
      </c>
      <c r="G49" s="134"/>
      <c r="H49" s="134"/>
      <c r="I49" s="134"/>
      <c r="J49" s="134"/>
      <c r="K49" s="78">
        <v>0</v>
      </c>
      <c r="M49" s="74" t="s">
        <v>96</v>
      </c>
      <c r="N49" s="75"/>
      <c r="O49" s="75"/>
      <c r="P49" s="75"/>
      <c r="Q49" s="76"/>
      <c r="R49" s="82">
        <f>SUM(R47:R48)</f>
        <v>0</v>
      </c>
    </row>
    <row r="50" spans="2:18" x14ac:dyDescent="0.25">
      <c r="B50" s="132" t="s">
        <v>97</v>
      </c>
      <c r="C50" s="133"/>
      <c r="D50" s="77">
        <v>5000</v>
      </c>
      <c r="F50" s="135" t="s">
        <v>96</v>
      </c>
      <c r="G50" s="135"/>
      <c r="H50" s="135"/>
      <c r="I50" s="135"/>
      <c r="J50" s="135"/>
      <c r="K50" s="82">
        <f>SUM(K47:K49)</f>
        <v>100</v>
      </c>
      <c r="M50" s="79"/>
      <c r="N50" s="80"/>
      <c r="O50" s="80"/>
      <c r="P50" s="80"/>
      <c r="Q50" s="81"/>
      <c r="R50" s="77"/>
    </row>
    <row r="51" spans="2:18" x14ac:dyDescent="0.25">
      <c r="B51" s="132" t="s">
        <v>98</v>
      </c>
      <c r="C51" s="133"/>
      <c r="D51" s="77">
        <v>2461.27</v>
      </c>
      <c r="F51" s="135"/>
      <c r="G51" s="135"/>
      <c r="H51" s="135"/>
      <c r="I51" s="135"/>
      <c r="J51" s="135"/>
      <c r="K51" s="82"/>
      <c r="M51" s="79" t="s">
        <v>99</v>
      </c>
      <c r="N51" s="80"/>
      <c r="O51" s="80"/>
      <c r="P51" s="80"/>
      <c r="Q51" s="81"/>
      <c r="R51" s="77">
        <v>0</v>
      </c>
    </row>
    <row r="52" spans="2:18" x14ac:dyDescent="0.25">
      <c r="B52" s="132" t="s">
        <v>100</v>
      </c>
      <c r="C52" s="133"/>
      <c r="D52" s="77">
        <v>0</v>
      </c>
      <c r="F52" s="134" t="s">
        <v>101</v>
      </c>
      <c r="G52" s="134"/>
      <c r="H52" s="134"/>
      <c r="I52" s="134"/>
      <c r="J52" s="134"/>
      <c r="K52" s="78">
        <v>0</v>
      </c>
      <c r="M52" s="74" t="s">
        <v>102</v>
      </c>
      <c r="N52" s="75"/>
      <c r="O52" s="75"/>
      <c r="P52" s="75"/>
      <c r="Q52" s="76"/>
      <c r="R52" s="82">
        <f>SUM(R51)</f>
        <v>0</v>
      </c>
    </row>
    <row r="53" spans="2:18" s="3" customFormat="1" x14ac:dyDescent="0.25">
      <c r="B53" s="120" t="s">
        <v>103</v>
      </c>
      <c r="C53" s="121"/>
      <c r="D53" s="82">
        <f>SUM(D47:D52)</f>
        <v>26164.12</v>
      </c>
      <c r="F53" s="134" t="s">
        <v>104</v>
      </c>
      <c r="G53" s="134"/>
      <c r="H53" s="134"/>
      <c r="I53" s="134"/>
      <c r="J53" s="134"/>
      <c r="K53" s="78">
        <v>1</v>
      </c>
      <c r="L53"/>
      <c r="M53"/>
      <c r="N53"/>
      <c r="O53"/>
      <c r="R53" s="83"/>
    </row>
    <row r="54" spans="2:18" s="3" customFormat="1" x14ac:dyDescent="0.25">
      <c r="B54" s="120"/>
      <c r="C54" s="121"/>
      <c r="D54" s="82"/>
      <c r="F54" s="134" t="s">
        <v>105</v>
      </c>
      <c r="G54" s="134"/>
      <c r="H54" s="134"/>
      <c r="I54" s="134"/>
      <c r="J54" s="134"/>
      <c r="K54" s="78">
        <v>0</v>
      </c>
      <c r="L54"/>
      <c r="M54" s="74" t="s">
        <v>106</v>
      </c>
      <c r="N54" s="75"/>
      <c r="O54" s="75"/>
      <c r="P54" s="75"/>
      <c r="Q54" s="76"/>
      <c r="R54" s="82">
        <f>R47-R52</f>
        <v>0</v>
      </c>
    </row>
    <row r="55" spans="2:18" x14ac:dyDescent="0.25">
      <c r="B55" s="132" t="s">
        <v>107</v>
      </c>
      <c r="C55" s="133"/>
      <c r="D55" s="77">
        <v>1475.51</v>
      </c>
      <c r="F55" s="135" t="s">
        <v>108</v>
      </c>
      <c r="G55" s="135"/>
      <c r="H55" s="135"/>
      <c r="I55" s="135"/>
      <c r="J55" s="135"/>
      <c r="K55" s="82">
        <f>SUM(K52:K54)</f>
        <v>1</v>
      </c>
      <c r="M55"/>
    </row>
    <row r="56" spans="2:18" x14ac:dyDescent="0.25">
      <c r="B56" s="132" t="s">
        <v>109</v>
      </c>
      <c r="C56" s="133"/>
      <c r="D56" s="77">
        <v>0</v>
      </c>
      <c r="F56" s="120"/>
      <c r="G56" s="122"/>
      <c r="H56" s="122"/>
      <c r="I56" s="122"/>
      <c r="J56" s="121"/>
      <c r="K56" s="82"/>
      <c r="M56"/>
    </row>
    <row r="57" spans="2:18" x14ac:dyDescent="0.25">
      <c r="B57" s="132" t="s">
        <v>110</v>
      </c>
      <c r="C57" s="133"/>
      <c r="D57" s="77">
        <v>22404.34</v>
      </c>
      <c r="F57" s="120" t="s">
        <v>111</v>
      </c>
      <c r="G57" s="122"/>
      <c r="H57" s="122"/>
      <c r="I57" s="122"/>
      <c r="J57" s="121"/>
      <c r="K57" s="82">
        <f>K50-K55</f>
        <v>99</v>
      </c>
      <c r="M57"/>
    </row>
    <row r="58" spans="2:18" x14ac:dyDescent="0.25">
      <c r="B58" s="132" t="s">
        <v>112</v>
      </c>
      <c r="C58" s="133"/>
      <c r="D58" s="77">
        <v>935</v>
      </c>
      <c r="K58" s="83"/>
      <c r="M58"/>
    </row>
    <row r="59" spans="2:18" x14ac:dyDescent="0.25">
      <c r="B59" s="132" t="s">
        <v>113</v>
      </c>
      <c r="C59" s="133"/>
      <c r="D59" s="77">
        <v>0</v>
      </c>
      <c r="M59"/>
    </row>
    <row r="60" spans="2:18" x14ac:dyDescent="0.25">
      <c r="B60" s="120" t="s">
        <v>114</v>
      </c>
      <c r="C60" s="121"/>
      <c r="D60" s="82">
        <f>SUM(D55:D59)</f>
        <v>24814.85</v>
      </c>
      <c r="M60"/>
    </row>
    <row r="61" spans="2:18" x14ac:dyDescent="0.25">
      <c r="B61" s="120"/>
      <c r="C61" s="121"/>
      <c r="D61" s="82"/>
      <c r="M61"/>
    </row>
    <row r="62" spans="2:18" s="3" customFormat="1" x14ac:dyDescent="0.25">
      <c r="B62" s="120" t="s">
        <v>115</v>
      </c>
      <c r="C62" s="121"/>
      <c r="D62" s="82">
        <f>D53-D60</f>
        <v>1349.2700000000004</v>
      </c>
    </row>
    <row r="63" spans="2:18" x14ac:dyDescent="0.25">
      <c r="M63"/>
    </row>
    <row r="64" spans="2:18" x14ac:dyDescent="0.25">
      <c r="M64"/>
    </row>
    <row r="65" spans="2:13" x14ac:dyDescent="0.25">
      <c r="B65" t="s">
        <v>123</v>
      </c>
      <c r="D65" t="s">
        <v>116</v>
      </c>
      <c r="E65" t="s">
        <v>117</v>
      </c>
      <c r="J65" t="s">
        <v>118</v>
      </c>
      <c r="M65"/>
    </row>
    <row r="66" spans="2:13" x14ac:dyDescent="0.25">
      <c r="M66"/>
    </row>
    <row r="67" spans="2:13" x14ac:dyDescent="0.25">
      <c r="B67" t="s">
        <v>124</v>
      </c>
      <c r="D67" t="s">
        <v>116</v>
      </c>
      <c r="E67" t="s">
        <v>119</v>
      </c>
      <c r="J67" t="s">
        <v>118</v>
      </c>
      <c r="M67"/>
    </row>
    <row r="68" spans="2:13" x14ac:dyDescent="0.25">
      <c r="M68"/>
    </row>
  </sheetData>
  <mergeCells count="34">
    <mergeCell ref="B60:C60"/>
    <mergeCell ref="B61:C61"/>
    <mergeCell ref="B62:C62"/>
    <mergeCell ref="B56:C56"/>
    <mergeCell ref="F56:J56"/>
    <mergeCell ref="B57:C57"/>
    <mergeCell ref="F57:J57"/>
    <mergeCell ref="B58:C58"/>
    <mergeCell ref="B59:C59"/>
    <mergeCell ref="B53:C53"/>
    <mergeCell ref="F53:J53"/>
    <mergeCell ref="B54:C54"/>
    <mergeCell ref="F54:J54"/>
    <mergeCell ref="B55:C55"/>
    <mergeCell ref="F55:J55"/>
    <mergeCell ref="B50:C50"/>
    <mergeCell ref="F50:J50"/>
    <mergeCell ref="B51:C51"/>
    <mergeCell ref="F51:J51"/>
    <mergeCell ref="B52:C52"/>
    <mergeCell ref="F52:J52"/>
    <mergeCell ref="B47:C47"/>
    <mergeCell ref="F47:J47"/>
    <mergeCell ref="B48:C48"/>
    <mergeCell ref="F48:J48"/>
    <mergeCell ref="B49:C49"/>
    <mergeCell ref="F49:J49"/>
    <mergeCell ref="B46:C46"/>
    <mergeCell ref="F46:J46"/>
    <mergeCell ref="B11:B12"/>
    <mergeCell ref="C11:C12"/>
    <mergeCell ref="D11:F11"/>
    <mergeCell ref="G11:I11"/>
    <mergeCell ref="J11:L11"/>
  </mergeCells>
  <conditionalFormatting sqref="M14:M42">
    <cfRule type="cellIs" dxfId="1" priority="1" operator="equal">
      <formula>0</formula>
    </cfRule>
    <cfRule type="containsErrors" dxfId="0" priority="2">
      <formula>ISERROR(M14)</formula>
    </cfRule>
  </conditionalFormatting>
  <pageMargins left="0.7" right="0.7" top="0.78740157499999996" bottom="0.78740157499999996" header="0.3" footer="0.3"/>
  <pageSetup paperSize="8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Y26"/>
  <sheetViews>
    <sheetView topLeftCell="C1" zoomScale="75" zoomScaleNormal="75" workbookViewId="0">
      <selection activeCell="I23" sqref="I23"/>
    </sheetView>
  </sheetViews>
  <sheetFormatPr defaultRowHeight="15" x14ac:dyDescent="0.25"/>
  <cols>
    <col min="1" max="1" width="2.7109375" customWidth="1"/>
    <col min="2" max="2" width="38.42578125" customWidth="1"/>
    <col min="3" max="3" width="14.28515625" customWidth="1"/>
    <col min="4" max="4" width="9.28515625" customWidth="1"/>
    <col min="5" max="5" width="13.28515625" customWidth="1"/>
    <col min="8" max="8" width="17.7109375" customWidth="1"/>
    <col min="9" max="9" width="15" customWidth="1"/>
    <col min="10" max="10" width="13.140625" customWidth="1"/>
    <col min="11" max="11" width="14.140625" customWidth="1"/>
    <col min="12" max="12" width="14" customWidth="1"/>
    <col min="13" max="13" width="13.85546875" customWidth="1"/>
    <col min="14" max="14" width="14.5703125" customWidth="1"/>
    <col min="15" max="15" width="15.5703125" customWidth="1"/>
    <col min="16" max="16" width="11.28515625" customWidth="1"/>
    <col min="17" max="17" width="15.42578125" customWidth="1"/>
    <col min="18" max="19" width="15.28515625" customWidth="1"/>
    <col min="20" max="20" width="16.28515625" customWidth="1"/>
    <col min="21" max="21" width="15" customWidth="1"/>
    <col min="22" max="22" width="12.85546875" customWidth="1"/>
    <col min="23" max="23" width="12.85546875" bestFit="1" customWidth="1"/>
    <col min="24" max="24" width="12.85546875" customWidth="1"/>
    <col min="25" max="25" width="10.28515625" bestFit="1" customWidth="1"/>
  </cols>
  <sheetData>
    <row r="2" spans="2:25" ht="15.75" thickBot="1" x14ac:dyDescent="0.3"/>
    <row r="3" spans="2:25" ht="126" thickBot="1" x14ac:dyDescent="0.3">
      <c r="B3" s="89" t="s">
        <v>126</v>
      </c>
      <c r="C3" s="90" t="s">
        <v>25</v>
      </c>
      <c r="D3" s="91" t="s">
        <v>127</v>
      </c>
      <c r="E3" s="91" t="s">
        <v>128</v>
      </c>
      <c r="F3" s="91" t="s">
        <v>31</v>
      </c>
      <c r="G3" s="92" t="s">
        <v>33</v>
      </c>
      <c r="H3" s="93" t="s">
        <v>35</v>
      </c>
      <c r="I3" s="94" t="s">
        <v>41</v>
      </c>
      <c r="J3" s="90" t="s">
        <v>43</v>
      </c>
      <c r="K3" s="93" t="s">
        <v>45</v>
      </c>
      <c r="L3" s="93" t="s">
        <v>47</v>
      </c>
      <c r="M3" s="93" t="s">
        <v>49</v>
      </c>
      <c r="N3" s="93" t="s">
        <v>51</v>
      </c>
      <c r="O3" s="93" t="s">
        <v>57</v>
      </c>
      <c r="P3" s="93" t="s">
        <v>59</v>
      </c>
      <c r="Q3" s="93" t="s">
        <v>61</v>
      </c>
      <c r="R3" s="95" t="s">
        <v>63</v>
      </c>
      <c r="S3" s="94" t="s">
        <v>67</v>
      </c>
      <c r="T3" s="96" t="s">
        <v>69</v>
      </c>
      <c r="U3" s="97" t="s">
        <v>71</v>
      </c>
      <c r="V3" s="98" t="s">
        <v>73</v>
      </c>
      <c r="W3" s="99"/>
    </row>
    <row r="4" spans="2:25" x14ac:dyDescent="0.25">
      <c r="B4" s="100" t="s">
        <v>129</v>
      </c>
      <c r="C4" s="101">
        <f>+'[2]Vyhod. hosp. PO -střediska'!C4</f>
        <v>61588.65</v>
      </c>
      <c r="D4" s="102">
        <f>+'[2]Vyhod. hosp. PO -střediska'!D4</f>
        <v>0</v>
      </c>
      <c r="E4" s="102">
        <f>+'[2]Vyhod. hosp. PO -střediska'!E4</f>
        <v>2395.38</v>
      </c>
      <c r="F4" s="102">
        <f>+'[2]Vyhod. hosp. PO -střediska'!F4</f>
        <v>0</v>
      </c>
      <c r="G4" s="102">
        <f>+'[2]Vyhod. hosp. PO -střediska'!G4</f>
        <v>0</v>
      </c>
      <c r="H4" s="103">
        <f>+'[2]Vyhod. hosp. PO -střediska'!H4</f>
        <v>9092.5399999999991</v>
      </c>
      <c r="I4" s="104">
        <f>SUM(C4:H4)</f>
        <v>73076.569999999992</v>
      </c>
      <c r="J4" s="101">
        <f>+'[2]Vyhod. hosp. PO -střediska'!J4</f>
        <v>5381</v>
      </c>
      <c r="K4" s="102">
        <f>+'[2]Vyhod. hosp. PO -střediska'!K4</f>
        <v>30694.68</v>
      </c>
      <c r="L4" s="102">
        <f>+'[2]Vyhod. hosp. PO -střediska'!L4</f>
        <v>36828.71</v>
      </c>
      <c r="M4" s="102">
        <f>+'[2]Vyhod. hosp. PO -střediska'!M4</f>
        <v>43029.920000000006</v>
      </c>
      <c r="N4" s="102">
        <f>+'[2]Vyhod. hosp. PO -střediska'!N4</f>
        <v>533053</v>
      </c>
      <c r="O4" s="102">
        <f>+'[2]Vyhod. hosp. PO -střediska'!O4</f>
        <v>196703.23</v>
      </c>
      <c r="P4" s="102">
        <f>+'[2]Vyhod. hosp. PO -střediska'!P4</f>
        <v>0</v>
      </c>
      <c r="Q4" s="102">
        <f>+'[2]Vyhod. hosp. PO -střediska'!Q4</f>
        <v>226.08000000000004</v>
      </c>
      <c r="R4" s="102">
        <f>+'[2]Vyhod. hosp. PO -střediska'!R4</f>
        <v>235802.94000000012</v>
      </c>
      <c r="S4" s="105">
        <f>SUM(J4:R4)</f>
        <v>1081719.56</v>
      </c>
      <c r="T4" s="106">
        <f>I4-S4</f>
        <v>-1008642.9900000001</v>
      </c>
      <c r="U4" s="107">
        <f>+'[2]HČ - SKUT 2019'!R$231</f>
        <v>972660.46999999986</v>
      </c>
      <c r="V4" s="108">
        <f>T4+U4</f>
        <v>-35982.520000000251</v>
      </c>
      <c r="W4" s="109"/>
      <c r="X4" s="109"/>
      <c r="Y4" s="27"/>
    </row>
    <row r="5" spans="2:25" x14ac:dyDescent="0.25">
      <c r="B5" s="110" t="s">
        <v>130</v>
      </c>
      <c r="C5" s="101">
        <f>+'[2]Vyhod. hosp. PO -střediska'!C5</f>
        <v>58847.240000000005</v>
      </c>
      <c r="D5" s="31">
        <f>+'[2]Vyhod. hosp. PO -střediska'!D5</f>
        <v>0</v>
      </c>
      <c r="E5" s="31">
        <f>+'[2]Vyhod. hosp. PO -střediska'!E5</f>
        <v>1958.26</v>
      </c>
      <c r="F5" s="102">
        <f>+'[2]Vyhod. hosp. PO -střediska'!F5</f>
        <v>0</v>
      </c>
      <c r="G5" s="102">
        <f>+'[2]Vyhod. hosp. PO -střediska'!G5</f>
        <v>0</v>
      </c>
      <c r="H5" s="111">
        <f>+'[2]Vyhod. hosp. PO -střediska'!H5</f>
        <v>8686.2900000000009</v>
      </c>
      <c r="I5" s="105">
        <f t="shared" ref="I5:I16" si="0">SUM(C5:H5)</f>
        <v>69491.790000000008</v>
      </c>
      <c r="J5" s="32">
        <f>+'[2]Vyhod. hosp. PO -střediska'!J5</f>
        <v>0</v>
      </c>
      <c r="K5" s="31">
        <f>+'[2]Vyhod. hosp. PO -střediska'!K5</f>
        <v>12171.78</v>
      </c>
      <c r="L5" s="31">
        <f>+'[2]Vyhod. hosp. PO -střediska'!L5</f>
        <v>74643.13</v>
      </c>
      <c r="M5" s="31">
        <f>+'[2]Vyhod. hosp. PO -střediska'!M5</f>
        <v>26111.79</v>
      </c>
      <c r="N5" s="31">
        <f>+'[2]Vyhod. hosp. PO -střediska'!N5</f>
        <v>415008</v>
      </c>
      <c r="O5" s="31">
        <f>+'[2]Vyhod. hosp. PO -střediska'!O5</f>
        <v>151476.05000000002</v>
      </c>
      <c r="P5" s="31">
        <f>+'[2]Vyhod. hosp. PO -střediska'!P5</f>
        <v>0</v>
      </c>
      <c r="Q5" s="31">
        <f>+'[2]Vyhod. hosp. PO -střediska'!Q5</f>
        <v>674.56</v>
      </c>
      <c r="R5" s="31">
        <f>+'[2]Vyhod. hosp. PO -střediska'!R5</f>
        <v>222892.84999999995</v>
      </c>
      <c r="S5" s="105">
        <f t="shared" ref="S5:S16" si="1">SUM(J5:R5)</f>
        <v>902978.16</v>
      </c>
      <c r="T5" s="106">
        <f t="shared" ref="T5:T17" si="2">I5-S5</f>
        <v>-833486.37</v>
      </c>
      <c r="U5" s="112">
        <f>+'[2]HČ - SKUT 2019'!U$231</f>
        <v>731957.37999999989</v>
      </c>
      <c r="V5" s="108">
        <f t="shared" ref="V5:V17" si="3">T5+U5</f>
        <v>-101528.99000000011</v>
      </c>
      <c r="W5" s="109"/>
      <c r="X5" s="109"/>
    </row>
    <row r="6" spans="2:25" x14ac:dyDescent="0.25">
      <c r="B6" s="110" t="s">
        <v>131</v>
      </c>
      <c r="C6" s="101">
        <f>+'[2]Vyhod. hosp. PO -střediska'!C6</f>
        <v>2322516.12</v>
      </c>
      <c r="D6" s="31">
        <f>+'[2]Vyhod. hosp. PO -střediska'!D6</f>
        <v>0</v>
      </c>
      <c r="E6" s="31">
        <f>+'[2]Vyhod. hosp. PO -střediska'!E6</f>
        <v>15964.230000000001</v>
      </c>
      <c r="F6" s="102">
        <f>+'[2]Vyhod. hosp. PO -střediska'!F6</f>
        <v>0</v>
      </c>
      <c r="G6" s="102">
        <f>+'[2]Vyhod. hosp. PO -střediska'!G6</f>
        <v>0</v>
      </c>
      <c r="H6" s="111">
        <f>+'[2]Vyhod. hosp. PO -střediska'!H6</f>
        <v>529865.56999999995</v>
      </c>
      <c r="I6" s="105">
        <f t="shared" si="0"/>
        <v>2868345.92</v>
      </c>
      <c r="J6" s="32">
        <f>+'[2]Vyhod. hosp. PO -střediska'!J6</f>
        <v>11260</v>
      </c>
      <c r="K6" s="31">
        <f>+'[2]Vyhod. hosp. PO -střediska'!K6</f>
        <v>325774.57999999996</v>
      </c>
      <c r="L6" s="31">
        <f>+'[2]Vyhod. hosp. PO -střediska'!L6</f>
        <v>200350.46000000002</v>
      </c>
      <c r="M6" s="31">
        <f>+'[2]Vyhod. hosp. PO -střediska'!M6</f>
        <v>2036741.1500000001</v>
      </c>
      <c r="N6" s="31">
        <f>+'[2]Vyhod. hosp. PO -střediska'!N6</f>
        <v>1027434</v>
      </c>
      <c r="O6" s="31">
        <f>+'[2]Vyhod. hosp. PO -střediska'!O6</f>
        <v>367784.35</v>
      </c>
      <c r="P6" s="31">
        <f>+'[2]Vyhod. hosp. PO -střediska'!P6</f>
        <v>0</v>
      </c>
      <c r="Q6" s="31">
        <f>+'[2]Vyhod. hosp. PO -střediska'!Q6</f>
        <v>943695.97000000009</v>
      </c>
      <c r="R6" s="31">
        <f>+'[2]Vyhod. hosp. PO -střediska'!R6</f>
        <v>976919.96999999916</v>
      </c>
      <c r="S6" s="105">
        <f t="shared" si="1"/>
        <v>5889960.4799999995</v>
      </c>
      <c r="T6" s="106">
        <f t="shared" si="2"/>
        <v>-3021614.5599999996</v>
      </c>
      <c r="U6" s="112">
        <f>+'[2]HČ - SKUT 2019'!X$231</f>
        <v>3004034.3899999997</v>
      </c>
      <c r="V6" s="108">
        <f t="shared" si="3"/>
        <v>-17580.169999999925</v>
      </c>
      <c r="W6" s="109"/>
      <c r="X6" s="109"/>
    </row>
    <row r="7" spans="2:25" x14ac:dyDescent="0.25">
      <c r="B7" s="110" t="s">
        <v>132</v>
      </c>
      <c r="C7" s="101">
        <f>+'[2]Vyhod. hosp. PO -střediska'!C7</f>
        <v>4670532.8599999994</v>
      </c>
      <c r="D7" s="31">
        <f>+'[2]Vyhod. hosp. PO -střediska'!D7</f>
        <v>0</v>
      </c>
      <c r="E7" s="31">
        <f>+'[2]Vyhod. hosp. PO -střediska'!E7</f>
        <v>374761.11</v>
      </c>
      <c r="F7" s="102">
        <f>+'[2]Vyhod. hosp. PO -střediska'!F7</f>
        <v>0</v>
      </c>
      <c r="G7" s="102">
        <f>+'[2]Vyhod. hosp. PO -střediska'!G7</f>
        <v>0</v>
      </c>
      <c r="H7" s="111">
        <f>+'[2]Vyhod. hosp. PO -střediska'!H7</f>
        <v>423398.77</v>
      </c>
      <c r="I7" s="105">
        <f t="shared" si="0"/>
        <v>5468692.7400000002</v>
      </c>
      <c r="J7" s="32">
        <f>+'[2]Vyhod. hosp. PO -střediska'!J7</f>
        <v>156698.21</v>
      </c>
      <c r="K7" s="31">
        <f>+'[2]Vyhod. hosp. PO -střediska'!K7</f>
        <v>1992884.9999999998</v>
      </c>
      <c r="L7" s="31">
        <f>+'[2]Vyhod. hosp. PO -střediska'!L7</f>
        <v>222924.19</v>
      </c>
      <c r="M7" s="31">
        <f>+'[2]Vyhod. hosp. PO -střediska'!M7</f>
        <v>4899632.3600000003</v>
      </c>
      <c r="N7" s="31">
        <f>+'[2]Vyhod. hosp. PO -střediska'!N7</f>
        <v>5426062</v>
      </c>
      <c r="O7" s="31">
        <f>+'[2]Vyhod. hosp. PO -střediska'!O7</f>
        <v>1954582.57</v>
      </c>
      <c r="P7" s="31">
        <f>+'[2]Vyhod. hosp. PO -střediska'!P7</f>
        <v>25200</v>
      </c>
      <c r="Q7" s="31">
        <f>+'[2]Vyhod. hosp. PO -střediska'!Q7</f>
        <v>2077292.93</v>
      </c>
      <c r="R7" s="31">
        <f>+'[2]Vyhod. hosp. PO -střediska'!R7</f>
        <v>7215711.7199999988</v>
      </c>
      <c r="S7" s="105">
        <f t="shared" si="1"/>
        <v>23970988.979999997</v>
      </c>
      <c r="T7" s="106">
        <f t="shared" si="2"/>
        <v>-18502296.239999995</v>
      </c>
      <c r="U7" s="112">
        <f>+'[2]HČ - SKUT 2019'!W$231</f>
        <v>18820895.280000001</v>
      </c>
      <c r="V7" s="108">
        <f t="shared" si="3"/>
        <v>318599.04000000656</v>
      </c>
      <c r="W7" s="109"/>
      <c r="X7" s="109"/>
    </row>
    <row r="8" spans="2:25" x14ac:dyDescent="0.25">
      <c r="B8" s="110" t="s">
        <v>133</v>
      </c>
      <c r="C8" s="101">
        <f>+'[2]Vyhod. hosp. PO -střediska'!C8</f>
        <v>720786.94</v>
      </c>
      <c r="D8" s="31">
        <f>+'[2]Vyhod. hosp. PO -střediska'!D8</f>
        <v>0</v>
      </c>
      <c r="E8" s="31">
        <f>+'[2]Vyhod. hosp. PO -střediska'!E8</f>
        <v>32553.040000000001</v>
      </c>
      <c r="F8" s="102">
        <f>+'[2]Vyhod. hosp. PO -střediska'!F8</f>
        <v>0</v>
      </c>
      <c r="G8" s="102">
        <f>+'[2]Vyhod. hosp. PO -střediska'!G8</f>
        <v>0</v>
      </c>
      <c r="H8" s="111">
        <f>+'[2]Vyhod. hosp. PO -střediska'!H8</f>
        <v>539948.03</v>
      </c>
      <c r="I8" s="105">
        <f t="shared" si="0"/>
        <v>1293288.01</v>
      </c>
      <c r="J8" s="32">
        <f>+'[2]Vyhod. hosp. PO -střediska'!J8</f>
        <v>680136.71000000008</v>
      </c>
      <c r="K8" s="31">
        <f>+'[2]Vyhod. hosp. PO -střediska'!K8</f>
        <v>1659429.7800000003</v>
      </c>
      <c r="L8" s="31">
        <f>+'[2]Vyhod. hosp. PO -střediska'!L8</f>
        <v>34469.86</v>
      </c>
      <c r="M8" s="31">
        <f>+'[2]Vyhod. hosp. PO -střediska'!M8</f>
        <v>712216.51999999979</v>
      </c>
      <c r="N8" s="31">
        <f>+'[2]Vyhod. hosp. PO -střediska'!N8</f>
        <v>3373255</v>
      </c>
      <c r="O8" s="31">
        <f>+'[2]Vyhod. hosp. PO -střediska'!O8</f>
        <v>1208478.1599999999</v>
      </c>
      <c r="P8" s="31">
        <f>+'[2]Vyhod. hosp. PO -střediska'!P8</f>
        <v>29287</v>
      </c>
      <c r="Q8" s="31">
        <f>+'[2]Vyhod. hosp. PO -střediska'!Q8</f>
        <v>3145610.7399999998</v>
      </c>
      <c r="R8" s="31">
        <f>+'[2]Vyhod. hosp. PO -střediska'!R8</f>
        <v>3753505.850000001</v>
      </c>
      <c r="S8" s="105">
        <f t="shared" si="1"/>
        <v>14596389.620000001</v>
      </c>
      <c r="T8" s="106">
        <f t="shared" si="2"/>
        <v>-13303101.610000001</v>
      </c>
      <c r="U8" s="112">
        <f>+'[2]HČ - SKUT 2019'!Y$231</f>
        <v>13069285.749999998</v>
      </c>
      <c r="V8" s="108">
        <f t="shared" si="3"/>
        <v>-233815.86000000313</v>
      </c>
      <c r="W8" s="109"/>
      <c r="X8" s="109"/>
    </row>
    <row r="9" spans="2:25" x14ac:dyDescent="0.25">
      <c r="B9" s="110" t="s">
        <v>134</v>
      </c>
      <c r="C9" s="101">
        <f>+'[2]Vyhod. hosp. PO -střediska'!C9</f>
        <v>383805.74</v>
      </c>
      <c r="D9" s="31">
        <f>+'[2]Vyhod. hosp. PO -střediska'!D9</f>
        <v>0</v>
      </c>
      <c r="E9" s="31">
        <f>+'[2]Vyhod. hosp. PO -střediska'!E9</f>
        <v>487238.93999999994</v>
      </c>
      <c r="F9" s="102">
        <f>+'[2]Vyhod. hosp. PO -střediska'!F9</f>
        <v>0</v>
      </c>
      <c r="G9" s="102">
        <f>+'[2]Vyhod. hosp. PO -střediska'!G9</f>
        <v>0</v>
      </c>
      <c r="H9" s="111">
        <f>+'[2]Vyhod. hosp. PO -střediska'!H9</f>
        <v>419899.68</v>
      </c>
      <c r="I9" s="105">
        <f t="shared" si="0"/>
        <v>1290944.3599999999</v>
      </c>
      <c r="J9" s="32">
        <f>+'[2]Vyhod. hosp. PO -střediska'!J9</f>
        <v>337890.85</v>
      </c>
      <c r="K9" s="31">
        <f>+'[2]Vyhod. hosp. PO -střediska'!K9</f>
        <v>1439988.4099999997</v>
      </c>
      <c r="L9" s="31">
        <f>+'[2]Vyhod. hosp. PO -střediska'!L9</f>
        <v>336360.78</v>
      </c>
      <c r="M9" s="31">
        <f>+'[2]Vyhod. hosp. PO -střediska'!M9</f>
        <v>4770826.2700000005</v>
      </c>
      <c r="N9" s="31">
        <f>+'[2]Vyhod. hosp. PO -střediska'!N9</f>
        <v>11025592.6</v>
      </c>
      <c r="O9" s="31">
        <f>+'[2]Vyhod. hosp. PO -střediska'!O9</f>
        <v>3922637.3200000003</v>
      </c>
      <c r="P9" s="31">
        <f>+'[2]Vyhod. hosp. PO -střediska'!P9</f>
        <v>9407</v>
      </c>
      <c r="Q9" s="31">
        <f>+'[2]Vyhod. hosp. PO -střediska'!Q9</f>
        <v>1492665.67</v>
      </c>
      <c r="R9" s="31">
        <f>+'[2]Vyhod. hosp. PO -střediska'!R9</f>
        <v>6210414.6099999957</v>
      </c>
      <c r="S9" s="105">
        <f t="shared" si="1"/>
        <v>29545783.509999994</v>
      </c>
      <c r="T9" s="106">
        <f t="shared" si="2"/>
        <v>-28254839.149999995</v>
      </c>
      <c r="U9" s="112">
        <f>+'[2]HČ - SKUT 2019'!AA$231</f>
        <v>28273588.18</v>
      </c>
      <c r="V9" s="108">
        <f t="shared" si="3"/>
        <v>18749.030000004917</v>
      </c>
      <c r="W9" s="109"/>
      <c r="X9" s="109"/>
    </row>
    <row r="10" spans="2:25" x14ac:dyDescent="0.25">
      <c r="B10" s="110" t="s">
        <v>135</v>
      </c>
      <c r="C10" s="101">
        <f>+'[2]Vyhod. hosp. PO -střediska'!C10</f>
        <v>194524.56</v>
      </c>
      <c r="D10" s="31">
        <f>+'[2]Vyhod. hosp. PO -střediska'!D10</f>
        <v>0</v>
      </c>
      <c r="E10" s="31">
        <f>+'[2]Vyhod. hosp. PO -střediska'!E10</f>
        <v>8182.75</v>
      </c>
      <c r="F10" s="102">
        <f>+'[2]Vyhod. hosp. PO -střediska'!F10</f>
        <v>0</v>
      </c>
      <c r="G10" s="102">
        <f>+'[2]Vyhod. hosp. PO -střediska'!G10</f>
        <v>0</v>
      </c>
      <c r="H10" s="111">
        <f>+'[2]Vyhod. hosp. PO -střediska'!H10</f>
        <v>211999.74000000002</v>
      </c>
      <c r="I10" s="105">
        <f t="shared" si="0"/>
        <v>414707.05000000005</v>
      </c>
      <c r="J10" s="32">
        <f>+'[2]Vyhod. hosp. PO -střediska'!J10</f>
        <v>573386.53</v>
      </c>
      <c r="K10" s="31">
        <f>+'[2]Vyhod. hosp. PO -střediska'!K10</f>
        <v>558849.24999999988</v>
      </c>
      <c r="L10" s="31">
        <f>+'[2]Vyhod. hosp. PO -střediska'!L10</f>
        <v>5969375.0600000005</v>
      </c>
      <c r="M10" s="31">
        <f>+'[2]Vyhod. hosp. PO -střediska'!M10</f>
        <v>320065.19999999995</v>
      </c>
      <c r="N10" s="31">
        <f>+'[2]Vyhod. hosp. PO -střediska'!N10</f>
        <v>2118027</v>
      </c>
      <c r="O10" s="31">
        <f>+'[2]Vyhod. hosp. PO -střediska'!O10</f>
        <v>778894.95000000007</v>
      </c>
      <c r="P10" s="31">
        <f>+'[2]Vyhod. hosp. PO -střediska'!P10</f>
        <v>14998</v>
      </c>
      <c r="Q10" s="31">
        <f>+'[2]Vyhod. hosp. PO -střediska'!Q10</f>
        <v>310531.51999999996</v>
      </c>
      <c r="R10" s="31">
        <f>+'[2]Vyhod. hosp. PO -střediska'!R10</f>
        <v>2725036.6000000024</v>
      </c>
      <c r="S10" s="105">
        <f t="shared" si="1"/>
        <v>13369164.109999999</v>
      </c>
      <c r="T10" s="106">
        <f t="shared" si="2"/>
        <v>-12954457.059999999</v>
      </c>
      <c r="U10" s="112">
        <f>+'[2]HČ - SKUT 2019'!AD$231</f>
        <v>12826315.34</v>
      </c>
      <c r="V10" s="108">
        <f t="shared" si="3"/>
        <v>-128141.71999999881</v>
      </c>
      <c r="W10" s="109"/>
      <c r="X10" s="109"/>
    </row>
    <row r="11" spans="2:25" x14ac:dyDescent="0.25">
      <c r="B11" s="110" t="s">
        <v>136</v>
      </c>
      <c r="C11" s="101">
        <f>+'[2]Vyhod. hosp. PO -střediska'!C11</f>
        <v>1193967.93</v>
      </c>
      <c r="D11" s="31">
        <f>+'[2]Vyhod. hosp. PO -střediska'!D11</f>
        <v>0</v>
      </c>
      <c r="E11" s="31">
        <f>+'[2]Vyhod. hosp. PO -střediska'!E11</f>
        <v>86266.7</v>
      </c>
      <c r="F11" s="102">
        <f>+'[2]Vyhod. hosp. PO -střediska'!F11</f>
        <v>0</v>
      </c>
      <c r="G11" s="102">
        <f>+'[2]Vyhod. hosp. PO -střediska'!G11</f>
        <v>0</v>
      </c>
      <c r="H11" s="111">
        <f>+'[2]Vyhod. hosp. PO -střediska'!H11</f>
        <v>69723.14</v>
      </c>
      <c r="I11" s="105">
        <f t="shared" si="0"/>
        <v>1349957.7699999998</v>
      </c>
      <c r="J11" s="32">
        <f>+'[2]Vyhod. hosp. PO -střediska'!J11</f>
        <v>38718.769999999997</v>
      </c>
      <c r="K11" s="31">
        <f>+'[2]Vyhod. hosp. PO -střediska'!K11</f>
        <v>181536.69999999998</v>
      </c>
      <c r="L11" s="31">
        <f>+'[2]Vyhod. hosp. PO -střediska'!L11</f>
        <v>231089.78000000003</v>
      </c>
      <c r="M11" s="31">
        <f>+'[2]Vyhod. hosp. PO -střediska'!M11</f>
        <v>209018.04</v>
      </c>
      <c r="N11" s="31">
        <f>+'[2]Vyhod. hosp. PO -střediska'!N11</f>
        <v>2702708</v>
      </c>
      <c r="O11" s="31">
        <f>+'[2]Vyhod. hosp. PO -střediska'!O11</f>
        <v>989148.77</v>
      </c>
      <c r="P11" s="31">
        <f>+'[2]Vyhod. hosp. PO -střediska'!P11</f>
        <v>2748</v>
      </c>
      <c r="Q11" s="31">
        <f>+'[2]Vyhod. hosp. PO -střediska'!Q11</f>
        <v>530274.67999999993</v>
      </c>
      <c r="R11" s="31">
        <f>+'[2]Vyhod. hosp. PO -střediska'!R11</f>
        <v>1547260.5800000005</v>
      </c>
      <c r="S11" s="105">
        <f t="shared" si="1"/>
        <v>6432503.3200000003</v>
      </c>
      <c r="T11" s="106">
        <f t="shared" si="2"/>
        <v>-5082545.5500000007</v>
      </c>
      <c r="U11" s="112">
        <f>+'[2]HČ - SKUT 2019'!AE$231</f>
        <v>5058006.37</v>
      </c>
      <c r="V11" s="108">
        <f t="shared" si="3"/>
        <v>-24539.180000000633</v>
      </c>
      <c r="W11" s="109"/>
      <c r="X11" s="109"/>
    </row>
    <row r="12" spans="2:25" x14ac:dyDescent="0.25">
      <c r="B12" s="110" t="s">
        <v>137</v>
      </c>
      <c r="C12" s="101">
        <f>+'[2]Vyhod. hosp. PO -střediska'!C12</f>
        <v>5346695.91</v>
      </c>
      <c r="D12" s="31">
        <f>+'[2]Vyhod. hosp. PO -střediska'!D12</f>
        <v>0</v>
      </c>
      <c r="E12" s="31">
        <f>+'[2]Vyhod. hosp. PO -střediska'!E12</f>
        <v>0</v>
      </c>
      <c r="F12" s="102">
        <f>+'[2]Vyhod. hosp. PO -střediska'!F12</f>
        <v>0</v>
      </c>
      <c r="G12" s="102">
        <f>+'[2]Vyhod. hosp. PO -střediska'!G12</f>
        <v>0</v>
      </c>
      <c r="H12" s="111">
        <f>+'[2]Vyhod. hosp. PO -střediska'!H12</f>
        <v>7114.68</v>
      </c>
      <c r="I12" s="105">
        <f t="shared" si="0"/>
        <v>5353810.59</v>
      </c>
      <c r="J12" s="32">
        <f>+'[2]Vyhod. hosp. PO -střediska'!J12</f>
        <v>36448.840000000004</v>
      </c>
      <c r="K12" s="31">
        <f>+'[2]Vyhod. hosp. PO -střediska'!K12</f>
        <v>1411931.47</v>
      </c>
      <c r="L12" s="31">
        <f>+'[2]Vyhod. hosp. PO -střediska'!L12</f>
        <v>64531.490000000005</v>
      </c>
      <c r="M12" s="31">
        <f>+'[2]Vyhod. hosp. PO -střediska'!M12</f>
        <v>1317485.4600000002</v>
      </c>
      <c r="N12" s="31">
        <f>+'[2]Vyhod. hosp. PO -střediska'!N12</f>
        <v>1219270</v>
      </c>
      <c r="O12" s="31">
        <f>+'[2]Vyhod. hosp. PO -střediska'!O12</f>
        <v>447197.19</v>
      </c>
      <c r="P12" s="31">
        <f>+'[2]Vyhod. hosp. PO -střediska'!P12</f>
        <v>7860</v>
      </c>
      <c r="Q12" s="31">
        <f>+'[2]Vyhod. hosp. PO -střediska'!Q12</f>
        <v>297142.5</v>
      </c>
      <c r="R12" s="31">
        <f>+'[2]Vyhod. hosp. PO -střediska'!R12</f>
        <v>466110.43</v>
      </c>
      <c r="S12" s="105">
        <f t="shared" si="1"/>
        <v>5267977.38</v>
      </c>
      <c r="T12" s="106">
        <f t="shared" si="2"/>
        <v>85833.209999999963</v>
      </c>
      <c r="U12" s="112">
        <f>+'[2]HČ - SKUT 2019'!AF$231</f>
        <v>0</v>
      </c>
      <c r="V12" s="108">
        <f t="shared" si="3"/>
        <v>85833.209999999963</v>
      </c>
      <c r="W12" s="109"/>
      <c r="X12" s="109"/>
    </row>
    <row r="13" spans="2:25" x14ac:dyDescent="0.25">
      <c r="B13" s="110" t="s">
        <v>138</v>
      </c>
      <c r="C13" s="101">
        <f>+'[2]Vyhod. hosp. PO -střediska'!C13</f>
        <v>816856.23</v>
      </c>
      <c r="D13" s="31">
        <f>+'[2]Vyhod. hosp. PO -střediska'!D13</f>
        <v>0</v>
      </c>
      <c r="E13" s="31">
        <f>+'[2]Vyhod. hosp. PO -střediska'!E13</f>
        <v>80906.22</v>
      </c>
      <c r="F13" s="102">
        <f>+'[2]Vyhod. hosp. PO -střediska'!F13</f>
        <v>0</v>
      </c>
      <c r="G13" s="102">
        <f>+'[2]Vyhod. hosp. PO -střediska'!G13</f>
        <v>0</v>
      </c>
      <c r="H13" s="111">
        <f>+'[2]Vyhod. hosp. PO -střediska'!H13</f>
        <v>329933.99</v>
      </c>
      <c r="I13" s="105">
        <f t="shared" si="0"/>
        <v>1227696.44</v>
      </c>
      <c r="J13" s="32">
        <f>+'[2]Vyhod. hosp. PO -střediska'!J13</f>
        <v>844750.65</v>
      </c>
      <c r="K13" s="31">
        <f>+'[2]Vyhod. hosp. PO -střediska'!K13</f>
        <v>3501819.0199999996</v>
      </c>
      <c r="L13" s="31">
        <f>+'[2]Vyhod. hosp. PO -střediska'!L13</f>
        <v>127960.99000000002</v>
      </c>
      <c r="M13" s="31">
        <f>+'[2]Vyhod. hosp. PO -střediska'!M13</f>
        <v>833217.52</v>
      </c>
      <c r="N13" s="31">
        <f>+'[2]Vyhod. hosp. PO -střediska'!N13</f>
        <v>5823356</v>
      </c>
      <c r="O13" s="31">
        <f>+'[2]Vyhod. hosp. PO -střediska'!O13</f>
        <v>2108538.77</v>
      </c>
      <c r="P13" s="31">
        <f>+'[2]Vyhod. hosp. PO -střediska'!P13</f>
        <v>34762</v>
      </c>
      <c r="Q13" s="31">
        <f>+'[2]Vyhod. hosp. PO -střediska'!Q13</f>
        <v>1157317.42</v>
      </c>
      <c r="R13" s="31">
        <f>+'[2]Vyhod. hosp. PO -střediska'!R13</f>
        <v>4682019.5100000016</v>
      </c>
      <c r="S13" s="105">
        <f t="shared" si="1"/>
        <v>19113741.880000003</v>
      </c>
      <c r="T13" s="106">
        <f t="shared" si="2"/>
        <v>-17886045.440000001</v>
      </c>
      <c r="U13" s="112">
        <f>+'[2]HČ - SKUT 2019'!AH$231</f>
        <v>18013206.109999999</v>
      </c>
      <c r="V13" s="108">
        <f t="shared" si="3"/>
        <v>127160.66999999806</v>
      </c>
      <c r="W13" s="109"/>
      <c r="X13" s="109"/>
    </row>
    <row r="14" spans="2:25" x14ac:dyDescent="0.25">
      <c r="B14" s="110" t="s">
        <v>139</v>
      </c>
      <c r="C14" s="101">
        <f>+'[2]Vyhod. hosp. PO -střediska'!C14</f>
        <v>11879067.380000001</v>
      </c>
      <c r="D14" s="31">
        <f>+'[2]Vyhod. hosp. PO -střediska'!D14</f>
        <v>0</v>
      </c>
      <c r="E14" s="31">
        <f>+'[2]Vyhod. hosp. PO -střediska'!E14</f>
        <v>42487.34</v>
      </c>
      <c r="F14" s="102">
        <f>+'[2]Vyhod. hosp. PO -střediska'!F14</f>
        <v>0</v>
      </c>
      <c r="G14" s="102">
        <f>+'[2]Vyhod. hosp. PO -střediska'!G14</f>
        <v>0</v>
      </c>
      <c r="H14" s="111">
        <f>+'[2]Vyhod. hosp. PO -střediska'!H14</f>
        <v>896266.02</v>
      </c>
      <c r="I14" s="105">
        <f t="shared" si="0"/>
        <v>12817820.74</v>
      </c>
      <c r="J14" s="32">
        <f>+'[2]Vyhod. hosp. PO -střediska'!J14</f>
        <v>1410381.4000000001</v>
      </c>
      <c r="K14" s="31">
        <f>+'[2]Vyhod. hosp. PO -střediska'!K14</f>
        <v>2058934.44</v>
      </c>
      <c r="L14" s="31">
        <f>+'[2]Vyhod. hosp. PO -střediska'!L14</f>
        <v>64137.55999999999</v>
      </c>
      <c r="M14" s="31">
        <f>+'[2]Vyhod. hosp. PO -střediska'!M14</f>
        <v>16323348.549999999</v>
      </c>
      <c r="N14" s="31">
        <f>+'[2]Vyhod. hosp. PO -střediska'!N14</f>
        <v>6895460</v>
      </c>
      <c r="O14" s="31">
        <f>+'[2]Vyhod. hosp. PO -střediska'!O14</f>
        <v>2478795.15</v>
      </c>
      <c r="P14" s="31">
        <f>+'[2]Vyhod. hosp. PO -střediska'!P14</f>
        <v>154283</v>
      </c>
      <c r="Q14" s="31">
        <f>+'[2]Vyhod. hosp. PO -střediska'!Q14</f>
        <v>2229889.59</v>
      </c>
      <c r="R14" s="31">
        <f>+'[2]Vyhod. hosp. PO -střediska'!R14</f>
        <v>9230610.3100000117</v>
      </c>
      <c r="S14" s="105">
        <f t="shared" si="1"/>
        <v>40845840.000000007</v>
      </c>
      <c r="T14" s="106">
        <f t="shared" si="2"/>
        <v>-28028019.260000005</v>
      </c>
      <c r="U14" s="112">
        <f>+'[2]HČ - SKUT 2019'!AJ$231</f>
        <v>28122350.730000004</v>
      </c>
      <c r="V14" s="108">
        <f t="shared" si="3"/>
        <v>94331.469999998808</v>
      </c>
      <c r="W14" s="109"/>
      <c r="X14" s="109"/>
    </row>
    <row r="15" spans="2:25" x14ac:dyDescent="0.25">
      <c r="B15" s="110" t="s">
        <v>140</v>
      </c>
      <c r="C15" s="101">
        <f>+'[2]Vyhod. hosp. PO -střediska'!C15</f>
        <v>4453842.6399999997</v>
      </c>
      <c r="D15" s="31">
        <f>+'[2]Vyhod. hosp. PO -střediska'!D15</f>
        <v>0</v>
      </c>
      <c r="E15" s="31">
        <f>+'[2]Vyhod. hosp. PO -střediska'!E15</f>
        <v>689.35</v>
      </c>
      <c r="F15" s="102">
        <f>+'[2]Vyhod. hosp. PO -střediska'!F15</f>
        <v>0</v>
      </c>
      <c r="G15" s="102">
        <f>+'[2]Vyhod. hosp. PO -střediska'!G15</f>
        <v>0</v>
      </c>
      <c r="H15" s="111">
        <f>+'[2]Vyhod. hosp. PO -střediska'!H15</f>
        <v>129371.62999999999</v>
      </c>
      <c r="I15" s="105">
        <f t="shared" si="0"/>
        <v>4583903.6199999992</v>
      </c>
      <c r="J15" s="32">
        <f>+'[2]Vyhod. hosp. PO -střediska'!J15</f>
        <v>584602.53999999992</v>
      </c>
      <c r="K15" s="31">
        <f>+'[2]Vyhod. hosp. PO -střediska'!K15</f>
        <v>941226.11</v>
      </c>
      <c r="L15" s="31">
        <f>+'[2]Vyhod. hosp. PO -střediska'!L15</f>
        <v>577278.44999999995</v>
      </c>
      <c r="M15" s="31">
        <f>+'[2]Vyhod. hosp. PO -střediska'!M15</f>
        <v>2231406.66</v>
      </c>
      <c r="N15" s="31">
        <f>+'[2]Vyhod. hosp. PO -střediska'!N15</f>
        <v>3968201</v>
      </c>
      <c r="O15" s="31">
        <f>+'[2]Vyhod. hosp. PO -střediska'!O15</f>
        <v>1475936.2999999998</v>
      </c>
      <c r="P15" s="31">
        <f>+'[2]Vyhod. hosp. PO -střediska'!P15</f>
        <v>108261.3</v>
      </c>
      <c r="Q15" s="31">
        <f>+'[2]Vyhod. hosp. PO -střediska'!Q15</f>
        <v>1155126.5499999998</v>
      </c>
      <c r="R15" s="31">
        <f>+'[2]Vyhod. hosp. PO -střediska'!R15</f>
        <v>-6709710.8999999976</v>
      </c>
      <c r="S15" s="105">
        <f t="shared" si="1"/>
        <v>4332328.0100000026</v>
      </c>
      <c r="T15" s="106">
        <f t="shared" si="2"/>
        <v>251575.60999999661</v>
      </c>
      <c r="U15" s="112">
        <f>+'[2]HČ - SKUT 2019'!S$231</f>
        <v>0</v>
      </c>
      <c r="V15" s="108">
        <f t="shared" si="3"/>
        <v>251575.60999999661</v>
      </c>
      <c r="W15" s="109"/>
      <c r="X15" s="109"/>
    </row>
    <row r="16" spans="2:25" ht="15.75" thickBot="1" x14ac:dyDescent="0.3">
      <c r="B16" s="110" t="s">
        <v>141</v>
      </c>
      <c r="C16" s="32">
        <f>+'[2]Vyhod. hosp. PO -střediska'!C16</f>
        <v>50570.619999999995</v>
      </c>
      <c r="D16" s="31">
        <f>+'[2]Vyhod. hosp. PO -střediska'!D16</f>
        <v>0</v>
      </c>
      <c r="E16" s="31">
        <f>+'[2]Vyhod. hosp. PO -střediska'!E16</f>
        <v>0</v>
      </c>
      <c r="F16" s="102">
        <f>+'[2]Vyhod. hosp. PO -střediska'!F16</f>
        <v>0</v>
      </c>
      <c r="G16" s="102">
        <f>+'[2]Vyhod. hosp. PO -střediska'!G16</f>
        <v>0</v>
      </c>
      <c r="H16" s="111">
        <f>+'[2]Vyhod. hosp. PO -střediska'!H16</f>
        <v>11592.320000000002</v>
      </c>
      <c r="I16" s="105">
        <f t="shared" si="0"/>
        <v>62162.939999999995</v>
      </c>
      <c r="J16" s="32">
        <f>+'[2]Vyhod. hosp. PO -střediska'!J16</f>
        <v>417018.85000000003</v>
      </c>
      <c r="K16" s="31">
        <f>+'[2]Vyhod. hosp. PO -střediska'!K16</f>
        <v>695960.79000000015</v>
      </c>
      <c r="L16" s="31">
        <f>+'[2]Vyhod. hosp. PO -střediska'!L16</f>
        <v>820496.99</v>
      </c>
      <c r="M16" s="31">
        <f>+'[2]Vyhod. hosp. PO -střediska'!M16</f>
        <v>2811721.62</v>
      </c>
      <c r="N16" s="31">
        <f>+'[2]Vyhod. hosp. PO -střediska'!N16</f>
        <v>9200940</v>
      </c>
      <c r="O16" s="31">
        <f>+'[2]Vyhod. hosp. PO -střediska'!O16</f>
        <v>3359827.61</v>
      </c>
      <c r="P16" s="31">
        <f>+'[2]Vyhod. hosp. PO -střediska'!P16</f>
        <v>50357.3</v>
      </c>
      <c r="Q16" s="31">
        <f>+'[2]Vyhod. hosp. PO -střediska'!Q16</f>
        <v>801841.11</v>
      </c>
      <c r="R16" s="31">
        <f>+'[2]Vyhod. hosp. PO -střediska'!R16</f>
        <v>-18078968.359999999</v>
      </c>
      <c r="S16" s="105">
        <f t="shared" si="1"/>
        <v>79195.910000000149</v>
      </c>
      <c r="T16" s="106">
        <f t="shared" si="2"/>
        <v>-17032.970000000154</v>
      </c>
      <c r="U16" s="112">
        <f>+'[2]HČ - SKUT 2019'!P231+'[2]HČ - SKUT 2019'!Q231+'[2]HČ - SKUT 2019'!V231+'[2]HČ - SKUT 2019'!AG231</f>
        <v>0</v>
      </c>
      <c r="V16" s="108">
        <f t="shared" si="3"/>
        <v>-17032.970000000154</v>
      </c>
      <c r="W16" s="109"/>
      <c r="X16" s="109"/>
    </row>
    <row r="17" spans="2:24" ht="15.75" thickBot="1" x14ac:dyDescent="0.3">
      <c r="B17" s="66" t="s">
        <v>11</v>
      </c>
      <c r="C17" s="113">
        <f t="shared" ref="C17:S17" si="4">SUM(C4:C16)</f>
        <v>32153602.820000004</v>
      </c>
      <c r="D17" s="113">
        <f t="shared" si="4"/>
        <v>0</v>
      </c>
      <c r="E17" s="113">
        <f t="shared" si="4"/>
        <v>1133403.32</v>
      </c>
      <c r="F17" s="113">
        <f t="shared" si="4"/>
        <v>0</v>
      </c>
      <c r="G17" s="113">
        <f t="shared" si="4"/>
        <v>0</v>
      </c>
      <c r="H17" s="114">
        <f t="shared" si="4"/>
        <v>3586892.4000000004</v>
      </c>
      <c r="I17" s="115">
        <f t="shared" si="4"/>
        <v>36873898.539999992</v>
      </c>
      <c r="J17" s="113">
        <f t="shared" si="4"/>
        <v>5096674.3499999996</v>
      </c>
      <c r="K17" s="113">
        <f t="shared" si="4"/>
        <v>14811202.009999998</v>
      </c>
      <c r="L17" s="113">
        <f t="shared" si="4"/>
        <v>8760447.4500000011</v>
      </c>
      <c r="M17" s="113">
        <f t="shared" si="4"/>
        <v>36534821.059999995</v>
      </c>
      <c r="N17" s="113">
        <f t="shared" si="4"/>
        <v>53728366.600000001</v>
      </c>
      <c r="O17" s="113">
        <f t="shared" si="4"/>
        <v>19440000.419999998</v>
      </c>
      <c r="P17" s="113">
        <f t="shared" si="4"/>
        <v>437163.6</v>
      </c>
      <c r="Q17" s="113">
        <f t="shared" si="4"/>
        <v>14142289.319999997</v>
      </c>
      <c r="R17" s="114">
        <f t="shared" si="4"/>
        <v>12477606.110000014</v>
      </c>
      <c r="S17" s="115">
        <f t="shared" si="4"/>
        <v>165428570.91999996</v>
      </c>
      <c r="T17" s="116">
        <f t="shared" si="2"/>
        <v>-128554672.37999997</v>
      </c>
      <c r="U17" s="117">
        <f>SUM(U4:U16)</f>
        <v>128892300</v>
      </c>
      <c r="V17" s="118">
        <f t="shared" si="3"/>
        <v>337627.62000003457</v>
      </c>
      <c r="W17" s="109"/>
      <c r="X17" s="109"/>
    </row>
    <row r="18" spans="2:24" s="119" customFormat="1" ht="12" x14ac:dyDescent="0.2">
      <c r="C18" s="109"/>
      <c r="E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</row>
    <row r="19" spans="2:24" s="119" customFormat="1" ht="12" x14ac:dyDescent="0.2"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</row>
    <row r="20" spans="2:24" s="119" customFormat="1" ht="12" x14ac:dyDescent="0.2">
      <c r="C20" s="109"/>
      <c r="E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</row>
    <row r="21" spans="2:24" s="119" customFormat="1" ht="12" x14ac:dyDescent="0.2"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</row>
    <row r="22" spans="2:24" x14ac:dyDescent="0.25"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W22" s="119"/>
      <c r="X22" s="119"/>
    </row>
    <row r="23" spans="2:24" x14ac:dyDescent="0.25">
      <c r="J23" s="119"/>
      <c r="K23" s="119"/>
      <c r="L23" s="119"/>
      <c r="M23" s="119"/>
      <c r="N23" s="119"/>
      <c r="O23" s="119"/>
      <c r="P23" s="119"/>
      <c r="Q23" s="119"/>
      <c r="R23" s="119"/>
      <c r="S23" s="119"/>
    </row>
    <row r="24" spans="2:24" x14ac:dyDescent="0.25">
      <c r="J24" s="119"/>
      <c r="K24" s="119"/>
      <c r="L24" s="119"/>
      <c r="M24" s="119"/>
      <c r="N24" s="119"/>
      <c r="O24" s="119"/>
      <c r="P24" s="119"/>
      <c r="Q24" s="119"/>
      <c r="R24" s="119"/>
      <c r="S24" s="119"/>
    </row>
    <row r="25" spans="2:24" x14ac:dyDescent="0.25">
      <c r="J25" s="119"/>
      <c r="K25" s="119"/>
      <c r="L25" s="119"/>
      <c r="M25" s="119"/>
      <c r="N25" s="119"/>
      <c r="O25" s="119"/>
      <c r="P25" s="119"/>
      <c r="Q25" s="119"/>
      <c r="R25" s="119"/>
      <c r="S25" s="119"/>
    </row>
    <row r="26" spans="2:24" x14ac:dyDescent="0.25">
      <c r="J26" s="119"/>
      <c r="K26" s="119"/>
      <c r="L26" s="119"/>
      <c r="M26" s="119"/>
      <c r="N26" s="119"/>
      <c r="O26" s="119"/>
      <c r="P26" s="119"/>
      <c r="Q26" s="119"/>
      <c r="R26" s="119"/>
      <c r="S26" s="119"/>
    </row>
  </sheetData>
  <pageMargins left="0.7" right="0.7" top="0.78740157499999996" bottom="0.78740157499999996" header="0.3" footer="0.3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Vyhodnocení hospodaření 2019</vt:lpstr>
      <vt:lpstr>Vyhod. hosp. PO -střediska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Langhammerová</dc:creator>
  <cp:lastModifiedBy>Matějková Romana</cp:lastModifiedBy>
  <cp:lastPrinted>2020-05-15T06:31:32Z</cp:lastPrinted>
  <dcterms:created xsi:type="dcterms:W3CDTF">2019-05-13T07:08:45Z</dcterms:created>
  <dcterms:modified xsi:type="dcterms:W3CDTF">2020-05-27T08:02:28Z</dcterms:modified>
</cp:coreProperties>
</file>