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9\ZÚ 2019 - zveřejnění  kompletní materiál na web\"/>
    </mc:Choice>
  </mc:AlternateContent>
  <bookViews>
    <workbookView xWindow="0" yWindow="0" windowWidth="28800" windowHeight="12000"/>
  </bookViews>
  <sheets>
    <sheet name="Vyhodnocení hospodaření PO" sheetId="10" r:id="rId1"/>
    <sheet name="Vyhod. hosp. PO -střediska" sheetId="11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7" i="10" l="1"/>
  <c r="D58" i="10" l="1"/>
  <c r="D53" i="10"/>
  <c r="D56" i="10" l="1"/>
  <c r="Q5" i="11" l="1"/>
  <c r="P5" i="11"/>
  <c r="O5" i="11"/>
  <c r="N5" i="11"/>
  <c r="M5" i="11"/>
  <c r="J5" i="11"/>
  <c r="O4" i="11"/>
  <c r="D3" i="11"/>
  <c r="D19" i="11" s="1"/>
  <c r="F3" i="11"/>
  <c r="C4" i="11"/>
  <c r="D4" i="11"/>
  <c r="E4" i="11"/>
  <c r="F4" i="11"/>
  <c r="C5" i="11"/>
  <c r="D5" i="11"/>
  <c r="E5" i="11"/>
  <c r="F5" i="11"/>
  <c r="R18" i="11"/>
  <c r="H18" i="11"/>
  <c r="S18" i="11" s="1"/>
  <c r="U18" i="11" s="1"/>
  <c r="R17" i="11"/>
  <c r="H17" i="11"/>
  <c r="S17" i="11" s="1"/>
  <c r="U17" i="11" s="1"/>
  <c r="S16" i="11"/>
  <c r="U16" i="11" s="1"/>
  <c r="R16" i="11"/>
  <c r="H16" i="11"/>
  <c r="R15" i="11"/>
  <c r="H15" i="11"/>
  <c r="R12" i="11"/>
  <c r="H12" i="11"/>
  <c r="S12" i="11" s="1"/>
  <c r="U12" i="11" s="1"/>
  <c r="S11" i="11"/>
  <c r="U11" i="11" s="1"/>
  <c r="R11" i="11"/>
  <c r="H11" i="11"/>
  <c r="R7" i="11"/>
  <c r="S7" i="11" s="1"/>
  <c r="U7" i="11" s="1"/>
  <c r="H7" i="11"/>
  <c r="R6" i="11"/>
  <c r="H6" i="11"/>
  <c r="S6" i="11" s="1"/>
  <c r="U6" i="11" s="1"/>
  <c r="D60" i="10"/>
  <c r="K55" i="10"/>
  <c r="R52" i="10"/>
  <c r="R54" i="10" s="1"/>
  <c r="K50" i="10"/>
  <c r="R49" i="10"/>
  <c r="M42" i="10"/>
  <c r="L42" i="10"/>
  <c r="I42" i="10"/>
  <c r="F42" i="10"/>
  <c r="M41" i="10"/>
  <c r="L41" i="10"/>
  <c r="F41" i="10"/>
  <c r="L40" i="10"/>
  <c r="I40" i="10"/>
  <c r="M40" i="10" s="1"/>
  <c r="F40" i="10"/>
  <c r="K39" i="10"/>
  <c r="J39" i="10"/>
  <c r="L39" i="10" s="1"/>
  <c r="H39" i="10"/>
  <c r="G39" i="10"/>
  <c r="E39" i="10"/>
  <c r="D39" i="10"/>
  <c r="F39" i="10" s="1"/>
  <c r="I37" i="10"/>
  <c r="F37" i="10"/>
  <c r="H35" i="10"/>
  <c r="G35" i="10"/>
  <c r="I35" i="10" s="1"/>
  <c r="E35" i="10"/>
  <c r="D35" i="10"/>
  <c r="F35" i="10" s="1"/>
  <c r="L34" i="10"/>
  <c r="I34" i="10"/>
  <c r="F34" i="10"/>
  <c r="I33" i="10"/>
  <c r="F33" i="10"/>
  <c r="I32" i="10"/>
  <c r="F32" i="10"/>
  <c r="I31" i="10"/>
  <c r="F31" i="10"/>
  <c r="I30" i="10"/>
  <c r="F30" i="10"/>
  <c r="L29" i="10"/>
  <c r="I29" i="10"/>
  <c r="F29" i="10"/>
  <c r="I28" i="10"/>
  <c r="F28" i="10"/>
  <c r="I27" i="10"/>
  <c r="F27" i="10"/>
  <c r="I26" i="10"/>
  <c r="F26" i="10"/>
  <c r="I25" i="10"/>
  <c r="F25" i="10"/>
  <c r="I24" i="10"/>
  <c r="F24" i="10"/>
  <c r="I23" i="10"/>
  <c r="F23" i="10"/>
  <c r="H22" i="10"/>
  <c r="G22" i="10"/>
  <c r="E22" i="10"/>
  <c r="D22" i="10"/>
  <c r="D36" i="10" s="1"/>
  <c r="L21" i="10"/>
  <c r="I21" i="10"/>
  <c r="F21" i="10"/>
  <c r="L20" i="10"/>
  <c r="I20" i="10"/>
  <c r="F20" i="10"/>
  <c r="I19" i="10"/>
  <c r="F19" i="10"/>
  <c r="L18" i="10"/>
  <c r="I18" i="10"/>
  <c r="F18" i="10"/>
  <c r="I17" i="10"/>
  <c r="F17" i="10"/>
  <c r="L16" i="10"/>
  <c r="I16" i="10"/>
  <c r="F16" i="10"/>
  <c r="I15" i="10"/>
  <c r="F15" i="10"/>
  <c r="I14" i="10"/>
  <c r="F14" i="10"/>
  <c r="M34" i="10" l="1"/>
  <c r="M16" i="10"/>
  <c r="G36" i="10"/>
  <c r="M29" i="10"/>
  <c r="M21" i="10"/>
  <c r="I39" i="10"/>
  <c r="M39" i="10" s="1"/>
  <c r="K57" i="10"/>
  <c r="S15" i="11"/>
  <c r="U15" i="11" s="1"/>
  <c r="F19" i="11"/>
  <c r="D62" i="10"/>
  <c r="M18" i="10"/>
  <c r="I22" i="10"/>
  <c r="M20" i="10"/>
  <c r="E36" i="10"/>
  <c r="E38" i="10" s="1"/>
  <c r="D38" i="10"/>
  <c r="G38" i="10"/>
  <c r="H36" i="10"/>
  <c r="H38" i="10" s="1"/>
  <c r="F22" i="10"/>
  <c r="F36" i="10" l="1"/>
  <c r="F38" i="10"/>
  <c r="I36" i="10"/>
  <c r="I38" i="10"/>
  <c r="T5" i="11" l="1"/>
  <c r="T4" i="11" l="1"/>
  <c r="T3" i="11" l="1"/>
  <c r="T19" i="11" s="1"/>
  <c r="L37" i="10"/>
  <c r="M37" i="10" s="1"/>
  <c r="G4" i="11"/>
  <c r="K5" i="11"/>
  <c r="K4" i="11"/>
  <c r="E3" i="11" l="1"/>
  <c r="E19" i="11" s="1"/>
  <c r="L17" i="10"/>
  <c r="M17" i="10" s="1"/>
  <c r="R14" i="11"/>
  <c r="L5" i="11"/>
  <c r="I5" i="11"/>
  <c r="M4" i="11"/>
  <c r="G5" i="11"/>
  <c r="I4" i="11"/>
  <c r="C3" i="11"/>
  <c r="C19" i="11" s="1"/>
  <c r="L15" i="10"/>
  <c r="M15" i="10" s="1"/>
  <c r="H14" i="11"/>
  <c r="L30" i="10"/>
  <c r="M30" i="10" s="1"/>
  <c r="Q4" i="11"/>
  <c r="I3" i="11"/>
  <c r="K3" i="11"/>
  <c r="K19" i="11" s="1"/>
  <c r="L25" i="10"/>
  <c r="M25" i="10" s="1"/>
  <c r="J4" i="11"/>
  <c r="J3" i="11"/>
  <c r="L19" i="10"/>
  <c r="M19" i="10" s="1"/>
  <c r="G3" i="11"/>
  <c r="G19" i="11" s="1"/>
  <c r="M3" i="11"/>
  <c r="L24" i="10"/>
  <c r="M24" i="10" s="1"/>
  <c r="I19" i="11" l="1"/>
  <c r="M19" i="11"/>
  <c r="L27" i="10"/>
  <c r="M27" i="10" s="1"/>
  <c r="L28" i="10"/>
  <c r="M28" i="10" s="1"/>
  <c r="N4" i="11"/>
  <c r="L31" i="10"/>
  <c r="M31" i="10" s="1"/>
  <c r="L23" i="10"/>
  <c r="M23" i="10" s="1"/>
  <c r="L4" i="11"/>
  <c r="R13" i="11"/>
  <c r="K22" i="10"/>
  <c r="J19" i="11"/>
  <c r="L32" i="10"/>
  <c r="M32" i="10" s="1"/>
  <c r="N3" i="11"/>
  <c r="R5" i="11"/>
  <c r="P4" i="11"/>
  <c r="B4" i="11"/>
  <c r="H4" i="11" s="1"/>
  <c r="H9" i="11"/>
  <c r="Q3" i="11"/>
  <c r="Q19" i="11" s="1"/>
  <c r="R10" i="11"/>
  <c r="S14" i="11"/>
  <c r="U14" i="11" s="1"/>
  <c r="J22" i="10"/>
  <c r="L14" i="10"/>
  <c r="M14" i="10" s="1"/>
  <c r="O3" i="11"/>
  <c r="O19" i="11" s="1"/>
  <c r="L26" i="10"/>
  <c r="M26" i="10" s="1"/>
  <c r="L33" i="10"/>
  <c r="M33" i="10" s="1"/>
  <c r="N19" i="11" l="1"/>
  <c r="R4" i="11"/>
  <c r="S4" i="11" s="1"/>
  <c r="U4" i="11" s="1"/>
  <c r="L3" i="11"/>
  <c r="L19" i="11" s="1"/>
  <c r="H13" i="11"/>
  <c r="S13" i="11" s="1"/>
  <c r="U13" i="11" s="1"/>
  <c r="R9" i="11"/>
  <c r="S9" i="11" s="1"/>
  <c r="U9" i="11" s="1"/>
  <c r="B5" i="11"/>
  <c r="H5" i="11" s="1"/>
  <c r="S5" i="11" s="1"/>
  <c r="U5" i="11" s="1"/>
  <c r="H10" i="11"/>
  <c r="S10" i="11" s="1"/>
  <c r="U10" i="11" s="1"/>
  <c r="K35" i="10"/>
  <c r="K36" i="10" s="1"/>
  <c r="K38" i="10" s="1"/>
  <c r="L22" i="10"/>
  <c r="M22" i="10" s="1"/>
  <c r="J35" i="10"/>
  <c r="L35" i="10" l="1"/>
  <c r="M35" i="10" s="1"/>
  <c r="J36" i="10"/>
  <c r="H8" i="11"/>
  <c r="B3" i="11"/>
  <c r="P3" i="11"/>
  <c r="R8" i="11"/>
  <c r="S8" i="11" l="1"/>
  <c r="U8" i="11" s="1"/>
  <c r="L36" i="10"/>
  <c r="M36" i="10" s="1"/>
  <c r="J38" i="10"/>
  <c r="L38" i="10" s="1"/>
  <c r="M38" i="10" s="1"/>
  <c r="B19" i="11"/>
  <c r="H3" i="11"/>
  <c r="P19" i="11"/>
  <c r="R3" i="11"/>
  <c r="R19" i="11" s="1"/>
  <c r="H19" i="11" l="1"/>
  <c r="S3" i="11"/>
  <c r="U3" i="11" l="1"/>
  <c r="U19" i="11" s="1"/>
  <c r="S19" i="11"/>
</calcChain>
</file>

<file path=xl/sharedStrings.xml><?xml version="1.0" encoding="utf-8"?>
<sst xmlns="http://schemas.openxmlformats.org/spreadsheetml/2006/main" count="170" uniqueCount="141">
  <si>
    <t>ostatní</t>
  </si>
  <si>
    <t>Kamencové jezero</t>
  </si>
  <si>
    <t>Spotřeba materiálu</t>
  </si>
  <si>
    <t>Spotřeba energie</t>
  </si>
  <si>
    <t>Opravy a udržování</t>
  </si>
  <si>
    <t>Mzdové náklady</t>
  </si>
  <si>
    <t>Vyhodnocení hospodaření podle rozpočtu za rok 2019</t>
  </si>
  <si>
    <t xml:space="preserve">Název organizace: </t>
  </si>
  <si>
    <t xml:space="preserve">IČO: </t>
  </si>
  <si>
    <t xml:space="preserve">Sídlo: </t>
  </si>
  <si>
    <t>A) Provozní hospodaření</t>
  </si>
  <si>
    <t xml:space="preserve">Poř.č. řádku </t>
  </si>
  <si>
    <t>Ukazatel</t>
  </si>
  <si>
    <t>Rozpočet na rok 2019</t>
  </si>
  <si>
    <t>Poslední upr. rozpočet 2019</t>
  </si>
  <si>
    <t>Skutečnost 2019</t>
  </si>
  <si>
    <t>Hlavní činnost</t>
  </si>
  <si>
    <t>Doplňková činnost</t>
  </si>
  <si>
    <t>Celkem</t>
  </si>
  <si>
    <t>v %</t>
  </si>
  <si>
    <t>a</t>
  </si>
  <si>
    <t>sl.1</t>
  </si>
  <si>
    <t>sl.2</t>
  </si>
  <si>
    <t>sl.1+sl.2</t>
  </si>
  <si>
    <t>sl.3</t>
  </si>
  <si>
    <t>sl.4</t>
  </si>
  <si>
    <t>sl.3+sl.4</t>
  </si>
  <si>
    <t>sl.5</t>
  </si>
  <si>
    <t>sl.6</t>
  </si>
  <si>
    <t>sl.5+sl.6</t>
  </si>
  <si>
    <t>SK X / UR X</t>
  </si>
  <si>
    <t>1.</t>
  </si>
  <si>
    <t>Tržby  601-609</t>
  </si>
  <si>
    <t>2.</t>
  </si>
  <si>
    <t>Příspěvek zřizovatele - účelový (s vyúčtováním) - např. granty, příspěvek s ÚZ</t>
  </si>
  <si>
    <t>3.</t>
  </si>
  <si>
    <t>Provozní dotace z jiných zdrojů (mimo SMCH)</t>
  </si>
  <si>
    <t>4.</t>
  </si>
  <si>
    <t>Zúčtování 403 do výnosů</t>
  </si>
  <si>
    <t>5.</t>
  </si>
  <si>
    <t>Zapojení fondů do výnosů</t>
  </si>
  <si>
    <t>6.</t>
  </si>
  <si>
    <t>Ostatní výnosy</t>
  </si>
  <si>
    <t>7.</t>
  </si>
  <si>
    <t>z toho: příjmy z pronájmu majetku</t>
  </si>
  <si>
    <t>8.</t>
  </si>
  <si>
    <t>příjmy z prodeje majetku</t>
  </si>
  <si>
    <t>9.</t>
  </si>
  <si>
    <t>Výnosy celkem</t>
  </si>
  <si>
    <t>10.</t>
  </si>
  <si>
    <t>11.</t>
  </si>
  <si>
    <t>12.</t>
  </si>
  <si>
    <t>13.</t>
  </si>
  <si>
    <t>Služby</t>
  </si>
  <si>
    <t>14.</t>
  </si>
  <si>
    <t>15.</t>
  </si>
  <si>
    <t>v tom:  mzdy zaměstnanců</t>
  </si>
  <si>
    <t>16.</t>
  </si>
  <si>
    <t>ostatní osobní náklady</t>
  </si>
  <si>
    <t>17.</t>
  </si>
  <si>
    <t>Povinné pojistné placené zaměstnavatelem</t>
  </si>
  <si>
    <t>18.</t>
  </si>
  <si>
    <t>Daně a poplatky</t>
  </si>
  <si>
    <t>19.</t>
  </si>
  <si>
    <t>Odpisy nehmotného a hmotného investičního majetku</t>
  </si>
  <si>
    <t>20.</t>
  </si>
  <si>
    <t>Ostatní náklady</t>
  </si>
  <si>
    <t>21.</t>
  </si>
  <si>
    <t>Odvod (rozpis viz níže)</t>
  </si>
  <si>
    <t>22.</t>
  </si>
  <si>
    <t>Náklady celkem</t>
  </si>
  <si>
    <t>23.</t>
  </si>
  <si>
    <t>Výsledek hospodaření bez příspěvku zřizovatele</t>
  </si>
  <si>
    <t>24.</t>
  </si>
  <si>
    <t>Příspěvek zřizovatele - provozní</t>
  </si>
  <si>
    <t>25.</t>
  </si>
  <si>
    <t>Výsledek hospodaření</t>
  </si>
  <si>
    <t>26.</t>
  </si>
  <si>
    <t>Odvod</t>
  </si>
  <si>
    <t>27.</t>
  </si>
  <si>
    <t>v tom:  z provozu</t>
  </si>
  <si>
    <t>28.</t>
  </si>
  <si>
    <t>29.</t>
  </si>
  <si>
    <t>Investiční dotace</t>
  </si>
  <si>
    <t>B) Použití fondů</t>
  </si>
  <si>
    <t>TVORBA A POUŽITÍ FONDU INVESTIC</t>
  </si>
  <si>
    <t>tis.Kč</t>
  </si>
  <si>
    <t>REZERVNÍ FOND</t>
  </si>
  <si>
    <t>tis. Kč</t>
  </si>
  <si>
    <t>FOND ODMĚN</t>
  </si>
  <si>
    <t>stav investičního fondu k 1.1.</t>
  </si>
  <si>
    <t xml:space="preserve">stav rezervního fondu k 1.1. </t>
  </si>
  <si>
    <t>stav fondu odměn k 1.1.</t>
  </si>
  <si>
    <t>příděl z rezervního fondu organizace</t>
  </si>
  <si>
    <t xml:space="preserve">příděl z hospodářského výsledku </t>
  </si>
  <si>
    <t>příděl z hospodářského výsledku</t>
  </si>
  <si>
    <t>příděl z odpisů dlouhodobého majetku</t>
  </si>
  <si>
    <t>ostatní zdroje fondu</t>
  </si>
  <si>
    <t xml:space="preserve">Zdroje fondu celkem </t>
  </si>
  <si>
    <t>investiční dotace z rozpočtu zřizovatele</t>
  </si>
  <si>
    <t>investiční dotace ze SR a SF</t>
  </si>
  <si>
    <t>na mzdy</t>
  </si>
  <si>
    <t>ostatní zdroje</t>
  </si>
  <si>
    <t xml:space="preserve">použití fondu do investičního fondu použití fondu </t>
  </si>
  <si>
    <t>Použití fondu odměn celkem</t>
  </si>
  <si>
    <t>ZDROJE FONDU CELKEM</t>
  </si>
  <si>
    <t>použití fondu na provozní náklady</t>
  </si>
  <si>
    <t>ost.použití fondu (mj.ztráta z min.let)</t>
  </si>
  <si>
    <t>Stav fondu odměn</t>
  </si>
  <si>
    <t>opravy a údržba nemovitého majetku</t>
  </si>
  <si>
    <t xml:space="preserve">Použití rezervního fondu celkem </t>
  </si>
  <si>
    <t>rekonstrukce a modernizace</t>
  </si>
  <si>
    <t>pořízení dlouhodobého majetku</t>
  </si>
  <si>
    <t xml:space="preserve">Stav rezervního fondu </t>
  </si>
  <si>
    <t>odvod do rozpočtu zřizovatele</t>
  </si>
  <si>
    <t>POUŽITÍ FONDU CELKEM</t>
  </si>
  <si>
    <t>Průměrný přepočtený stav zaměstnanců :</t>
  </si>
  <si>
    <t xml:space="preserve">Stav investičního fondu </t>
  </si>
  <si>
    <t>Jméno:</t>
  </si>
  <si>
    <t>Podpis:</t>
  </si>
  <si>
    <t>Středisko</t>
  </si>
  <si>
    <t>Příspěvek zřizovatele - pouze účelový (s vyúčtováním)</t>
  </si>
  <si>
    <t>Provozní dotace z jiných zdrojů (jiní poskytovatelé než SMCH)</t>
  </si>
  <si>
    <t>Zoopark</t>
  </si>
  <si>
    <t>Psí útulek</t>
  </si>
  <si>
    <t>Zoopark HČ</t>
  </si>
  <si>
    <t>Kamencové jezero HČ</t>
  </si>
  <si>
    <t>Psí útulek HČ</t>
  </si>
  <si>
    <t>Zoopark VČ</t>
  </si>
  <si>
    <t>Kamencové jezero VČ</t>
  </si>
  <si>
    <t>Psí útulek VČ</t>
  </si>
  <si>
    <t>Vedlejší činnost</t>
  </si>
  <si>
    <t>Celkem HČ+VČ</t>
  </si>
  <si>
    <t>Celkem za organizaci</t>
  </si>
  <si>
    <t>Ing. Monika Čakajdová</t>
  </si>
  <si>
    <t>Bc. Věra Fryčová</t>
  </si>
  <si>
    <t>ostatní použití (např. splátky inv.úvěrů - opravy minulých let</t>
  </si>
  <si>
    <t>Zoopark Chomutov, p.o.</t>
  </si>
  <si>
    <t>Přemyslova 259, 430 01  Chomutov</t>
  </si>
  <si>
    <t>Sestavil dne: 7.5.2020</t>
  </si>
  <si>
    <t>Schválil dne: 7.5.2020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</si>
</sst>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61">
    <xf numFmtId="0" fontId="0" fillId="0" borderId="0" xfId="0"/>
    <xf numFmtId="0" fontId="4" fillId="0" borderId="0" xfId="1"/>
    <xf numFmtId="10" fontId="4" fillId="0" borderId="0" xfId="1" applyNumberFormat="1"/>
    <xf numFmtId="0" fontId="5" fillId="0" borderId="0" xfId="1" applyFont="1"/>
    <xf numFmtId="0" fontId="3" fillId="0" borderId="0" xfId="1" applyFont="1"/>
    <xf numFmtId="10" fontId="3" fillId="0" borderId="3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10" fontId="3" fillId="0" borderId="16" xfId="1" applyNumberFormat="1" applyFont="1" applyBorder="1" applyAlignment="1">
      <alignment horizontal="center" vertical="center" wrapText="1"/>
    </xf>
    <xf numFmtId="0" fontId="4" fillId="4" borderId="2" xfId="1" applyFill="1" applyBorder="1"/>
    <xf numFmtId="0" fontId="4" fillId="4" borderId="3" xfId="1" applyFill="1" applyBorder="1" applyAlignment="1">
      <alignment horizontal="center"/>
    </xf>
    <xf numFmtId="0" fontId="6" fillId="4" borderId="7" xfId="1" applyFont="1" applyFill="1" applyBorder="1" applyAlignment="1">
      <alignment horizontal="center"/>
    </xf>
    <xf numFmtId="0" fontId="6" fillId="4" borderId="5" xfId="1" applyFont="1" applyFill="1" applyBorder="1" applyAlignment="1">
      <alignment horizontal="center"/>
    </xf>
    <xf numFmtId="0" fontId="6" fillId="4" borderId="6" xfId="1" applyFont="1" applyFill="1" applyBorder="1" applyAlignment="1">
      <alignment horizontal="center"/>
    </xf>
    <xf numFmtId="0" fontId="6" fillId="4" borderId="17" xfId="1" applyFont="1" applyFill="1" applyBorder="1" applyAlignment="1">
      <alignment horizontal="center"/>
    </xf>
    <xf numFmtId="0" fontId="6" fillId="4" borderId="18" xfId="1" applyFont="1" applyFill="1" applyBorder="1" applyAlignment="1">
      <alignment horizontal="center"/>
    </xf>
    <xf numFmtId="0" fontId="6" fillId="4" borderId="19" xfId="1" applyFont="1" applyFill="1" applyBorder="1" applyAlignment="1">
      <alignment horizontal="center"/>
    </xf>
    <xf numFmtId="0" fontId="6" fillId="4" borderId="20" xfId="1" applyFont="1" applyFill="1" applyBorder="1" applyAlignment="1">
      <alignment horizontal="center"/>
    </xf>
    <xf numFmtId="10" fontId="6" fillId="4" borderId="3" xfId="1" applyNumberFormat="1" applyFont="1" applyFill="1" applyBorder="1" applyAlignment="1">
      <alignment horizontal="center"/>
    </xf>
    <xf numFmtId="0" fontId="4" fillId="0" borderId="21" xfId="1" applyBorder="1" applyAlignment="1">
      <alignment horizontal="center"/>
    </xf>
    <xf numFmtId="0" fontId="4" fillId="0" borderId="22" xfId="1" applyBorder="1"/>
    <xf numFmtId="164" fontId="7" fillId="0" borderId="17" xfId="1" applyNumberFormat="1" applyFont="1" applyBorder="1"/>
    <xf numFmtId="164" fontId="7" fillId="0" borderId="18" xfId="1" applyNumberFormat="1" applyFont="1" applyBorder="1"/>
    <xf numFmtId="164" fontId="7" fillId="0" borderId="23" xfId="1" applyNumberFormat="1" applyFont="1" applyBorder="1"/>
    <xf numFmtId="164" fontId="7" fillId="0" borderId="19" xfId="1" applyNumberFormat="1" applyFont="1" applyBorder="1"/>
    <xf numFmtId="10" fontId="8" fillId="0" borderId="24" xfId="1" applyNumberFormat="1" applyFont="1" applyBorder="1"/>
    <xf numFmtId="0" fontId="9" fillId="0" borderId="24" xfId="1" applyFont="1" applyBorder="1"/>
    <xf numFmtId="164" fontId="9" fillId="0" borderId="25" xfId="1" applyNumberFormat="1" applyFont="1" applyBorder="1"/>
    <xf numFmtId="164" fontId="4" fillId="0" borderId="26" xfId="1" applyNumberFormat="1" applyBorder="1"/>
    <xf numFmtId="164" fontId="4" fillId="0" borderId="25" xfId="1" applyNumberFormat="1" applyBorder="1"/>
    <xf numFmtId="0" fontId="9" fillId="0" borderId="24" xfId="1" applyFont="1" applyBorder="1" applyAlignment="1">
      <alignment horizontal="left"/>
    </xf>
    <xf numFmtId="164" fontId="10" fillId="0" borderId="17" xfId="1" applyNumberFormat="1" applyFont="1" applyBorder="1"/>
    <xf numFmtId="0" fontId="11" fillId="0" borderId="24" xfId="1" applyFont="1" applyBorder="1"/>
    <xf numFmtId="0" fontId="4" fillId="0" borderId="24" xfId="1" applyBorder="1"/>
    <xf numFmtId="164" fontId="7" fillId="0" borderId="23" xfId="1" applyNumberFormat="1" applyFont="1" applyBorder="1" applyAlignment="1">
      <alignment horizontal="right"/>
    </xf>
    <xf numFmtId="164" fontId="7" fillId="0" borderId="19" xfId="1" applyNumberFormat="1" applyFont="1" applyBorder="1" applyAlignment="1">
      <alignment horizontal="right"/>
    </xf>
    <xf numFmtId="0" fontId="4" fillId="0" borderId="24" xfId="1" applyBorder="1" applyAlignment="1">
      <alignment horizontal="left" indent="5"/>
    </xf>
    <xf numFmtId="0" fontId="3" fillId="0" borderId="21" xfId="1" applyFont="1" applyBorder="1" applyAlignment="1">
      <alignment horizontal="center"/>
    </xf>
    <xf numFmtId="0" fontId="3" fillId="0" borderId="24" xfId="1" applyFont="1" applyBorder="1"/>
    <xf numFmtId="164" fontId="3" fillId="0" borderId="25" xfId="1" applyNumberFormat="1" applyFont="1" applyBorder="1"/>
    <xf numFmtId="164" fontId="12" fillId="0" borderId="23" xfId="1" applyNumberFormat="1" applyFont="1" applyBorder="1" applyAlignment="1">
      <alignment horizontal="right"/>
    </xf>
    <xf numFmtId="164" fontId="12" fillId="0" borderId="19" xfId="1" applyNumberFormat="1" applyFont="1" applyBorder="1" applyAlignment="1">
      <alignment horizontal="right"/>
    </xf>
    <xf numFmtId="0" fontId="9" fillId="0" borderId="24" xfId="1" applyFont="1" applyBorder="1" applyAlignment="1">
      <alignment horizontal="left" indent="5"/>
    </xf>
    <xf numFmtId="0" fontId="13" fillId="2" borderId="24" xfId="1" applyFont="1" applyFill="1" applyBorder="1"/>
    <xf numFmtId="164" fontId="3" fillId="2" borderId="25" xfId="1" applyNumberFormat="1" applyFont="1" applyFill="1" applyBorder="1"/>
    <xf numFmtId="164" fontId="3" fillId="4" borderId="26" xfId="1" applyNumberFormat="1" applyFont="1" applyFill="1" applyBorder="1"/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left"/>
    </xf>
    <xf numFmtId="164" fontId="3" fillId="0" borderId="14" xfId="1" applyNumberFormat="1" applyFont="1" applyBorder="1"/>
    <xf numFmtId="164" fontId="7" fillId="0" borderId="27" xfId="1" applyNumberFormat="1" applyFont="1" applyBorder="1" applyAlignment="1">
      <alignment horizontal="right"/>
    </xf>
    <xf numFmtId="164" fontId="7" fillId="0" borderId="28" xfId="1" applyNumberFormat="1" applyFont="1" applyBorder="1" applyAlignment="1">
      <alignment horizontal="right"/>
    </xf>
    <xf numFmtId="0" fontId="3" fillId="0" borderId="3" xfId="1" applyFont="1" applyBorder="1" applyAlignment="1">
      <alignment horizontal="center"/>
    </xf>
    <xf numFmtId="0" fontId="3" fillId="0" borderId="3" xfId="1" applyFont="1" applyBorder="1"/>
    <xf numFmtId="164" fontId="3" fillId="0" borderId="7" xfId="1" applyNumberFormat="1" applyFont="1" applyBorder="1"/>
    <xf numFmtId="164" fontId="12" fillId="0" borderId="6" xfId="1" applyNumberFormat="1" applyFont="1" applyBorder="1" applyAlignment="1">
      <alignment horizontal="right"/>
    </xf>
    <xf numFmtId="164" fontId="12" fillId="0" borderId="8" xfId="1" applyNumberFormat="1" applyFont="1" applyBorder="1" applyAlignment="1">
      <alignment horizontal="right"/>
    </xf>
    <xf numFmtId="10" fontId="8" fillId="0" borderId="3" xfId="1" applyNumberFormat="1" applyFont="1" applyBorder="1"/>
    <xf numFmtId="0" fontId="4" fillId="0" borderId="24" xfId="1" applyBorder="1" applyAlignment="1">
      <alignment horizontal="center"/>
    </xf>
    <xf numFmtId="0" fontId="4" fillId="0" borderId="10" xfId="1" applyBorder="1" applyAlignment="1">
      <alignment horizontal="center"/>
    </xf>
    <xf numFmtId="0" fontId="4" fillId="0" borderId="10" xfId="1" applyBorder="1" applyAlignment="1">
      <alignment horizontal="left" indent="5"/>
    </xf>
    <xf numFmtId="164" fontId="4" fillId="0" borderId="14" xfId="1" applyNumberFormat="1" applyBorder="1"/>
    <xf numFmtId="164" fontId="4" fillId="0" borderId="12" xfId="1" applyNumberFormat="1" applyBorder="1"/>
    <xf numFmtId="10" fontId="8" fillId="0" borderId="10" xfId="1" applyNumberFormat="1" applyFont="1" applyBorder="1"/>
    <xf numFmtId="0" fontId="3" fillId="0" borderId="29" xfId="1" applyFont="1" applyBorder="1" applyAlignment="1">
      <alignment horizontal="center"/>
    </xf>
    <xf numFmtId="0" fontId="3" fillId="0" borderId="30" xfId="1" applyFont="1" applyBorder="1"/>
    <xf numFmtId="164" fontId="3" fillId="0" borderId="31" xfId="1" applyNumberFormat="1" applyFont="1" applyBorder="1"/>
    <xf numFmtId="164" fontId="3" fillId="4" borderId="32" xfId="1" applyNumberFormat="1" applyFont="1" applyFill="1" applyBorder="1"/>
    <xf numFmtId="164" fontId="12" fillId="0" borderId="33" xfId="1" applyNumberFormat="1" applyFont="1" applyBorder="1" applyAlignment="1">
      <alignment horizontal="right"/>
    </xf>
    <xf numFmtId="164" fontId="12" fillId="0" borderId="34" xfId="1" applyNumberFormat="1" applyFont="1" applyBorder="1" applyAlignment="1">
      <alignment horizontal="right"/>
    </xf>
    <xf numFmtId="10" fontId="8" fillId="0" borderId="29" xfId="1" applyNumberFormat="1" applyFont="1" applyBorder="1"/>
    <xf numFmtId="0" fontId="3" fillId="0" borderId="26" xfId="1" applyFont="1" applyBorder="1" applyAlignment="1">
      <alignment horizontal="center"/>
    </xf>
    <xf numFmtId="164" fontId="3" fillId="0" borderId="26" xfId="1" applyNumberFormat="1" applyFont="1" applyBorder="1" applyAlignment="1">
      <alignment horizontal="center"/>
    </xf>
    <xf numFmtId="0" fontId="3" fillId="0" borderId="35" xfId="1" applyFont="1" applyBorder="1" applyAlignment="1">
      <alignment horizontal="left"/>
    </xf>
    <xf numFmtId="0" fontId="3" fillId="0" borderId="1" xfId="1" applyFont="1" applyBorder="1" applyAlignment="1">
      <alignment horizontal="left"/>
    </xf>
    <xf numFmtId="0" fontId="3" fillId="0" borderId="25" xfId="1" applyFont="1" applyBorder="1" applyAlignment="1">
      <alignment horizontal="left"/>
    </xf>
    <xf numFmtId="0" fontId="4" fillId="0" borderId="35" xfId="1" applyBorder="1" applyAlignment="1">
      <alignment horizontal="left"/>
    </xf>
    <xf numFmtId="0" fontId="4" fillId="0" borderId="1" xfId="1" applyBorder="1" applyAlignment="1">
      <alignment horizontal="left"/>
    </xf>
    <xf numFmtId="0" fontId="4" fillId="0" borderId="25" xfId="1" applyBorder="1" applyAlignment="1">
      <alignment horizontal="left"/>
    </xf>
    <xf numFmtId="164" fontId="3" fillId="0" borderId="26" xfId="1" applyNumberFormat="1" applyFont="1" applyBorder="1"/>
    <xf numFmtId="164" fontId="3" fillId="0" borderId="0" xfId="1" applyNumberFormat="1" applyFont="1"/>
    <xf numFmtId="0" fontId="4" fillId="0" borderId="36" xfId="1" applyBorder="1"/>
    <xf numFmtId="164" fontId="4" fillId="0" borderId="17" xfId="1" applyNumberFormat="1" applyBorder="1"/>
    <xf numFmtId="164" fontId="4" fillId="0" borderId="18" xfId="1" applyNumberFormat="1" applyBorder="1"/>
    <xf numFmtId="164" fontId="4" fillId="0" borderId="19" xfId="1" applyNumberFormat="1" applyBorder="1"/>
    <xf numFmtId="164" fontId="4" fillId="5" borderId="3" xfId="1" applyNumberFormat="1" applyFill="1" applyBorder="1"/>
    <xf numFmtId="164" fontId="4" fillId="5" borderId="36" xfId="1" applyNumberFormat="1" applyFill="1" applyBorder="1"/>
    <xf numFmtId="164" fontId="4" fillId="3" borderId="36" xfId="1" applyNumberFormat="1" applyFill="1" applyBorder="1"/>
    <xf numFmtId="164" fontId="4" fillId="2" borderId="36" xfId="1" applyNumberFormat="1" applyFill="1" applyBorder="1"/>
    <xf numFmtId="164" fontId="3" fillId="6" borderId="36" xfId="1" applyNumberFormat="1" applyFont="1" applyFill="1" applyBorder="1"/>
    <xf numFmtId="164" fontId="4" fillId="0" borderId="35" xfId="1" applyNumberFormat="1" applyBorder="1"/>
    <xf numFmtId="164" fontId="4" fillId="2" borderId="24" xfId="1" applyNumberFormat="1" applyFill="1" applyBorder="1"/>
    <xf numFmtId="0" fontId="4" fillId="0" borderId="16" xfId="1" applyBorder="1"/>
    <xf numFmtId="164" fontId="4" fillId="0" borderId="37" xfId="1" applyNumberFormat="1" applyBorder="1"/>
    <xf numFmtId="164" fontId="4" fillId="0" borderId="38" xfId="1" applyNumberFormat="1" applyBorder="1"/>
    <xf numFmtId="164" fontId="4" fillId="0" borderId="39" xfId="1" applyNumberFormat="1" applyBorder="1"/>
    <xf numFmtId="164" fontId="4" fillId="3" borderId="22" xfId="1" applyNumberFormat="1" applyFill="1" applyBorder="1"/>
    <xf numFmtId="164" fontId="4" fillId="2" borderId="16" xfId="1" applyNumberFormat="1" applyFill="1" applyBorder="1"/>
    <xf numFmtId="164" fontId="3" fillId="6" borderId="22" xfId="1" applyNumberFormat="1" applyFont="1" applyFill="1" applyBorder="1"/>
    <xf numFmtId="164" fontId="4" fillId="0" borderId="31" xfId="1" applyNumberFormat="1" applyBorder="1"/>
    <xf numFmtId="164" fontId="4" fillId="0" borderId="40" xfId="1" applyNumberFormat="1" applyBorder="1"/>
    <xf numFmtId="164" fontId="4" fillId="5" borderId="30" xfId="1" applyNumberFormat="1" applyFill="1" applyBorder="1"/>
    <xf numFmtId="164" fontId="4" fillId="3" borderId="30" xfId="1" applyNumberFormat="1" applyFill="1" applyBorder="1"/>
    <xf numFmtId="164" fontId="4" fillId="2" borderId="30" xfId="1" applyNumberFormat="1" applyFill="1" applyBorder="1"/>
    <xf numFmtId="164" fontId="3" fillId="6" borderId="30" xfId="1" applyNumberFormat="1" applyFont="1" applyFill="1" applyBorder="1"/>
    <xf numFmtId="164" fontId="4" fillId="0" borderId="7" xfId="1" applyNumberFormat="1" applyBorder="1"/>
    <xf numFmtId="164" fontId="4" fillId="3" borderId="3" xfId="1" applyNumberFormat="1" applyFill="1" applyBorder="1"/>
    <xf numFmtId="164" fontId="4" fillId="2" borderId="3" xfId="1" applyNumberFormat="1" applyFill="1" applyBorder="1"/>
    <xf numFmtId="164" fontId="3" fillId="6" borderId="3" xfId="1" applyNumberFormat="1" applyFont="1" applyFill="1" applyBorder="1"/>
    <xf numFmtId="0" fontId="4" fillId="0" borderId="10" xfId="1" applyBorder="1"/>
    <xf numFmtId="164" fontId="4" fillId="5" borderId="29" xfId="1" applyNumberFormat="1" applyFill="1" applyBorder="1"/>
    <xf numFmtId="164" fontId="4" fillId="3" borderId="29" xfId="1" applyNumberFormat="1" applyFill="1" applyBorder="1"/>
    <xf numFmtId="164" fontId="3" fillId="6" borderId="29" xfId="1" applyNumberFormat="1" applyFont="1" applyFill="1" applyBorder="1"/>
    <xf numFmtId="164" fontId="4" fillId="5" borderId="22" xfId="1" applyNumberFormat="1" applyFill="1" applyBorder="1"/>
    <xf numFmtId="164" fontId="4" fillId="0" borderId="5" xfId="1" applyNumberFormat="1" applyBorder="1"/>
    <xf numFmtId="164" fontId="4" fillId="0" borderId="8" xfId="1" applyNumberFormat="1" applyBorder="1"/>
    <xf numFmtId="164" fontId="4" fillId="0" borderId="15" xfId="1" applyNumberFormat="1" applyBorder="1"/>
    <xf numFmtId="164" fontId="4" fillId="2" borderId="10" xfId="1" applyNumberFormat="1" applyFill="1" applyBorder="1"/>
    <xf numFmtId="164" fontId="4" fillId="0" borderId="41" xfId="1" applyNumberFormat="1" applyBorder="1"/>
    <xf numFmtId="164" fontId="4" fillId="0" borderId="42" xfId="1" applyNumberFormat="1" applyBorder="1"/>
    <xf numFmtId="164" fontId="4" fillId="0" borderId="43" xfId="1" applyNumberFormat="1" applyBorder="1"/>
    <xf numFmtId="164" fontId="4" fillId="2" borderId="22" xfId="1" applyNumberFormat="1" applyFill="1" applyBorder="1"/>
    <xf numFmtId="0" fontId="3" fillId="5" borderId="44" xfId="1" applyFont="1" applyFill="1" applyBorder="1" applyAlignment="1">
      <alignment horizontal="center" textRotation="90" wrapText="1"/>
    </xf>
    <xf numFmtId="0" fontId="3" fillId="0" borderId="44" xfId="1" applyFont="1" applyBorder="1" applyAlignment="1">
      <alignment horizontal="center" vertical="center"/>
    </xf>
    <xf numFmtId="0" fontId="4" fillId="0" borderId="45" xfId="1" applyBorder="1" applyAlignment="1">
      <alignment horizontal="center" textRotation="90" wrapText="1"/>
    </xf>
    <xf numFmtId="0" fontId="9" fillId="0" borderId="46" xfId="1" applyFont="1" applyBorder="1" applyAlignment="1">
      <alignment horizontal="center" textRotation="90" wrapText="1"/>
    </xf>
    <xf numFmtId="0" fontId="11" fillId="0" borderId="46" xfId="1" applyFont="1" applyBorder="1" applyAlignment="1">
      <alignment horizontal="center" textRotation="90" wrapText="1"/>
    </xf>
    <xf numFmtId="0" fontId="4" fillId="0" borderId="46" xfId="1" applyBorder="1" applyAlignment="1">
      <alignment horizontal="center" textRotation="90" wrapText="1"/>
    </xf>
    <xf numFmtId="0" fontId="4" fillId="0" borderId="47" xfId="1" applyBorder="1" applyAlignment="1">
      <alignment horizontal="center" textRotation="90" wrapText="1"/>
    </xf>
    <xf numFmtId="0" fontId="3" fillId="3" borderId="44" xfId="1" applyFont="1" applyFill="1" applyBorder="1" applyAlignment="1">
      <alignment horizontal="center" textRotation="90" wrapText="1"/>
    </xf>
    <xf numFmtId="0" fontId="13" fillId="2" borderId="44" xfId="1" applyFont="1" applyFill="1" applyBorder="1" applyAlignment="1">
      <alignment horizontal="center" textRotation="90" wrapText="1"/>
    </xf>
    <xf numFmtId="0" fontId="3" fillId="6" borderId="44" xfId="1" applyFont="1" applyFill="1" applyBorder="1" applyAlignment="1">
      <alignment horizontal="center" textRotation="90" wrapText="1"/>
    </xf>
    <xf numFmtId="10" fontId="14" fillId="0" borderId="24" xfId="1" applyNumberFormat="1" applyFont="1" applyBorder="1"/>
    <xf numFmtId="0" fontId="2" fillId="0" borderId="0" xfId="1" applyFont="1"/>
    <xf numFmtId="164" fontId="4" fillId="0" borderId="0" xfId="1" applyNumberFormat="1"/>
    <xf numFmtId="0" fontId="2" fillId="0" borderId="0" xfId="1" applyFont="1" applyAlignment="1">
      <alignment horizontal="center"/>
    </xf>
    <xf numFmtId="0" fontId="4" fillId="0" borderId="0" xfId="1" applyAlignment="1">
      <alignment horizontal="center"/>
    </xf>
    <xf numFmtId="0" fontId="3" fillId="0" borderId="0" xfId="1" applyFont="1" applyAlignment="1">
      <alignment horizontal="left"/>
    </xf>
    <xf numFmtId="164" fontId="4" fillId="0" borderId="25" xfId="1" applyNumberFormat="1" applyFill="1" applyBorder="1"/>
    <xf numFmtId="164" fontId="7" fillId="0" borderId="19" xfId="1" applyNumberFormat="1" applyFont="1" applyFill="1" applyBorder="1" applyAlignment="1">
      <alignment horizontal="right"/>
    </xf>
    <xf numFmtId="164" fontId="4" fillId="0" borderId="26" xfId="1" applyNumberFormat="1" applyFill="1" applyBorder="1"/>
    <xf numFmtId="0" fontId="1" fillId="0" borderId="0" xfId="1" applyFont="1"/>
    <xf numFmtId="0" fontId="3" fillId="0" borderId="35" xfId="1" applyFont="1" applyBorder="1" applyAlignment="1">
      <alignment horizontal="left"/>
    </xf>
    <xf numFmtId="0" fontId="3" fillId="0" borderId="25" xfId="1" applyFont="1" applyBorder="1" applyAlignment="1">
      <alignment horizontal="left"/>
    </xf>
    <xf numFmtId="0" fontId="4" fillId="0" borderId="35" xfId="1" applyBorder="1" applyAlignment="1">
      <alignment horizontal="left"/>
    </xf>
    <xf numFmtId="0" fontId="4" fillId="0" borderId="25" xfId="1" applyBorder="1" applyAlignment="1">
      <alignment horizontal="left"/>
    </xf>
    <xf numFmtId="0" fontId="3" fillId="0" borderId="1" xfId="1" applyFont="1" applyBorder="1" applyAlignment="1">
      <alignment horizontal="left"/>
    </xf>
    <xf numFmtId="0" fontId="2" fillId="0" borderId="35" xfId="1" applyFont="1" applyBorder="1" applyAlignment="1">
      <alignment horizontal="left"/>
    </xf>
    <xf numFmtId="0" fontId="4" fillId="0" borderId="26" xfId="1" applyBorder="1" applyAlignment="1">
      <alignment horizontal="left"/>
    </xf>
    <xf numFmtId="0" fontId="3" fillId="0" borderId="26" xfId="1" applyFont="1" applyBorder="1" applyAlignment="1">
      <alignment horizontal="left"/>
    </xf>
    <xf numFmtId="0" fontId="3" fillId="0" borderId="2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4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8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68"/>
  <sheetViews>
    <sheetView showGridLines="0" tabSelected="1" topLeftCell="B1" zoomScaleNormal="100" workbookViewId="0">
      <selection activeCell="L55" sqref="L55"/>
    </sheetView>
  </sheetViews>
  <sheetFormatPr defaultColWidth="0" defaultRowHeight="15" zeroHeight="1" x14ac:dyDescent="0.25"/>
  <cols>
    <col min="1" max="1" width="4.5703125" style="1" customWidth="1"/>
    <col min="2" max="2" width="9.140625" style="1" customWidth="1"/>
    <col min="3" max="3" width="70.140625" style="1" bestFit="1" customWidth="1"/>
    <col min="4" max="4" width="12.140625" style="1" bestFit="1" customWidth="1"/>
    <col min="5" max="5" width="20.85546875" style="1" bestFit="1" customWidth="1"/>
    <col min="6" max="6" width="17.85546875" style="1" customWidth="1"/>
    <col min="7" max="7" width="12.140625" style="1" bestFit="1" customWidth="1"/>
    <col min="8" max="8" width="11.7109375" style="1" customWidth="1"/>
    <col min="9" max="9" width="12.7109375" style="1" bestFit="1" customWidth="1"/>
    <col min="10" max="10" width="13.5703125" style="1" bestFit="1" customWidth="1"/>
    <col min="11" max="11" width="11.7109375" style="1" customWidth="1"/>
    <col min="12" max="12" width="12.7109375" style="1" bestFit="1" customWidth="1"/>
    <col min="13" max="13" width="11.7109375" style="2" customWidth="1"/>
    <col min="14" max="19" width="9.140625" style="1" customWidth="1"/>
    <col min="20" max="16384" width="9.140625" style="1" hidden="1"/>
  </cols>
  <sheetData>
    <row r="1" spans="2:13" x14ac:dyDescent="0.25"/>
    <row r="2" spans="2:13" x14ac:dyDescent="0.25"/>
    <row r="3" spans="2:13" ht="21" x14ac:dyDescent="0.35">
      <c r="B3" s="3" t="s">
        <v>6</v>
      </c>
    </row>
    <row r="4" spans="2:13" x14ac:dyDescent="0.25"/>
    <row r="5" spans="2:13" x14ac:dyDescent="0.25">
      <c r="B5" s="1" t="s">
        <v>7</v>
      </c>
      <c r="C5" s="137" t="s">
        <v>137</v>
      </c>
    </row>
    <row r="6" spans="2:13" x14ac:dyDescent="0.25">
      <c r="B6" s="1" t="s">
        <v>8</v>
      </c>
      <c r="C6" s="138">
        <v>379719</v>
      </c>
    </row>
    <row r="7" spans="2:13" x14ac:dyDescent="0.25">
      <c r="B7" s="1" t="s">
        <v>9</v>
      </c>
      <c r="C7" s="137" t="s">
        <v>138</v>
      </c>
    </row>
    <row r="8" spans="2:13" x14ac:dyDescent="0.25"/>
    <row r="9" spans="2:13" x14ac:dyDescent="0.25">
      <c r="B9" s="4" t="s">
        <v>10</v>
      </c>
    </row>
    <row r="10" spans="2:13" ht="15.75" thickBot="1" x14ac:dyDescent="0.3"/>
    <row r="11" spans="2:13" x14ac:dyDescent="0.25">
      <c r="B11" s="152" t="s">
        <v>11</v>
      </c>
      <c r="C11" s="154" t="s">
        <v>12</v>
      </c>
      <c r="D11" s="156" t="s">
        <v>13</v>
      </c>
      <c r="E11" s="157"/>
      <c r="F11" s="158"/>
      <c r="G11" s="159" t="s">
        <v>14</v>
      </c>
      <c r="H11" s="157"/>
      <c r="I11" s="160"/>
      <c r="J11" s="156" t="s">
        <v>15</v>
      </c>
      <c r="K11" s="157"/>
      <c r="L11" s="160"/>
      <c r="M11" s="5"/>
    </row>
    <row r="12" spans="2:13" ht="30.75" thickBot="1" x14ac:dyDescent="0.3">
      <c r="B12" s="153"/>
      <c r="C12" s="155"/>
      <c r="D12" s="6" t="s">
        <v>16</v>
      </c>
      <c r="E12" s="7" t="s">
        <v>17</v>
      </c>
      <c r="F12" s="8" t="s">
        <v>18</v>
      </c>
      <c r="G12" s="9" t="s">
        <v>16</v>
      </c>
      <c r="H12" s="7" t="s">
        <v>17</v>
      </c>
      <c r="I12" s="10" t="s">
        <v>18</v>
      </c>
      <c r="J12" s="6" t="s">
        <v>16</v>
      </c>
      <c r="K12" s="7" t="s">
        <v>17</v>
      </c>
      <c r="L12" s="10" t="s">
        <v>18</v>
      </c>
      <c r="M12" s="11" t="s">
        <v>19</v>
      </c>
    </row>
    <row r="13" spans="2:13" x14ac:dyDescent="0.25">
      <c r="B13" s="12"/>
      <c r="C13" s="13" t="s">
        <v>20</v>
      </c>
      <c r="D13" s="14" t="s">
        <v>21</v>
      </c>
      <c r="E13" s="15" t="s">
        <v>22</v>
      </c>
      <c r="F13" s="16" t="s">
        <v>23</v>
      </c>
      <c r="G13" s="17" t="s">
        <v>24</v>
      </c>
      <c r="H13" s="18" t="s">
        <v>25</v>
      </c>
      <c r="I13" s="19" t="s">
        <v>26</v>
      </c>
      <c r="J13" s="20" t="s">
        <v>27</v>
      </c>
      <c r="K13" s="18" t="s">
        <v>28</v>
      </c>
      <c r="L13" s="19" t="s">
        <v>29</v>
      </c>
      <c r="M13" s="21" t="s">
        <v>30</v>
      </c>
    </row>
    <row r="14" spans="2:13" x14ac:dyDescent="0.25">
      <c r="B14" s="22" t="s">
        <v>31</v>
      </c>
      <c r="C14" s="23" t="s">
        <v>32</v>
      </c>
      <c r="D14" s="24">
        <v>23500000</v>
      </c>
      <c r="E14" s="25">
        <v>4500000</v>
      </c>
      <c r="F14" s="26">
        <f>D14+E14</f>
        <v>28000000</v>
      </c>
      <c r="G14" s="24">
        <v>23500000</v>
      </c>
      <c r="H14" s="25">
        <v>3300000</v>
      </c>
      <c r="I14" s="26">
        <f>G14+H14</f>
        <v>26800000</v>
      </c>
      <c r="J14" s="24">
        <v>24772245.439999998</v>
      </c>
      <c r="K14" s="25">
        <v>4690648.3099999996</v>
      </c>
      <c r="L14" s="27">
        <f>J14+K14</f>
        <v>29462893.749999996</v>
      </c>
      <c r="M14" s="28">
        <f>L14/I14</f>
        <v>1.0993617070895521</v>
      </c>
    </row>
    <row r="15" spans="2:13" x14ac:dyDescent="0.25">
      <c r="B15" s="22" t="s">
        <v>33</v>
      </c>
      <c r="C15" s="29" t="s">
        <v>34</v>
      </c>
      <c r="D15" s="30"/>
      <c r="E15" s="31">
        <v>0</v>
      </c>
      <c r="F15" s="26">
        <f t="shared" ref="F15:F42" si="0">D15+E15</f>
        <v>0</v>
      </c>
      <c r="G15" s="32"/>
      <c r="H15" s="31">
        <v>0</v>
      </c>
      <c r="I15" s="26">
        <f t="shared" ref="I15:I37" si="1">G15+H15</f>
        <v>0</v>
      </c>
      <c r="J15" s="32">
        <v>1532193.3</v>
      </c>
      <c r="K15" s="31">
        <v>0</v>
      </c>
      <c r="L15" s="27">
        <f t="shared" ref="L15:L42" si="2">J15+K15</f>
        <v>1532193.3</v>
      </c>
      <c r="M15" s="28" t="e">
        <f>L15/I15</f>
        <v>#DIV/0!</v>
      </c>
    </row>
    <row r="16" spans="2:13" x14ac:dyDescent="0.25">
      <c r="B16" s="22" t="s">
        <v>35</v>
      </c>
      <c r="C16" s="33" t="s">
        <v>36</v>
      </c>
      <c r="D16" s="34">
        <v>0</v>
      </c>
      <c r="E16" s="25">
        <v>0</v>
      </c>
      <c r="F16" s="26">
        <f t="shared" si="0"/>
        <v>0</v>
      </c>
      <c r="G16" s="24">
        <v>1130000</v>
      </c>
      <c r="H16" s="25">
        <v>0</v>
      </c>
      <c r="I16" s="26">
        <f t="shared" si="1"/>
        <v>1130000</v>
      </c>
      <c r="J16" s="24"/>
      <c r="K16" s="25">
        <v>0</v>
      </c>
      <c r="L16" s="27">
        <f t="shared" si="2"/>
        <v>0</v>
      </c>
      <c r="M16" s="28">
        <f t="shared" ref="M16:M38" si="3">L16/I16</f>
        <v>0</v>
      </c>
    </row>
    <row r="17" spans="2:15" x14ac:dyDescent="0.25">
      <c r="B17" s="22" t="s">
        <v>37</v>
      </c>
      <c r="C17" s="29" t="s">
        <v>38</v>
      </c>
      <c r="D17" s="34"/>
      <c r="E17" s="25">
        <v>0</v>
      </c>
      <c r="F17" s="26">
        <f t="shared" si="0"/>
        <v>0</v>
      </c>
      <c r="G17" s="24">
        <v>0</v>
      </c>
      <c r="H17" s="25">
        <v>0</v>
      </c>
      <c r="I17" s="26">
        <f t="shared" si="1"/>
        <v>0</v>
      </c>
      <c r="J17" s="24">
        <v>1295250.6399999999</v>
      </c>
      <c r="K17" s="25">
        <v>0</v>
      </c>
      <c r="L17" s="27">
        <f t="shared" si="2"/>
        <v>1295250.6399999999</v>
      </c>
      <c r="M17" s="28" t="e">
        <f t="shared" si="3"/>
        <v>#DIV/0!</v>
      </c>
    </row>
    <row r="18" spans="2:15" x14ac:dyDescent="0.25">
      <c r="B18" s="22" t="s">
        <v>39</v>
      </c>
      <c r="C18" s="35" t="s">
        <v>40</v>
      </c>
      <c r="D18" s="24">
        <v>1000000</v>
      </c>
      <c r="E18" s="25">
        <v>0</v>
      </c>
      <c r="F18" s="26">
        <f t="shared" si="0"/>
        <v>1000000</v>
      </c>
      <c r="G18" s="24">
        <v>1000000</v>
      </c>
      <c r="H18" s="25">
        <v>0</v>
      </c>
      <c r="I18" s="26">
        <f t="shared" si="1"/>
        <v>1000000</v>
      </c>
      <c r="J18" s="24"/>
      <c r="K18" s="25">
        <v>0</v>
      </c>
      <c r="L18" s="27">
        <f t="shared" si="2"/>
        <v>0</v>
      </c>
      <c r="M18" s="28">
        <f t="shared" si="3"/>
        <v>0</v>
      </c>
    </row>
    <row r="19" spans="2:15" x14ac:dyDescent="0.25">
      <c r="B19" s="22" t="s">
        <v>41</v>
      </c>
      <c r="C19" s="36" t="s">
        <v>42</v>
      </c>
      <c r="D19" s="32">
        <v>2400000</v>
      </c>
      <c r="E19" s="31">
        <v>0</v>
      </c>
      <c r="F19" s="37">
        <f t="shared" si="0"/>
        <v>2400000</v>
      </c>
      <c r="G19" s="32">
        <v>2470000</v>
      </c>
      <c r="H19" s="31">
        <v>0</v>
      </c>
      <c r="I19" s="37">
        <f t="shared" si="1"/>
        <v>2470000</v>
      </c>
      <c r="J19" s="32">
        <v>2167275.79</v>
      </c>
      <c r="K19" s="31">
        <v>234.1</v>
      </c>
      <c r="L19" s="38">
        <f t="shared" si="2"/>
        <v>2167509.89</v>
      </c>
      <c r="M19" s="28">
        <f t="shared" si="3"/>
        <v>0.8775343684210527</v>
      </c>
    </row>
    <row r="20" spans="2:15" x14ac:dyDescent="0.25">
      <c r="B20" s="22" t="s">
        <v>43</v>
      </c>
      <c r="C20" s="36" t="s">
        <v>44</v>
      </c>
      <c r="D20" s="32"/>
      <c r="E20" s="31">
        <v>0</v>
      </c>
      <c r="F20" s="37">
        <f t="shared" si="0"/>
        <v>0</v>
      </c>
      <c r="G20" s="32"/>
      <c r="H20" s="31">
        <v>0</v>
      </c>
      <c r="I20" s="37">
        <f t="shared" si="1"/>
        <v>0</v>
      </c>
      <c r="J20" s="32"/>
      <c r="K20" s="31">
        <v>0</v>
      </c>
      <c r="L20" s="38">
        <f t="shared" si="2"/>
        <v>0</v>
      </c>
      <c r="M20" s="28" t="e">
        <f t="shared" si="3"/>
        <v>#DIV/0!</v>
      </c>
    </row>
    <row r="21" spans="2:15" x14ac:dyDescent="0.25">
      <c r="B21" s="22" t="s">
        <v>45</v>
      </c>
      <c r="C21" s="39" t="s">
        <v>46</v>
      </c>
      <c r="D21" s="32"/>
      <c r="E21" s="31">
        <v>0</v>
      </c>
      <c r="F21" s="37">
        <f t="shared" si="0"/>
        <v>0</v>
      </c>
      <c r="G21" s="32"/>
      <c r="H21" s="31">
        <v>0</v>
      </c>
      <c r="I21" s="37">
        <f t="shared" si="1"/>
        <v>0</v>
      </c>
      <c r="J21" s="32"/>
      <c r="K21" s="31">
        <v>0</v>
      </c>
      <c r="L21" s="38">
        <f t="shared" si="2"/>
        <v>0</v>
      </c>
      <c r="M21" s="28" t="e">
        <f t="shared" si="3"/>
        <v>#DIV/0!</v>
      </c>
    </row>
    <row r="22" spans="2:15" x14ac:dyDescent="0.25">
      <c r="B22" s="40" t="s">
        <v>47</v>
      </c>
      <c r="C22" s="41" t="s">
        <v>48</v>
      </c>
      <c r="D22" s="42">
        <f>SUM(D14:D19)</f>
        <v>26900000</v>
      </c>
      <c r="E22" s="42">
        <f>SUM(E14:E21)</f>
        <v>4500000</v>
      </c>
      <c r="F22" s="43">
        <f t="shared" si="0"/>
        <v>31400000</v>
      </c>
      <c r="G22" s="42">
        <f>SUM(G14:G19)</f>
        <v>28100000</v>
      </c>
      <c r="H22" s="42">
        <f>SUM(H14:H21)</f>
        <v>3300000</v>
      </c>
      <c r="I22" s="43">
        <f t="shared" si="1"/>
        <v>31400000</v>
      </c>
      <c r="J22" s="42">
        <f>SUM(J14:J19)</f>
        <v>29766965.169999998</v>
      </c>
      <c r="K22" s="42">
        <f>SUM(K14:K21)</f>
        <v>4690882.4099999992</v>
      </c>
      <c r="L22" s="44">
        <f t="shared" si="2"/>
        <v>34457847.579999998</v>
      </c>
      <c r="M22" s="134">
        <f t="shared" si="3"/>
        <v>1.0973836808917197</v>
      </c>
    </row>
    <row r="23" spans="2:15" x14ac:dyDescent="0.25">
      <c r="B23" s="22" t="s">
        <v>49</v>
      </c>
      <c r="C23" s="36" t="s">
        <v>4</v>
      </c>
      <c r="D23" s="32">
        <v>3800000</v>
      </c>
      <c r="E23" s="31">
        <v>500000</v>
      </c>
      <c r="F23" s="37">
        <f t="shared" si="0"/>
        <v>4300000</v>
      </c>
      <c r="G23" s="32">
        <v>4243800</v>
      </c>
      <c r="H23" s="31">
        <v>100000</v>
      </c>
      <c r="I23" s="37">
        <f t="shared" si="1"/>
        <v>4343800</v>
      </c>
      <c r="J23" s="32">
        <v>4757316.5</v>
      </c>
      <c r="K23" s="31">
        <v>136601.28</v>
      </c>
      <c r="L23" s="38">
        <f t="shared" si="2"/>
        <v>4893917.78</v>
      </c>
      <c r="M23" s="28">
        <f t="shared" si="3"/>
        <v>1.1266443620792854</v>
      </c>
    </row>
    <row r="24" spans="2:15" x14ac:dyDescent="0.25">
      <c r="B24" s="22" t="s">
        <v>50</v>
      </c>
      <c r="C24" s="36" t="s">
        <v>2</v>
      </c>
      <c r="D24" s="32">
        <v>7800000</v>
      </c>
      <c r="E24" s="31">
        <v>980000</v>
      </c>
      <c r="F24" s="37">
        <f>D24+E24</f>
        <v>8780000</v>
      </c>
      <c r="G24" s="32">
        <v>8800000</v>
      </c>
      <c r="H24" s="31">
        <v>350000</v>
      </c>
      <c r="I24" s="37">
        <f t="shared" si="1"/>
        <v>9150000</v>
      </c>
      <c r="J24" s="32">
        <v>8802054.1000000015</v>
      </c>
      <c r="K24" s="31">
        <v>322130.24</v>
      </c>
      <c r="L24" s="38">
        <f t="shared" si="2"/>
        <v>9124184.3400000017</v>
      </c>
      <c r="M24" s="28">
        <f t="shared" si="3"/>
        <v>0.99717861639344285</v>
      </c>
    </row>
    <row r="25" spans="2:15" x14ac:dyDescent="0.25">
      <c r="B25" s="22" t="s">
        <v>51</v>
      </c>
      <c r="C25" s="36" t="s">
        <v>3</v>
      </c>
      <c r="D25" s="32">
        <v>2790000</v>
      </c>
      <c r="E25" s="31">
        <v>30000</v>
      </c>
      <c r="F25" s="37">
        <f t="shared" si="0"/>
        <v>2820000</v>
      </c>
      <c r="G25" s="32">
        <v>3640000</v>
      </c>
      <c r="H25" s="31">
        <v>30000</v>
      </c>
      <c r="I25" s="37">
        <f t="shared" si="1"/>
        <v>3670000</v>
      </c>
      <c r="J25" s="32">
        <v>3613070.92</v>
      </c>
      <c r="K25" s="31">
        <v>0</v>
      </c>
      <c r="L25" s="38">
        <f t="shared" si="2"/>
        <v>3613070.92</v>
      </c>
      <c r="M25" s="28">
        <f t="shared" si="3"/>
        <v>0.98448798910081747</v>
      </c>
    </row>
    <row r="26" spans="2:15" x14ac:dyDescent="0.25">
      <c r="B26" s="22" t="s">
        <v>52</v>
      </c>
      <c r="C26" s="36" t="s">
        <v>53</v>
      </c>
      <c r="D26" s="32">
        <v>9300000</v>
      </c>
      <c r="E26" s="31">
        <v>20000</v>
      </c>
      <c r="F26" s="37">
        <f t="shared" si="0"/>
        <v>9320000</v>
      </c>
      <c r="G26" s="32">
        <v>8550000</v>
      </c>
      <c r="H26" s="31">
        <v>40000</v>
      </c>
      <c r="I26" s="37">
        <f t="shared" si="1"/>
        <v>8590000</v>
      </c>
      <c r="J26" s="32">
        <v>8169597.7499999991</v>
      </c>
      <c r="K26" s="31">
        <v>48560</v>
      </c>
      <c r="L26" s="38">
        <f t="shared" si="2"/>
        <v>8218157.7499999991</v>
      </c>
      <c r="M26" s="28">
        <f t="shared" si="3"/>
        <v>0.95671219441210698</v>
      </c>
    </row>
    <row r="27" spans="2:15" x14ac:dyDescent="0.25">
      <c r="B27" s="22" t="s">
        <v>54</v>
      </c>
      <c r="C27" s="36" t="s">
        <v>5</v>
      </c>
      <c r="D27" s="32">
        <v>28500000</v>
      </c>
      <c r="E27" s="31">
        <v>1100000</v>
      </c>
      <c r="F27" s="37">
        <f t="shared" si="0"/>
        <v>29600000</v>
      </c>
      <c r="G27" s="32">
        <v>27620000</v>
      </c>
      <c r="H27" s="31">
        <v>980000</v>
      </c>
      <c r="I27" s="37">
        <f t="shared" si="1"/>
        <v>28600000</v>
      </c>
      <c r="J27" s="32">
        <v>25099076.109999999</v>
      </c>
      <c r="K27" s="31">
        <v>1107661.8899999999</v>
      </c>
      <c r="L27" s="38">
        <f t="shared" si="2"/>
        <v>26206738</v>
      </c>
      <c r="M27" s="28">
        <f t="shared" si="3"/>
        <v>0.91631951048951044</v>
      </c>
    </row>
    <row r="28" spans="2:15" x14ac:dyDescent="0.25">
      <c r="B28" s="22" t="s">
        <v>55</v>
      </c>
      <c r="C28" s="29" t="s">
        <v>56</v>
      </c>
      <c r="D28" s="32">
        <v>28130000</v>
      </c>
      <c r="E28" s="31">
        <v>1020000</v>
      </c>
      <c r="F28" s="37">
        <f t="shared" si="0"/>
        <v>29150000</v>
      </c>
      <c r="G28" s="32">
        <v>25150000</v>
      </c>
      <c r="H28" s="31">
        <v>0</v>
      </c>
      <c r="I28" s="37">
        <f t="shared" si="1"/>
        <v>25150000</v>
      </c>
      <c r="J28" s="140">
        <v>21016513.109999999</v>
      </c>
      <c r="K28" s="140">
        <v>1095161.8899999999</v>
      </c>
      <c r="L28" s="141">
        <f t="shared" si="2"/>
        <v>22111675</v>
      </c>
      <c r="M28" s="28">
        <f t="shared" si="3"/>
        <v>0.87919184890656066</v>
      </c>
      <c r="O28" s="136"/>
    </row>
    <row r="29" spans="2:15" x14ac:dyDescent="0.25">
      <c r="B29" s="22" t="s">
        <v>57</v>
      </c>
      <c r="C29" s="45" t="s">
        <v>58</v>
      </c>
      <c r="D29" s="32">
        <v>1470000</v>
      </c>
      <c r="E29" s="31">
        <v>80000</v>
      </c>
      <c r="F29" s="37">
        <f t="shared" si="0"/>
        <v>1550000</v>
      </c>
      <c r="G29" s="32">
        <v>2470000</v>
      </c>
      <c r="H29" s="31">
        <v>980000</v>
      </c>
      <c r="I29" s="37">
        <f t="shared" si="1"/>
        <v>3450000</v>
      </c>
      <c r="J29" s="140">
        <v>4082563</v>
      </c>
      <c r="K29" s="142">
        <v>12500</v>
      </c>
      <c r="L29" s="141">
        <f t="shared" si="2"/>
        <v>4095063</v>
      </c>
      <c r="M29" s="28">
        <f t="shared" si="3"/>
        <v>1.1869747826086956</v>
      </c>
    </row>
    <row r="30" spans="2:15" x14ac:dyDescent="0.25">
      <c r="B30" s="22" t="s">
        <v>59</v>
      </c>
      <c r="C30" s="36" t="s">
        <v>60</v>
      </c>
      <c r="D30" s="32">
        <v>9100000</v>
      </c>
      <c r="E30" s="31">
        <v>300000</v>
      </c>
      <c r="F30" s="37">
        <f t="shared" si="0"/>
        <v>9400000</v>
      </c>
      <c r="G30" s="32">
        <v>8780000</v>
      </c>
      <c r="H30" s="31">
        <v>200000</v>
      </c>
      <c r="I30" s="37">
        <f t="shared" si="1"/>
        <v>8980000</v>
      </c>
      <c r="J30" s="32">
        <v>7936203.0499999989</v>
      </c>
      <c r="K30" s="31">
        <v>231819.95</v>
      </c>
      <c r="L30" s="38">
        <f t="shared" si="2"/>
        <v>8168022.9999999991</v>
      </c>
      <c r="M30" s="28">
        <f t="shared" si="3"/>
        <v>0.90957939866369697</v>
      </c>
    </row>
    <row r="31" spans="2:15" x14ac:dyDescent="0.25">
      <c r="B31" s="22" t="s">
        <v>61</v>
      </c>
      <c r="C31" s="36" t="s">
        <v>62</v>
      </c>
      <c r="D31" s="32">
        <v>60000</v>
      </c>
      <c r="E31" s="31"/>
      <c r="F31" s="37">
        <f t="shared" si="0"/>
        <v>60000</v>
      </c>
      <c r="G31" s="32">
        <v>60000</v>
      </c>
      <c r="H31" s="31">
        <v>0</v>
      </c>
      <c r="I31" s="37">
        <f t="shared" si="1"/>
        <v>60000</v>
      </c>
      <c r="J31" s="32">
        <v>35919</v>
      </c>
      <c r="K31" s="31">
        <v>0</v>
      </c>
      <c r="L31" s="38">
        <f t="shared" si="2"/>
        <v>35919</v>
      </c>
      <c r="M31" s="28">
        <f t="shared" si="3"/>
        <v>0.59865000000000002</v>
      </c>
    </row>
    <row r="32" spans="2:15" x14ac:dyDescent="0.25">
      <c r="B32" s="22" t="s">
        <v>63</v>
      </c>
      <c r="C32" s="36" t="s">
        <v>64</v>
      </c>
      <c r="D32" s="32">
        <v>2550000</v>
      </c>
      <c r="E32" s="31">
        <v>10000</v>
      </c>
      <c r="F32" s="37">
        <f t="shared" si="0"/>
        <v>2560000</v>
      </c>
      <c r="G32" s="32">
        <v>7200000</v>
      </c>
      <c r="H32" s="31">
        <v>10000</v>
      </c>
      <c r="I32" s="37">
        <f t="shared" si="1"/>
        <v>7210000</v>
      </c>
      <c r="J32" s="32">
        <v>7717531.8600000003</v>
      </c>
      <c r="K32" s="31">
        <v>613453</v>
      </c>
      <c r="L32" s="38">
        <f t="shared" si="2"/>
        <v>8330984.8600000003</v>
      </c>
      <c r="M32" s="28">
        <f t="shared" si="3"/>
        <v>1.1554764022191402</v>
      </c>
    </row>
    <row r="33" spans="2:18" x14ac:dyDescent="0.25">
      <c r="B33" s="22" t="s">
        <v>65</v>
      </c>
      <c r="C33" s="36" t="s">
        <v>66</v>
      </c>
      <c r="D33" s="32">
        <v>3450000</v>
      </c>
      <c r="E33" s="31">
        <v>110000</v>
      </c>
      <c r="F33" s="37">
        <f t="shared" si="0"/>
        <v>3560000</v>
      </c>
      <c r="G33" s="32">
        <v>2960000</v>
      </c>
      <c r="H33" s="31">
        <v>850000</v>
      </c>
      <c r="I33" s="37">
        <f t="shared" si="1"/>
        <v>3810000</v>
      </c>
      <c r="J33" s="32">
        <v>3918456.1000000006</v>
      </c>
      <c r="K33" s="31">
        <v>1199013.6400000001</v>
      </c>
      <c r="L33" s="38">
        <f t="shared" si="2"/>
        <v>5117469.74</v>
      </c>
      <c r="M33" s="28">
        <f t="shared" si="3"/>
        <v>1.3431679107611549</v>
      </c>
    </row>
    <row r="34" spans="2:18" x14ac:dyDescent="0.25">
      <c r="B34" s="22" t="s">
        <v>67</v>
      </c>
      <c r="C34" s="36" t="s">
        <v>68</v>
      </c>
      <c r="D34" s="32"/>
      <c r="E34" s="32"/>
      <c r="F34" s="37">
        <f t="shared" si="0"/>
        <v>0</v>
      </c>
      <c r="G34" s="32"/>
      <c r="H34" s="32"/>
      <c r="I34" s="37">
        <f t="shared" si="1"/>
        <v>0</v>
      </c>
      <c r="J34" s="32"/>
      <c r="K34" s="32"/>
      <c r="L34" s="38">
        <f t="shared" si="2"/>
        <v>0</v>
      </c>
      <c r="M34" s="28" t="e">
        <f t="shared" si="3"/>
        <v>#DIV/0!</v>
      </c>
    </row>
    <row r="35" spans="2:18" x14ac:dyDescent="0.25">
      <c r="B35" s="40" t="s">
        <v>69</v>
      </c>
      <c r="C35" s="41" t="s">
        <v>70</v>
      </c>
      <c r="D35" s="42">
        <f>SUM(D23:D27)+SUM(D30:D33)</f>
        <v>67350000</v>
      </c>
      <c r="E35" s="42">
        <f>SUM(E23:E27)+SUM(E30:E33)</f>
        <v>3050000</v>
      </c>
      <c r="F35" s="43">
        <f t="shared" si="0"/>
        <v>70400000</v>
      </c>
      <c r="G35" s="42">
        <f>SUM(G23:G27)+SUM(G30:G33)</f>
        <v>71853800</v>
      </c>
      <c r="H35" s="42">
        <f>SUM(H23:H27)+SUM(H30:H33)</f>
        <v>2560000</v>
      </c>
      <c r="I35" s="43">
        <f t="shared" si="1"/>
        <v>74413800</v>
      </c>
      <c r="J35" s="42">
        <f>SUM(J23:J27)+SUM(J30:J33)</f>
        <v>70049225.390000001</v>
      </c>
      <c r="K35" s="42">
        <f>SUM(K23:K27)+SUM(K30:K33)</f>
        <v>3659240</v>
      </c>
      <c r="L35" s="43">
        <f t="shared" si="2"/>
        <v>73708465.390000001</v>
      </c>
      <c r="M35" s="28">
        <f t="shared" si="3"/>
        <v>0.9905214542195131</v>
      </c>
    </row>
    <row r="36" spans="2:18" x14ac:dyDescent="0.25">
      <c r="B36" s="40" t="s">
        <v>71</v>
      </c>
      <c r="C36" s="41" t="s">
        <v>72</v>
      </c>
      <c r="D36" s="42">
        <f>D22-D35</f>
        <v>-40450000</v>
      </c>
      <c r="E36" s="42">
        <f>E22-E35</f>
        <v>1450000</v>
      </c>
      <c r="F36" s="43">
        <f t="shared" si="0"/>
        <v>-39000000</v>
      </c>
      <c r="G36" s="42">
        <f>G22-G35</f>
        <v>-43753800</v>
      </c>
      <c r="H36" s="42">
        <f>H22-H35</f>
        <v>740000</v>
      </c>
      <c r="I36" s="43">
        <f t="shared" si="1"/>
        <v>-43013800</v>
      </c>
      <c r="J36" s="42">
        <f>J22-J35</f>
        <v>-40282260.219999999</v>
      </c>
      <c r="K36" s="42">
        <f>K22-K35</f>
        <v>1031642.4099999992</v>
      </c>
      <c r="L36" s="44">
        <f t="shared" si="2"/>
        <v>-39250617.810000002</v>
      </c>
      <c r="M36" s="28">
        <f t="shared" si="3"/>
        <v>0.91251221259223791</v>
      </c>
    </row>
    <row r="37" spans="2:18" x14ac:dyDescent="0.25">
      <c r="B37" s="40" t="s">
        <v>73</v>
      </c>
      <c r="C37" s="46" t="s">
        <v>74</v>
      </c>
      <c r="D37" s="47">
        <v>39000000</v>
      </c>
      <c r="E37" s="48">
        <v>0</v>
      </c>
      <c r="F37" s="43">
        <f t="shared" si="0"/>
        <v>39000000</v>
      </c>
      <c r="G37" s="47">
        <v>43013800</v>
      </c>
      <c r="H37" s="48">
        <v>0</v>
      </c>
      <c r="I37" s="43">
        <f t="shared" si="1"/>
        <v>43013800</v>
      </c>
      <c r="J37" s="47">
        <v>43013800</v>
      </c>
      <c r="K37" s="48">
        <v>0</v>
      </c>
      <c r="L37" s="44">
        <f t="shared" si="2"/>
        <v>43013800</v>
      </c>
      <c r="M37" s="28">
        <f t="shared" si="3"/>
        <v>1</v>
      </c>
    </row>
    <row r="38" spans="2:18" ht="15.75" thickBot="1" x14ac:dyDescent="0.3">
      <c r="B38" s="49" t="s">
        <v>75</v>
      </c>
      <c r="C38" s="50" t="s">
        <v>76</v>
      </c>
      <c r="D38" s="51">
        <f>D36+D37</f>
        <v>-1450000</v>
      </c>
      <c r="E38" s="51">
        <f>E36+E37</f>
        <v>1450000</v>
      </c>
      <c r="F38" s="52">
        <f>D38+E38</f>
        <v>0</v>
      </c>
      <c r="G38" s="51">
        <f>G36+G37</f>
        <v>-740000</v>
      </c>
      <c r="H38" s="51">
        <f>H36+H37</f>
        <v>740000</v>
      </c>
      <c r="I38" s="52">
        <f>G38+H38</f>
        <v>0</v>
      </c>
      <c r="J38" s="51">
        <f>J36+J37</f>
        <v>2731539.7800000012</v>
      </c>
      <c r="K38" s="51">
        <f>K36+K37</f>
        <v>1031642.4099999992</v>
      </c>
      <c r="L38" s="53">
        <f t="shared" si="2"/>
        <v>3763182.1900000004</v>
      </c>
      <c r="M38" s="28" t="e">
        <f t="shared" si="3"/>
        <v>#DIV/0!</v>
      </c>
    </row>
    <row r="39" spans="2:18" x14ac:dyDescent="0.25">
      <c r="B39" s="54" t="s">
        <v>77</v>
      </c>
      <c r="C39" s="55" t="s">
        <v>78</v>
      </c>
      <c r="D39" s="56">
        <f>SUM(D40:D41)</f>
        <v>0</v>
      </c>
      <c r="E39" s="56">
        <f>SUM(E40:E41)</f>
        <v>0</v>
      </c>
      <c r="F39" s="57">
        <f t="shared" si="0"/>
        <v>0</v>
      </c>
      <c r="G39" s="56">
        <f>SUM(G40:G41)</f>
        <v>0</v>
      </c>
      <c r="H39" s="56">
        <f>SUM(H40:H41)</f>
        <v>0</v>
      </c>
      <c r="I39" s="57">
        <f>G39+H39</f>
        <v>0</v>
      </c>
      <c r="J39" s="56">
        <f>SUM(J40:J41)</f>
        <v>0</v>
      </c>
      <c r="K39" s="56">
        <f>SUM(K40:K41)</f>
        <v>0</v>
      </c>
      <c r="L39" s="58">
        <f t="shared" si="2"/>
        <v>0</v>
      </c>
      <c r="M39" s="59" t="str">
        <f>IF(I39=0,"",L39/I39)</f>
        <v/>
      </c>
    </row>
    <row r="40" spans="2:18" x14ac:dyDescent="0.25">
      <c r="B40" s="60" t="s">
        <v>79</v>
      </c>
      <c r="C40" s="36" t="s">
        <v>80</v>
      </c>
      <c r="D40" s="32">
        <v>0</v>
      </c>
      <c r="E40" s="31">
        <v>0</v>
      </c>
      <c r="F40" s="37">
        <f t="shared" si="0"/>
        <v>0</v>
      </c>
      <c r="G40" s="32">
        <v>0</v>
      </c>
      <c r="H40" s="31"/>
      <c r="I40" s="37">
        <f>G40+H40</f>
        <v>0</v>
      </c>
      <c r="J40" s="32">
        <v>0</v>
      </c>
      <c r="K40" s="31">
        <v>0</v>
      </c>
      <c r="L40" s="38">
        <f t="shared" si="2"/>
        <v>0</v>
      </c>
      <c r="M40" s="28" t="str">
        <f>IF(I40=0,"",L40/I40)</f>
        <v/>
      </c>
    </row>
    <row r="41" spans="2:18" ht="15.75" thickBot="1" x14ac:dyDescent="0.3">
      <c r="B41" s="61" t="s">
        <v>81</v>
      </c>
      <c r="C41" s="62" t="s">
        <v>0</v>
      </c>
      <c r="D41" s="63">
        <v>0</v>
      </c>
      <c r="E41" s="64">
        <v>0</v>
      </c>
      <c r="F41" s="52">
        <f t="shared" si="0"/>
        <v>0</v>
      </c>
      <c r="G41" s="63">
        <v>0</v>
      </c>
      <c r="H41" s="64">
        <v>0</v>
      </c>
      <c r="I41" s="52">
        <v>0</v>
      </c>
      <c r="J41" s="63">
        <v>0</v>
      </c>
      <c r="K41" s="64">
        <v>0</v>
      </c>
      <c r="L41" s="53">
        <f t="shared" si="2"/>
        <v>0</v>
      </c>
      <c r="M41" s="65" t="str">
        <f>IF(I41=0,"",L41/I41)</f>
        <v/>
      </c>
    </row>
    <row r="42" spans="2:18" ht="15.75" thickBot="1" x14ac:dyDescent="0.3">
      <c r="B42" s="66" t="s">
        <v>82</v>
      </c>
      <c r="C42" s="67" t="s">
        <v>83</v>
      </c>
      <c r="D42" s="68">
        <v>0</v>
      </c>
      <c r="E42" s="69">
        <v>0</v>
      </c>
      <c r="F42" s="70">
        <f t="shared" si="0"/>
        <v>0</v>
      </c>
      <c r="G42" s="68">
        <v>0</v>
      </c>
      <c r="H42" s="69">
        <v>0</v>
      </c>
      <c r="I42" s="70">
        <f>G42+H42</f>
        <v>0</v>
      </c>
      <c r="J42" s="68">
        <v>0</v>
      </c>
      <c r="K42" s="69">
        <v>0</v>
      </c>
      <c r="L42" s="71">
        <f t="shared" si="2"/>
        <v>0</v>
      </c>
      <c r="M42" s="72" t="str">
        <f>IF(I42=0,"",L42/I42)</f>
        <v/>
      </c>
    </row>
    <row r="43" spans="2:18" x14ac:dyDescent="0.25"/>
    <row r="44" spans="2:18" x14ac:dyDescent="0.25">
      <c r="B44" s="4" t="s">
        <v>84</v>
      </c>
      <c r="M44" s="1"/>
    </row>
    <row r="45" spans="2:18" x14ac:dyDescent="0.25">
      <c r="M45" s="1"/>
    </row>
    <row r="46" spans="2:18" x14ac:dyDescent="0.25">
      <c r="B46" s="144" t="s">
        <v>85</v>
      </c>
      <c r="C46" s="145"/>
      <c r="D46" s="73" t="s">
        <v>86</v>
      </c>
      <c r="F46" s="144" t="s">
        <v>87</v>
      </c>
      <c r="G46" s="148"/>
      <c r="H46" s="148"/>
      <c r="I46" s="148"/>
      <c r="J46" s="145"/>
      <c r="K46" s="74" t="s">
        <v>88</v>
      </c>
      <c r="M46" s="75" t="s">
        <v>89</v>
      </c>
      <c r="N46" s="76"/>
      <c r="O46" s="76"/>
      <c r="P46" s="76"/>
      <c r="Q46" s="77"/>
      <c r="R46" s="73" t="s">
        <v>88</v>
      </c>
    </row>
    <row r="47" spans="2:18" x14ac:dyDescent="0.25">
      <c r="B47" s="146" t="s">
        <v>90</v>
      </c>
      <c r="C47" s="147"/>
      <c r="D47" s="31">
        <v>16410326.85</v>
      </c>
      <c r="F47" s="150" t="s">
        <v>91</v>
      </c>
      <c r="G47" s="150"/>
      <c r="H47" s="150"/>
      <c r="I47" s="150"/>
      <c r="J47" s="150"/>
      <c r="K47" s="31">
        <f>393201.21+27657.61</f>
        <v>420858.82</v>
      </c>
      <c r="M47" s="78" t="s">
        <v>92</v>
      </c>
      <c r="N47" s="79"/>
      <c r="O47" s="79"/>
      <c r="P47" s="79"/>
      <c r="Q47" s="80"/>
      <c r="R47" s="31">
        <v>146011</v>
      </c>
    </row>
    <row r="48" spans="2:18" x14ac:dyDescent="0.25">
      <c r="B48" s="146" t="s">
        <v>93</v>
      </c>
      <c r="C48" s="147"/>
      <c r="D48" s="31">
        <v>0</v>
      </c>
      <c r="F48" s="150" t="s">
        <v>94</v>
      </c>
      <c r="G48" s="150"/>
      <c r="H48" s="150"/>
      <c r="I48" s="150"/>
      <c r="J48" s="150"/>
      <c r="K48" s="31">
        <v>0</v>
      </c>
      <c r="M48" s="78" t="s">
        <v>95</v>
      </c>
      <c r="N48" s="79"/>
      <c r="O48" s="79"/>
      <c r="P48" s="79"/>
      <c r="Q48" s="80"/>
      <c r="R48" s="31">
        <v>0</v>
      </c>
    </row>
    <row r="49" spans="2:18" x14ac:dyDescent="0.25">
      <c r="B49" s="146" t="s">
        <v>96</v>
      </c>
      <c r="C49" s="147"/>
      <c r="D49" s="31">
        <v>6639853.2199999997</v>
      </c>
      <c r="F49" s="150" t="s">
        <v>97</v>
      </c>
      <c r="G49" s="150"/>
      <c r="H49" s="150"/>
      <c r="I49" s="150"/>
      <c r="J49" s="150"/>
      <c r="K49" s="31">
        <v>318577.34999999998</v>
      </c>
      <c r="M49" s="75" t="s">
        <v>98</v>
      </c>
      <c r="N49" s="76"/>
      <c r="O49" s="76"/>
      <c r="P49" s="76"/>
      <c r="Q49" s="77"/>
      <c r="R49" s="81">
        <f>SUM(R47:R48)</f>
        <v>146011</v>
      </c>
    </row>
    <row r="50" spans="2:18" x14ac:dyDescent="0.25">
      <c r="B50" s="146" t="s">
        <v>99</v>
      </c>
      <c r="C50" s="147"/>
      <c r="D50" s="31">
        <v>5000000</v>
      </c>
      <c r="F50" s="151" t="s">
        <v>98</v>
      </c>
      <c r="G50" s="151"/>
      <c r="H50" s="151"/>
      <c r="I50" s="151"/>
      <c r="J50" s="151"/>
      <c r="K50" s="81">
        <f>SUM(K47:K49)</f>
        <v>739436.16999999993</v>
      </c>
      <c r="M50" s="78"/>
      <c r="N50" s="79"/>
      <c r="O50" s="79"/>
      <c r="P50" s="79"/>
      <c r="Q50" s="80"/>
      <c r="R50" s="31"/>
    </row>
    <row r="51" spans="2:18" x14ac:dyDescent="0.25">
      <c r="B51" s="146" t="s">
        <v>100</v>
      </c>
      <c r="C51" s="147"/>
      <c r="D51" s="31">
        <v>319096.36</v>
      </c>
      <c r="F51" s="151"/>
      <c r="G51" s="151"/>
      <c r="H51" s="151"/>
      <c r="I51" s="151"/>
      <c r="J51" s="151"/>
      <c r="K51" s="81"/>
      <c r="M51" s="78" t="s">
        <v>101</v>
      </c>
      <c r="N51" s="79"/>
      <c r="O51" s="79"/>
      <c r="P51" s="79"/>
      <c r="Q51" s="80"/>
      <c r="R51" s="31">
        <v>0</v>
      </c>
    </row>
    <row r="52" spans="2:18" x14ac:dyDescent="0.25">
      <c r="B52" s="146" t="s">
        <v>102</v>
      </c>
      <c r="C52" s="147"/>
      <c r="D52" s="31">
        <v>50000</v>
      </c>
      <c r="F52" s="150" t="s">
        <v>103</v>
      </c>
      <c r="G52" s="150"/>
      <c r="H52" s="150"/>
      <c r="I52" s="150"/>
      <c r="J52" s="150"/>
      <c r="K52" s="31">
        <v>0</v>
      </c>
      <c r="M52" s="75" t="s">
        <v>104</v>
      </c>
      <c r="N52" s="76"/>
      <c r="O52" s="76"/>
      <c r="P52" s="76"/>
      <c r="Q52" s="77"/>
      <c r="R52" s="81">
        <f>SUM(R51)</f>
        <v>0</v>
      </c>
    </row>
    <row r="53" spans="2:18" s="4" customFormat="1" x14ac:dyDescent="0.25">
      <c r="B53" s="144" t="s">
        <v>105</v>
      </c>
      <c r="C53" s="145"/>
      <c r="D53" s="81">
        <f>SUM(D47:D52)</f>
        <v>28419276.43</v>
      </c>
      <c r="F53" s="150" t="s">
        <v>106</v>
      </c>
      <c r="G53" s="150"/>
      <c r="H53" s="150"/>
      <c r="I53" s="150"/>
      <c r="J53" s="150"/>
      <c r="K53" s="31">
        <v>0</v>
      </c>
      <c r="L53" s="1"/>
      <c r="M53" s="1"/>
      <c r="N53" s="1"/>
      <c r="O53" s="1"/>
      <c r="R53" s="82"/>
    </row>
    <row r="54" spans="2:18" s="4" customFormat="1" x14ac:dyDescent="0.25">
      <c r="B54" s="144"/>
      <c r="C54" s="145"/>
      <c r="D54" s="81"/>
      <c r="F54" s="150" t="s">
        <v>107</v>
      </c>
      <c r="G54" s="150"/>
      <c r="H54" s="150"/>
      <c r="I54" s="150"/>
      <c r="J54" s="150"/>
      <c r="K54" s="31">
        <v>0</v>
      </c>
      <c r="L54" s="1"/>
      <c r="M54" s="75" t="s">
        <v>108</v>
      </c>
      <c r="N54" s="76"/>
      <c r="O54" s="76"/>
      <c r="P54" s="76"/>
      <c r="Q54" s="77"/>
      <c r="R54" s="81">
        <f>R47-R52</f>
        <v>146011</v>
      </c>
    </row>
    <row r="55" spans="2:18" x14ac:dyDescent="0.25">
      <c r="B55" s="146" t="s">
        <v>109</v>
      </c>
      <c r="C55" s="147"/>
      <c r="D55" s="31">
        <v>0</v>
      </c>
      <c r="F55" s="151" t="s">
        <v>110</v>
      </c>
      <c r="G55" s="151"/>
      <c r="H55" s="151"/>
      <c r="I55" s="151"/>
      <c r="J55" s="151"/>
      <c r="K55" s="81">
        <f>SUM(K52:K54)</f>
        <v>0</v>
      </c>
      <c r="M55" s="1"/>
    </row>
    <row r="56" spans="2:18" x14ac:dyDescent="0.25">
      <c r="B56" s="146" t="s">
        <v>111</v>
      </c>
      <c r="C56" s="147"/>
      <c r="D56" s="31">
        <f>3464702.71+301290</f>
        <v>3765992.71</v>
      </c>
      <c r="F56" s="144"/>
      <c r="G56" s="148"/>
      <c r="H56" s="148"/>
      <c r="I56" s="148"/>
      <c r="J56" s="145"/>
      <c r="K56" s="81"/>
      <c r="M56" s="1"/>
    </row>
    <row r="57" spans="2:18" x14ac:dyDescent="0.25">
      <c r="B57" s="146" t="s">
        <v>112</v>
      </c>
      <c r="C57" s="147"/>
      <c r="D57" s="31">
        <v>7718226.5599999996</v>
      </c>
      <c r="F57" s="144" t="s">
        <v>113</v>
      </c>
      <c r="G57" s="148"/>
      <c r="H57" s="148"/>
      <c r="I57" s="148"/>
      <c r="J57" s="145"/>
      <c r="K57" s="81">
        <f>K50-K55</f>
        <v>739436.16999999993</v>
      </c>
      <c r="M57" s="1"/>
    </row>
    <row r="58" spans="2:18" x14ac:dyDescent="0.25">
      <c r="B58" s="149" t="s">
        <v>136</v>
      </c>
      <c r="C58" s="147"/>
      <c r="D58" s="31">
        <f>13666363.48+400.3</f>
        <v>13666763.780000001</v>
      </c>
      <c r="K58" s="82"/>
      <c r="M58" s="1"/>
    </row>
    <row r="59" spans="2:18" x14ac:dyDescent="0.25">
      <c r="B59" s="146" t="s">
        <v>114</v>
      </c>
      <c r="C59" s="147"/>
      <c r="D59" s="31">
        <v>15549.34</v>
      </c>
      <c r="M59" s="1"/>
    </row>
    <row r="60" spans="2:18" x14ac:dyDescent="0.25">
      <c r="B60" s="144" t="s">
        <v>115</v>
      </c>
      <c r="C60" s="145"/>
      <c r="D60" s="81">
        <f>SUM(D55:D59)</f>
        <v>25166532.390000001</v>
      </c>
      <c r="F60" s="4" t="s">
        <v>116</v>
      </c>
      <c r="G60" s="4"/>
      <c r="H60" s="4"/>
      <c r="I60" s="139">
        <v>70</v>
      </c>
      <c r="M60" s="1"/>
    </row>
    <row r="61" spans="2:18" x14ac:dyDescent="0.25">
      <c r="B61" s="144"/>
      <c r="C61" s="145"/>
      <c r="D61" s="81"/>
      <c r="M61" s="1"/>
    </row>
    <row r="62" spans="2:18" s="4" customFormat="1" x14ac:dyDescent="0.25">
      <c r="B62" s="144" t="s">
        <v>117</v>
      </c>
      <c r="C62" s="145"/>
      <c r="D62" s="81">
        <f>D53-D60</f>
        <v>3252744.0399999991</v>
      </c>
    </row>
    <row r="63" spans="2:18" x14ac:dyDescent="0.25">
      <c r="E63" s="136"/>
      <c r="M63" s="1"/>
    </row>
    <row r="64" spans="2:18" x14ac:dyDescent="0.25">
      <c r="M64" s="1"/>
    </row>
    <row r="65" spans="2:13" x14ac:dyDescent="0.25">
      <c r="B65" s="143" t="s">
        <v>139</v>
      </c>
      <c r="D65" s="1" t="s">
        <v>118</v>
      </c>
      <c r="E65" s="135" t="s">
        <v>134</v>
      </c>
      <c r="J65" s="1" t="s">
        <v>119</v>
      </c>
      <c r="M65" s="1"/>
    </row>
    <row r="66" spans="2:13" x14ac:dyDescent="0.25">
      <c r="M66" s="1"/>
    </row>
    <row r="67" spans="2:13" x14ac:dyDescent="0.25">
      <c r="B67" s="143" t="s">
        <v>140</v>
      </c>
      <c r="D67" s="1" t="s">
        <v>118</v>
      </c>
      <c r="E67" s="135" t="s">
        <v>135</v>
      </c>
      <c r="J67" s="1" t="s">
        <v>119</v>
      </c>
      <c r="M67" s="1"/>
    </row>
    <row r="68" spans="2:13" x14ac:dyDescent="0.25">
      <c r="M68" s="1"/>
    </row>
  </sheetData>
  <mergeCells count="34">
    <mergeCell ref="B46:C46"/>
    <mergeCell ref="F46:J46"/>
    <mergeCell ref="B11:B12"/>
    <mergeCell ref="C11:C12"/>
    <mergeCell ref="D11:F11"/>
    <mergeCell ref="G11:I11"/>
    <mergeCell ref="J11:L11"/>
    <mergeCell ref="B47:C47"/>
    <mergeCell ref="F47:J47"/>
    <mergeCell ref="B48:C48"/>
    <mergeCell ref="F48:J48"/>
    <mergeCell ref="B49:C49"/>
    <mergeCell ref="F49:J49"/>
    <mergeCell ref="B50:C50"/>
    <mergeCell ref="F50:J50"/>
    <mergeCell ref="B51:C51"/>
    <mergeCell ref="F51:J51"/>
    <mergeCell ref="B52:C52"/>
    <mergeCell ref="F52:J52"/>
    <mergeCell ref="B53:C53"/>
    <mergeCell ref="F53:J53"/>
    <mergeCell ref="B54:C54"/>
    <mergeCell ref="F54:J54"/>
    <mergeCell ref="B55:C55"/>
    <mergeCell ref="F55:J55"/>
    <mergeCell ref="B60:C60"/>
    <mergeCell ref="B61:C61"/>
    <mergeCell ref="B62:C62"/>
    <mergeCell ref="B56:C56"/>
    <mergeCell ref="F56:J56"/>
    <mergeCell ref="B57:C57"/>
    <mergeCell ref="F57:J57"/>
    <mergeCell ref="B58:C58"/>
    <mergeCell ref="B59:C59"/>
  </mergeCells>
  <conditionalFormatting sqref="M14:M42">
    <cfRule type="cellIs" dxfId="1" priority="1" operator="equal">
      <formula>0</formula>
    </cfRule>
    <cfRule type="containsErrors" dxfId="0" priority="2">
      <formula>ISERROR(M14)</formula>
    </cfRule>
  </conditionalFormatting>
  <pageMargins left="0.31496062992125984" right="0.31496062992125984" top="0.39370078740157483" bottom="0.39370078740157483" header="0" footer="0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19"/>
  <sheetViews>
    <sheetView zoomScale="75" zoomScaleNormal="75" workbookViewId="0">
      <selection activeCell="Q25" sqref="Q25"/>
    </sheetView>
  </sheetViews>
  <sheetFormatPr defaultRowHeight="15" x14ac:dyDescent="0.25"/>
  <cols>
    <col min="1" max="1" width="28.85546875" style="1" customWidth="1"/>
    <col min="2" max="2" width="12.85546875" style="1" bestFit="1" customWidth="1"/>
    <col min="3" max="3" width="11.7109375" style="1" bestFit="1" customWidth="1"/>
    <col min="4" max="4" width="9.140625" style="1"/>
    <col min="5" max="5" width="11.7109375" style="1" bestFit="1" customWidth="1"/>
    <col min="6" max="6" width="4.140625" style="1" bestFit="1" customWidth="1"/>
    <col min="7" max="7" width="11.7109375" style="1" customWidth="1"/>
    <col min="8" max="8" width="12.85546875" style="1" bestFit="1" customWidth="1"/>
    <col min="9" max="12" width="11.7109375" style="1" bestFit="1" customWidth="1"/>
    <col min="13" max="13" width="12.85546875" style="1" bestFit="1" customWidth="1"/>
    <col min="14" max="14" width="11.7109375" style="1" bestFit="1" customWidth="1"/>
    <col min="15" max="15" width="9.140625" style="1"/>
    <col min="16" max="17" width="11.7109375" style="1" bestFit="1" customWidth="1"/>
    <col min="18" max="18" width="12.7109375" style="1" bestFit="1" customWidth="1"/>
    <col min="19" max="19" width="13.42578125" style="1" bestFit="1" customWidth="1"/>
    <col min="20" max="20" width="12.85546875" style="1" bestFit="1" customWidth="1"/>
    <col min="21" max="21" width="12.42578125" style="1" bestFit="1" customWidth="1"/>
    <col min="22" max="16384" width="9.140625" style="1"/>
  </cols>
  <sheetData>
    <row r="1" spans="1:21" ht="158.25" thickBot="1" x14ac:dyDescent="0.3">
      <c r="A1" s="125" t="s">
        <v>120</v>
      </c>
      <c r="B1" s="126" t="s">
        <v>32</v>
      </c>
      <c r="C1" s="127" t="s">
        <v>121</v>
      </c>
      <c r="D1" s="127" t="s">
        <v>122</v>
      </c>
      <c r="E1" s="127" t="s">
        <v>38</v>
      </c>
      <c r="F1" s="128" t="s">
        <v>40</v>
      </c>
      <c r="G1" s="129" t="s">
        <v>42</v>
      </c>
      <c r="H1" s="124" t="s">
        <v>48</v>
      </c>
      <c r="I1" s="126" t="s">
        <v>4</v>
      </c>
      <c r="J1" s="129" t="s">
        <v>2</v>
      </c>
      <c r="K1" s="129" t="s">
        <v>3</v>
      </c>
      <c r="L1" s="129" t="s">
        <v>53</v>
      </c>
      <c r="M1" s="129" t="s">
        <v>5</v>
      </c>
      <c r="N1" s="129" t="s">
        <v>60</v>
      </c>
      <c r="O1" s="129" t="s">
        <v>62</v>
      </c>
      <c r="P1" s="129" t="s">
        <v>64</v>
      </c>
      <c r="Q1" s="130" t="s">
        <v>66</v>
      </c>
      <c r="R1" s="124" t="s">
        <v>70</v>
      </c>
      <c r="S1" s="131" t="s">
        <v>72</v>
      </c>
      <c r="T1" s="132" t="s">
        <v>74</v>
      </c>
      <c r="U1" s="133" t="s">
        <v>76</v>
      </c>
    </row>
    <row r="2" spans="1:21" x14ac:dyDescent="0.25">
      <c r="A2" s="55" t="s">
        <v>132</v>
      </c>
      <c r="B2" s="107"/>
      <c r="C2" s="116"/>
      <c r="D2" s="116"/>
      <c r="E2" s="116"/>
      <c r="F2" s="116"/>
      <c r="G2" s="117"/>
      <c r="H2" s="87"/>
      <c r="I2" s="107"/>
      <c r="J2" s="116"/>
      <c r="K2" s="116"/>
      <c r="L2" s="116"/>
      <c r="M2" s="116"/>
      <c r="N2" s="116"/>
      <c r="O2" s="116"/>
      <c r="P2" s="116"/>
      <c r="Q2" s="116"/>
      <c r="R2" s="87"/>
      <c r="S2" s="108"/>
      <c r="T2" s="109"/>
      <c r="U2" s="110"/>
    </row>
    <row r="3" spans="1:21" x14ac:dyDescent="0.25">
      <c r="A3" s="83" t="s">
        <v>123</v>
      </c>
      <c r="B3" s="84">
        <f>+B8+B13</f>
        <v>20691251.849999998</v>
      </c>
      <c r="C3" s="84">
        <f t="shared" ref="C3:G3" si="0">+C8+C13</f>
        <v>1532193.3</v>
      </c>
      <c r="D3" s="84">
        <f t="shared" si="0"/>
        <v>0</v>
      </c>
      <c r="E3" s="84">
        <f t="shared" si="0"/>
        <v>1295250.6399999999</v>
      </c>
      <c r="F3" s="84">
        <f t="shared" si="0"/>
        <v>0</v>
      </c>
      <c r="G3" s="84">
        <f t="shared" si="0"/>
        <v>1933167.29</v>
      </c>
      <c r="H3" s="88">
        <f>SUM(B3:G3)</f>
        <v>25451863.079999998</v>
      </c>
      <c r="I3" s="84">
        <f t="shared" ref="I3:Q3" si="1">+I8+I13</f>
        <v>3521894.5100000002</v>
      </c>
      <c r="J3" s="84">
        <f t="shared" si="1"/>
        <v>8432352.7699999996</v>
      </c>
      <c r="K3" s="84">
        <f t="shared" si="1"/>
        <v>2021867.09</v>
      </c>
      <c r="L3" s="84">
        <f t="shared" si="1"/>
        <v>5863402.6199999992</v>
      </c>
      <c r="M3" s="84">
        <f t="shared" si="1"/>
        <v>22413008.560000002</v>
      </c>
      <c r="N3" s="84">
        <f t="shared" si="1"/>
        <v>7162279.3799999999</v>
      </c>
      <c r="O3" s="84">
        <f t="shared" si="1"/>
        <v>35919</v>
      </c>
      <c r="P3" s="84">
        <f t="shared" si="1"/>
        <v>5655561.8600000003</v>
      </c>
      <c r="Q3" s="84">
        <f t="shared" si="1"/>
        <v>4901898.16</v>
      </c>
      <c r="R3" s="88">
        <f>SUM(I3:Q3)</f>
        <v>60008183.950000003</v>
      </c>
      <c r="S3" s="89">
        <f>H3-R3</f>
        <v>-34556320.870000005</v>
      </c>
      <c r="T3" s="90">
        <f>+T8</f>
        <v>37133800</v>
      </c>
      <c r="U3" s="91">
        <f>S3+T3</f>
        <v>2577479.1299999952</v>
      </c>
    </row>
    <row r="4" spans="1:21" x14ac:dyDescent="0.25">
      <c r="A4" s="36" t="s">
        <v>1</v>
      </c>
      <c r="B4" s="84">
        <f t="shared" ref="B4:G5" si="2">+B9+B14</f>
        <v>8771641.8999999985</v>
      </c>
      <c r="C4" s="84">
        <f t="shared" si="2"/>
        <v>0</v>
      </c>
      <c r="D4" s="84">
        <f t="shared" si="2"/>
        <v>0</v>
      </c>
      <c r="E4" s="84">
        <f t="shared" si="2"/>
        <v>0</v>
      </c>
      <c r="F4" s="84">
        <f t="shared" si="2"/>
        <v>0</v>
      </c>
      <c r="G4" s="84">
        <f t="shared" si="2"/>
        <v>152306.51</v>
      </c>
      <c r="H4" s="88">
        <f t="shared" ref="H4:H18" si="3">SUM(B4:G4)</f>
        <v>8923948.4099999983</v>
      </c>
      <c r="I4" s="84">
        <f t="shared" ref="I4:Q4" si="4">+I9+I14</f>
        <v>1329310.27</v>
      </c>
      <c r="J4" s="84">
        <f t="shared" si="4"/>
        <v>691831.57</v>
      </c>
      <c r="K4" s="84">
        <f t="shared" si="4"/>
        <v>1516030.87</v>
      </c>
      <c r="L4" s="84">
        <f t="shared" si="4"/>
        <v>901801.54</v>
      </c>
      <c r="M4" s="84">
        <f t="shared" si="4"/>
        <v>3793729.44</v>
      </c>
      <c r="N4" s="84">
        <f t="shared" si="4"/>
        <v>1005743.62</v>
      </c>
      <c r="O4" s="84">
        <f t="shared" si="4"/>
        <v>0</v>
      </c>
      <c r="P4" s="84">
        <f t="shared" si="4"/>
        <v>2675423</v>
      </c>
      <c r="Q4" s="84">
        <f t="shared" si="4"/>
        <v>215571.58000000002</v>
      </c>
      <c r="R4" s="88">
        <f t="shared" ref="R4:R18" si="5">SUM(I4:Q4)</f>
        <v>12129441.889999999</v>
      </c>
      <c r="S4" s="89">
        <f t="shared" ref="S4:S18" si="6">H4-R4</f>
        <v>-3205493.4800000004</v>
      </c>
      <c r="T4" s="90">
        <f t="shared" ref="T4:T5" si="7">+T9</f>
        <v>4300000</v>
      </c>
      <c r="U4" s="91">
        <f t="shared" ref="U4:U18" si="8">S4+T4</f>
        <v>1094506.5199999996</v>
      </c>
    </row>
    <row r="5" spans="1:21" x14ac:dyDescent="0.25">
      <c r="A5" s="36" t="s">
        <v>124</v>
      </c>
      <c r="B5" s="84">
        <f t="shared" si="2"/>
        <v>0</v>
      </c>
      <c r="C5" s="84">
        <f t="shared" si="2"/>
        <v>0</v>
      </c>
      <c r="D5" s="84">
        <f t="shared" si="2"/>
        <v>0</v>
      </c>
      <c r="E5" s="84">
        <f t="shared" si="2"/>
        <v>0</v>
      </c>
      <c r="F5" s="84">
        <f t="shared" si="2"/>
        <v>0</v>
      </c>
      <c r="G5" s="84">
        <f t="shared" si="2"/>
        <v>82036.09</v>
      </c>
      <c r="H5" s="88">
        <f t="shared" si="3"/>
        <v>82036.09</v>
      </c>
      <c r="I5" s="84">
        <f t="shared" ref="I5:Q5" si="9">+I10+I15</f>
        <v>42713</v>
      </c>
      <c r="J5" s="84">
        <f t="shared" si="9"/>
        <v>0</v>
      </c>
      <c r="K5" s="84">
        <f t="shared" si="9"/>
        <v>75172.960000000006</v>
      </c>
      <c r="L5" s="84">
        <f t="shared" si="9"/>
        <v>1452953.5899999999</v>
      </c>
      <c r="M5" s="84">
        <f t="shared" si="9"/>
        <v>0</v>
      </c>
      <c r="N5" s="84">
        <f t="shared" si="9"/>
        <v>0</v>
      </c>
      <c r="O5" s="84">
        <f t="shared" si="9"/>
        <v>0</v>
      </c>
      <c r="P5" s="84">
        <f t="shared" si="9"/>
        <v>0</v>
      </c>
      <c r="Q5" s="84">
        <f t="shared" si="9"/>
        <v>0</v>
      </c>
      <c r="R5" s="88">
        <f t="shared" si="5"/>
        <v>1570839.5499999998</v>
      </c>
      <c r="S5" s="89">
        <f t="shared" si="6"/>
        <v>-1488803.4599999997</v>
      </c>
      <c r="T5" s="90">
        <f t="shared" si="7"/>
        <v>1580000</v>
      </c>
      <c r="U5" s="91">
        <f t="shared" si="8"/>
        <v>91196.54000000027</v>
      </c>
    </row>
    <row r="6" spans="1:21" ht="15.75" thickBot="1" x14ac:dyDescent="0.3">
      <c r="A6" s="94"/>
      <c r="B6" s="95"/>
      <c r="C6" s="96"/>
      <c r="D6" s="96"/>
      <c r="E6" s="96"/>
      <c r="F6" s="96"/>
      <c r="G6" s="97"/>
      <c r="H6" s="115">
        <f t="shared" si="3"/>
        <v>0</v>
      </c>
      <c r="I6" s="95"/>
      <c r="J6" s="96"/>
      <c r="K6" s="96"/>
      <c r="L6" s="96"/>
      <c r="M6" s="96"/>
      <c r="N6" s="96"/>
      <c r="O6" s="96"/>
      <c r="P6" s="96"/>
      <c r="Q6" s="96"/>
      <c r="R6" s="115">
        <f t="shared" si="5"/>
        <v>0</v>
      </c>
      <c r="S6" s="98">
        <f t="shared" si="6"/>
        <v>0</v>
      </c>
      <c r="T6" s="99">
        <v>0</v>
      </c>
      <c r="U6" s="100">
        <f t="shared" si="8"/>
        <v>0</v>
      </c>
    </row>
    <row r="7" spans="1:21" x14ac:dyDescent="0.25">
      <c r="A7" s="55" t="s">
        <v>16</v>
      </c>
      <c r="B7" s="107"/>
      <c r="C7" s="116"/>
      <c r="D7" s="116"/>
      <c r="E7" s="116"/>
      <c r="F7" s="116"/>
      <c r="G7" s="117"/>
      <c r="H7" s="87">
        <f t="shared" si="3"/>
        <v>0</v>
      </c>
      <c r="I7" s="107"/>
      <c r="J7" s="116"/>
      <c r="K7" s="116"/>
      <c r="L7" s="116"/>
      <c r="M7" s="116"/>
      <c r="N7" s="116"/>
      <c r="O7" s="116"/>
      <c r="P7" s="116"/>
      <c r="Q7" s="116"/>
      <c r="R7" s="87">
        <f t="shared" si="5"/>
        <v>0</v>
      </c>
      <c r="S7" s="108">
        <f t="shared" si="6"/>
        <v>0</v>
      </c>
      <c r="T7" s="109">
        <v>0</v>
      </c>
      <c r="U7" s="110">
        <f t="shared" si="8"/>
        <v>0</v>
      </c>
    </row>
    <row r="8" spans="1:21" x14ac:dyDescent="0.25">
      <c r="A8" s="83" t="s">
        <v>125</v>
      </c>
      <c r="B8" s="32">
        <v>16484360.639999999</v>
      </c>
      <c r="C8" s="31">
        <v>1532193.3</v>
      </c>
      <c r="D8" s="31">
        <v>0</v>
      </c>
      <c r="E8" s="31">
        <v>1295250.6399999999</v>
      </c>
      <c r="F8" s="31">
        <v>0</v>
      </c>
      <c r="G8" s="92">
        <v>1932933.19</v>
      </c>
      <c r="H8" s="88">
        <f t="shared" si="3"/>
        <v>21244737.77</v>
      </c>
      <c r="I8" s="32">
        <v>3385293.2300000004</v>
      </c>
      <c r="J8" s="31">
        <v>8110222.5300000003</v>
      </c>
      <c r="K8" s="31">
        <v>2021867.09</v>
      </c>
      <c r="L8" s="31">
        <v>5814842.6199999992</v>
      </c>
      <c r="M8" s="31">
        <v>21376708.670000002</v>
      </c>
      <c r="N8" s="31">
        <v>6930459.4299999997</v>
      </c>
      <c r="O8" s="31">
        <v>35919</v>
      </c>
      <c r="P8" s="31">
        <v>5151471.8600000003</v>
      </c>
      <c r="Q8" s="31">
        <v>3719495.7199999997</v>
      </c>
      <c r="R8" s="88">
        <f t="shared" si="5"/>
        <v>56546280.149999999</v>
      </c>
      <c r="S8" s="89">
        <f t="shared" si="6"/>
        <v>-35301542.379999995</v>
      </c>
      <c r="T8" s="93">
        <v>37133800</v>
      </c>
      <c r="U8" s="91">
        <f t="shared" si="8"/>
        <v>1832257.6200000048</v>
      </c>
    </row>
    <row r="9" spans="1:21" x14ac:dyDescent="0.25">
      <c r="A9" s="36" t="s">
        <v>126</v>
      </c>
      <c r="B9" s="32">
        <v>8287884.7999999989</v>
      </c>
      <c r="C9" s="31">
        <v>0</v>
      </c>
      <c r="D9" s="31">
        <v>0</v>
      </c>
      <c r="E9" s="31">
        <v>0</v>
      </c>
      <c r="F9" s="31">
        <v>0</v>
      </c>
      <c r="G9" s="92">
        <v>152306.51</v>
      </c>
      <c r="H9" s="88">
        <f t="shared" si="3"/>
        <v>8440191.3099999987</v>
      </c>
      <c r="I9" s="32">
        <v>1329310.27</v>
      </c>
      <c r="J9" s="31">
        <v>691831.57</v>
      </c>
      <c r="K9" s="31">
        <v>1516030.87</v>
      </c>
      <c r="L9" s="31">
        <v>901801.54</v>
      </c>
      <c r="M9" s="31">
        <v>3722367.44</v>
      </c>
      <c r="N9" s="31">
        <v>1005743.62</v>
      </c>
      <c r="O9" s="31">
        <v>0</v>
      </c>
      <c r="P9" s="31">
        <v>2566060</v>
      </c>
      <c r="Q9" s="31">
        <v>198960.38</v>
      </c>
      <c r="R9" s="88">
        <f t="shared" si="5"/>
        <v>11932105.689999999</v>
      </c>
      <c r="S9" s="89">
        <f t="shared" si="6"/>
        <v>-3491914.3800000008</v>
      </c>
      <c r="T9" s="93">
        <v>4300000</v>
      </c>
      <c r="U9" s="91">
        <f t="shared" si="8"/>
        <v>808085.61999999918</v>
      </c>
    </row>
    <row r="10" spans="1:21" ht="15.75" thickBot="1" x14ac:dyDescent="0.3">
      <c r="A10" s="111" t="s">
        <v>127</v>
      </c>
      <c r="B10" s="63">
        <v>0</v>
      </c>
      <c r="C10" s="64">
        <v>0</v>
      </c>
      <c r="D10" s="64">
        <v>0</v>
      </c>
      <c r="E10" s="64">
        <v>0</v>
      </c>
      <c r="F10" s="64">
        <v>0</v>
      </c>
      <c r="G10" s="118">
        <v>82036.09</v>
      </c>
      <c r="H10" s="112">
        <f t="shared" si="3"/>
        <v>82036.09</v>
      </c>
      <c r="I10" s="63">
        <v>42713</v>
      </c>
      <c r="J10" s="64">
        <v>0</v>
      </c>
      <c r="K10" s="64">
        <v>75172.960000000006</v>
      </c>
      <c r="L10" s="64">
        <v>1452953.5899999999</v>
      </c>
      <c r="M10" s="64">
        <v>0</v>
      </c>
      <c r="N10" s="64">
        <v>0</v>
      </c>
      <c r="O10" s="64">
        <v>0</v>
      </c>
      <c r="P10" s="64">
        <v>0</v>
      </c>
      <c r="Q10" s="64">
        <v>0</v>
      </c>
      <c r="R10" s="112">
        <f t="shared" si="5"/>
        <v>1570839.5499999998</v>
      </c>
      <c r="S10" s="113">
        <f t="shared" si="6"/>
        <v>-1488803.4599999997</v>
      </c>
      <c r="T10" s="119">
        <v>1580000</v>
      </c>
      <c r="U10" s="114">
        <f t="shared" si="8"/>
        <v>91196.54000000027</v>
      </c>
    </row>
    <row r="11" spans="1:21" ht="15.75" thickBot="1" x14ac:dyDescent="0.3">
      <c r="A11" s="23"/>
      <c r="B11" s="120"/>
      <c r="C11" s="121"/>
      <c r="D11" s="121"/>
      <c r="E11" s="121"/>
      <c r="F11" s="121"/>
      <c r="G11" s="122"/>
      <c r="H11" s="115">
        <f t="shared" si="3"/>
        <v>0</v>
      </c>
      <c r="I11" s="120"/>
      <c r="J11" s="121"/>
      <c r="K11" s="121"/>
      <c r="L11" s="121"/>
      <c r="M11" s="121"/>
      <c r="N11" s="121"/>
      <c r="O11" s="121"/>
      <c r="P11" s="121"/>
      <c r="Q11" s="121"/>
      <c r="R11" s="115">
        <f t="shared" si="5"/>
        <v>0</v>
      </c>
      <c r="S11" s="98">
        <f t="shared" si="6"/>
        <v>0</v>
      </c>
      <c r="T11" s="123">
        <v>0</v>
      </c>
      <c r="U11" s="100">
        <f t="shared" si="8"/>
        <v>0</v>
      </c>
    </row>
    <row r="12" spans="1:21" x14ac:dyDescent="0.25">
      <c r="A12" s="55" t="s">
        <v>131</v>
      </c>
      <c r="B12" s="107"/>
      <c r="C12" s="116"/>
      <c r="D12" s="116"/>
      <c r="E12" s="116"/>
      <c r="F12" s="116"/>
      <c r="G12" s="117"/>
      <c r="H12" s="87">
        <f t="shared" si="3"/>
        <v>0</v>
      </c>
      <c r="I12" s="107"/>
      <c r="J12" s="116"/>
      <c r="K12" s="116"/>
      <c r="L12" s="116"/>
      <c r="M12" s="116"/>
      <c r="N12" s="116"/>
      <c r="O12" s="116"/>
      <c r="P12" s="116"/>
      <c r="Q12" s="116"/>
      <c r="R12" s="87">
        <f t="shared" si="5"/>
        <v>0</v>
      </c>
      <c r="S12" s="108">
        <f t="shared" si="6"/>
        <v>0</v>
      </c>
      <c r="T12" s="109">
        <v>0</v>
      </c>
      <c r="U12" s="110">
        <f t="shared" si="8"/>
        <v>0</v>
      </c>
    </row>
    <row r="13" spans="1:21" x14ac:dyDescent="0.25">
      <c r="A13" s="83" t="s">
        <v>128</v>
      </c>
      <c r="B13" s="32">
        <v>4206891.21</v>
      </c>
      <c r="C13" s="31">
        <v>0</v>
      </c>
      <c r="D13" s="31">
        <v>0</v>
      </c>
      <c r="E13" s="31">
        <v>0</v>
      </c>
      <c r="F13" s="31">
        <v>0</v>
      </c>
      <c r="G13" s="92">
        <v>234.1</v>
      </c>
      <c r="H13" s="88">
        <f t="shared" si="3"/>
        <v>4207125.3099999996</v>
      </c>
      <c r="I13" s="32">
        <v>136601.28</v>
      </c>
      <c r="J13" s="31">
        <v>322130.24</v>
      </c>
      <c r="K13" s="31">
        <v>0</v>
      </c>
      <c r="L13" s="31">
        <v>48560</v>
      </c>
      <c r="M13" s="31">
        <v>1036299.8899999999</v>
      </c>
      <c r="N13" s="31">
        <v>231819.95</v>
      </c>
      <c r="O13" s="31">
        <v>0</v>
      </c>
      <c r="P13" s="31">
        <v>504090</v>
      </c>
      <c r="Q13" s="31">
        <v>1182402.44</v>
      </c>
      <c r="R13" s="88">
        <f t="shared" si="5"/>
        <v>3461903.8</v>
      </c>
      <c r="S13" s="89">
        <f t="shared" si="6"/>
        <v>745221.50999999978</v>
      </c>
      <c r="T13" s="93">
        <v>0</v>
      </c>
      <c r="U13" s="91">
        <f t="shared" si="8"/>
        <v>745221.50999999978</v>
      </c>
    </row>
    <row r="14" spans="1:21" x14ac:dyDescent="0.25">
      <c r="A14" s="36" t="s">
        <v>129</v>
      </c>
      <c r="B14" s="32">
        <v>483757.10000000003</v>
      </c>
      <c r="C14" s="31">
        <v>0</v>
      </c>
      <c r="D14" s="31">
        <v>0</v>
      </c>
      <c r="E14" s="31">
        <v>0</v>
      </c>
      <c r="F14" s="31">
        <v>0</v>
      </c>
      <c r="G14" s="92">
        <v>0</v>
      </c>
      <c r="H14" s="88">
        <f t="shared" si="3"/>
        <v>483757.10000000003</v>
      </c>
      <c r="I14" s="32">
        <v>0</v>
      </c>
      <c r="J14" s="32">
        <v>0</v>
      </c>
      <c r="K14" s="32">
        <v>0</v>
      </c>
      <c r="L14" s="32">
        <v>0</v>
      </c>
      <c r="M14" s="31">
        <v>71362</v>
      </c>
      <c r="N14" s="31">
        <v>0</v>
      </c>
      <c r="O14" s="31">
        <v>0</v>
      </c>
      <c r="P14" s="31">
        <v>109363</v>
      </c>
      <c r="Q14" s="31">
        <v>16611.2</v>
      </c>
      <c r="R14" s="88">
        <f t="shared" si="5"/>
        <v>197336.2</v>
      </c>
      <c r="S14" s="89">
        <f t="shared" si="6"/>
        <v>286420.90000000002</v>
      </c>
      <c r="T14" s="93">
        <v>0</v>
      </c>
      <c r="U14" s="91">
        <f t="shared" si="8"/>
        <v>286420.90000000002</v>
      </c>
    </row>
    <row r="15" spans="1:21" ht="15.75" thickBot="1" x14ac:dyDescent="0.3">
      <c r="A15" s="111" t="s">
        <v>130</v>
      </c>
      <c r="B15" s="63">
        <v>0</v>
      </c>
      <c r="C15" s="63">
        <v>0</v>
      </c>
      <c r="D15" s="63">
        <v>0</v>
      </c>
      <c r="E15" s="63">
        <v>0</v>
      </c>
      <c r="F15" s="63">
        <v>0</v>
      </c>
      <c r="G15" s="63">
        <v>0</v>
      </c>
      <c r="H15" s="112">
        <f t="shared" si="3"/>
        <v>0</v>
      </c>
      <c r="I15" s="63">
        <v>0</v>
      </c>
      <c r="J15" s="63">
        <v>0</v>
      </c>
      <c r="K15" s="63">
        <v>0</v>
      </c>
      <c r="L15" s="63">
        <v>0</v>
      </c>
      <c r="M15" s="63">
        <v>0</v>
      </c>
      <c r="N15" s="63">
        <v>0</v>
      </c>
      <c r="O15" s="63">
        <v>0</v>
      </c>
      <c r="P15" s="63">
        <v>0</v>
      </c>
      <c r="Q15" s="63">
        <v>0</v>
      </c>
      <c r="R15" s="112">
        <f t="shared" si="5"/>
        <v>0</v>
      </c>
      <c r="S15" s="113">
        <f t="shared" si="6"/>
        <v>0</v>
      </c>
      <c r="T15" s="119">
        <v>0</v>
      </c>
      <c r="U15" s="114">
        <f t="shared" si="8"/>
        <v>0</v>
      </c>
    </row>
    <row r="16" spans="1:21" x14ac:dyDescent="0.25">
      <c r="A16" s="83"/>
      <c r="B16" s="84"/>
      <c r="C16" s="85"/>
      <c r="D16" s="85"/>
      <c r="E16" s="85"/>
      <c r="F16" s="85"/>
      <c r="G16" s="86"/>
      <c r="H16" s="88">
        <f t="shared" si="3"/>
        <v>0</v>
      </c>
      <c r="I16" s="84"/>
      <c r="J16" s="85"/>
      <c r="K16" s="85"/>
      <c r="L16" s="85"/>
      <c r="M16" s="85"/>
      <c r="N16" s="85"/>
      <c r="O16" s="85"/>
      <c r="P16" s="85"/>
      <c r="Q16" s="85"/>
      <c r="R16" s="88">
        <f t="shared" si="5"/>
        <v>0</v>
      </c>
      <c r="S16" s="89">
        <f t="shared" si="6"/>
        <v>0</v>
      </c>
      <c r="T16" s="90">
        <v>0</v>
      </c>
      <c r="U16" s="91">
        <f t="shared" si="8"/>
        <v>0</v>
      </c>
    </row>
    <row r="17" spans="1:21" x14ac:dyDescent="0.25">
      <c r="A17" s="36"/>
      <c r="B17" s="32"/>
      <c r="C17" s="31"/>
      <c r="D17" s="31"/>
      <c r="E17" s="31"/>
      <c r="F17" s="31"/>
      <c r="G17" s="92"/>
      <c r="H17" s="88">
        <f t="shared" si="3"/>
        <v>0</v>
      </c>
      <c r="I17" s="32"/>
      <c r="J17" s="31"/>
      <c r="K17" s="31"/>
      <c r="L17" s="31"/>
      <c r="M17" s="31"/>
      <c r="N17" s="31"/>
      <c r="O17" s="31"/>
      <c r="P17" s="31"/>
      <c r="Q17" s="31"/>
      <c r="R17" s="88">
        <f t="shared" si="5"/>
        <v>0</v>
      </c>
      <c r="S17" s="89">
        <f t="shared" si="6"/>
        <v>0</v>
      </c>
      <c r="T17" s="93">
        <v>0</v>
      </c>
      <c r="U17" s="91">
        <f t="shared" si="8"/>
        <v>0</v>
      </c>
    </row>
    <row r="18" spans="1:21" ht="15.75" thickBot="1" x14ac:dyDescent="0.3">
      <c r="A18" s="94"/>
      <c r="B18" s="95"/>
      <c r="C18" s="96"/>
      <c r="D18" s="96"/>
      <c r="E18" s="96"/>
      <c r="F18" s="96"/>
      <c r="G18" s="97"/>
      <c r="H18" s="88">
        <f t="shared" si="3"/>
        <v>0</v>
      </c>
      <c r="I18" s="95"/>
      <c r="J18" s="96"/>
      <c r="K18" s="96"/>
      <c r="L18" s="96"/>
      <c r="M18" s="96"/>
      <c r="N18" s="96"/>
      <c r="O18" s="96"/>
      <c r="P18" s="96"/>
      <c r="Q18" s="96"/>
      <c r="R18" s="88">
        <f t="shared" si="5"/>
        <v>0</v>
      </c>
      <c r="S18" s="98">
        <f t="shared" si="6"/>
        <v>0</v>
      </c>
      <c r="T18" s="99">
        <v>0</v>
      </c>
      <c r="U18" s="100">
        <f t="shared" si="8"/>
        <v>0</v>
      </c>
    </row>
    <row r="19" spans="1:21" ht="15.75" thickBot="1" x14ac:dyDescent="0.3">
      <c r="A19" s="67" t="s">
        <v>133</v>
      </c>
      <c r="B19" s="101">
        <f>SUM(B2:B6)</f>
        <v>29462893.749999996</v>
      </c>
      <c r="C19" s="101">
        <f t="shared" ref="C19:U19" si="10">SUM(C2:C6)</f>
        <v>1532193.3</v>
      </c>
      <c r="D19" s="101">
        <f t="shared" si="10"/>
        <v>0</v>
      </c>
      <c r="E19" s="101">
        <f t="shared" si="10"/>
        <v>1295250.6399999999</v>
      </c>
      <c r="F19" s="101">
        <f t="shared" si="10"/>
        <v>0</v>
      </c>
      <c r="G19" s="102">
        <f t="shared" si="10"/>
        <v>2167509.89</v>
      </c>
      <c r="H19" s="103">
        <f t="shared" si="10"/>
        <v>34457847.579999998</v>
      </c>
      <c r="I19" s="101">
        <f t="shared" si="10"/>
        <v>4893917.78</v>
      </c>
      <c r="J19" s="101">
        <f t="shared" si="10"/>
        <v>9124184.3399999999</v>
      </c>
      <c r="K19" s="101">
        <f t="shared" si="10"/>
        <v>3613070.92</v>
      </c>
      <c r="L19" s="101">
        <f t="shared" si="10"/>
        <v>8218157.7499999991</v>
      </c>
      <c r="M19" s="101">
        <f t="shared" si="10"/>
        <v>26206738.000000004</v>
      </c>
      <c r="N19" s="101">
        <f t="shared" si="10"/>
        <v>8168023</v>
      </c>
      <c r="O19" s="101">
        <f t="shared" si="10"/>
        <v>35919</v>
      </c>
      <c r="P19" s="101">
        <f t="shared" si="10"/>
        <v>8330984.8600000003</v>
      </c>
      <c r="Q19" s="102">
        <f t="shared" si="10"/>
        <v>5117469.74</v>
      </c>
      <c r="R19" s="103">
        <f t="shared" si="10"/>
        <v>73708465.390000001</v>
      </c>
      <c r="S19" s="104">
        <f t="shared" si="10"/>
        <v>-39250617.81000001</v>
      </c>
      <c r="T19" s="105">
        <f t="shared" si="10"/>
        <v>43013800</v>
      </c>
      <c r="U19" s="106">
        <f t="shared" si="10"/>
        <v>3763182.1899999948</v>
      </c>
    </row>
  </sheetData>
  <pageMargins left="0.70866141732283472" right="0.70866141732283472" top="0.78740157480314965" bottom="0.78740157480314965" header="0.11811023622047245" footer="0.11811023622047245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Vyhodnocení hospodaření PO</vt:lpstr>
      <vt:lpstr>Vyhod. hosp. PO -střediska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uctarna2</dc:creator>
  <cp:lastModifiedBy>Matějková Romana</cp:lastModifiedBy>
  <cp:lastPrinted>2020-05-07T11:52:23Z</cp:lastPrinted>
  <dcterms:created xsi:type="dcterms:W3CDTF">2020-01-29T15:39:09Z</dcterms:created>
  <dcterms:modified xsi:type="dcterms:W3CDTF">2020-05-27T07:59:50Z</dcterms:modified>
</cp:coreProperties>
</file>