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1\ZÚ 2021 - zveřejnění kompletní materiál na web\"/>
    </mc:Choice>
  </mc:AlternateContent>
  <xr:revisionPtr revIDLastSave="0" documentId="8_{E68F08F7-D711-4749-8A6C-E8CF48757C17}" xr6:coauthVersionLast="36" xr6:coauthVersionMax="36" xr10:uidLastSave="{00000000-0000-0000-0000-000000000000}"/>
  <bookViews>
    <workbookView xWindow="0" yWindow="0" windowWidth="28800" windowHeight="11625" firstSheet="1" activeTab="1" xr2:uid="{00000000-000D-0000-FFFF-FFFF00000000}"/>
  </bookViews>
  <sheets>
    <sheet name="List3" sheetId="3" state="hidden" r:id="rId1"/>
    <sheet name="DPCHJ a.s." sheetId="5" r:id="rId2"/>
    <sheet name="KaS CH s.r.o." sheetId="8" r:id="rId3"/>
    <sheet name="Teplo" sheetId="9" r:id="rId4"/>
    <sheet name="CHB a.s." sheetId="10" r:id="rId5"/>
    <sheet name="CHB a.s. - stř. městské byty" sheetId="11" r:id="rId6"/>
  </sheets>
  <externalReferences>
    <externalReference r:id="rId7"/>
    <externalReference r:id="rId8"/>
    <externalReference r:id="rId9"/>
    <externalReference r:id="rId10"/>
  </externalReferences>
  <calcPr calcId="191029"/>
</workbook>
</file>

<file path=xl/calcChain.xml><?xml version="1.0" encoding="utf-8"?>
<calcChain xmlns="http://schemas.openxmlformats.org/spreadsheetml/2006/main">
  <c r="C2" i="11" l="1"/>
  <c r="C6" i="11"/>
  <c r="D6" i="11"/>
  <c r="E6" i="11"/>
  <c r="P6" i="11" s="1"/>
  <c r="G6" i="11"/>
  <c r="H6" i="11"/>
  <c r="H42" i="11" s="1"/>
  <c r="I6" i="11"/>
  <c r="K6" i="11"/>
  <c r="L6" i="11"/>
  <c r="M6" i="11"/>
  <c r="M42" i="11" s="1"/>
  <c r="O6" i="11"/>
  <c r="F7" i="11"/>
  <c r="J7" i="11"/>
  <c r="N7" i="11"/>
  <c r="O7" i="11"/>
  <c r="P7" i="11"/>
  <c r="O8" i="11"/>
  <c r="F9" i="11"/>
  <c r="J9" i="11"/>
  <c r="N9" i="11"/>
  <c r="O9" i="11"/>
  <c r="F10" i="11"/>
  <c r="J10" i="11"/>
  <c r="N10" i="11"/>
  <c r="O10" i="11"/>
  <c r="F11" i="11"/>
  <c r="J11" i="11"/>
  <c r="N11" i="11"/>
  <c r="O11" i="11"/>
  <c r="F12" i="11"/>
  <c r="N12" i="11"/>
  <c r="O12" i="11"/>
  <c r="F13" i="11"/>
  <c r="N13" i="11"/>
  <c r="O13" i="11"/>
  <c r="F14" i="11"/>
  <c r="J14" i="11"/>
  <c r="N14" i="11"/>
  <c r="O14" i="11"/>
  <c r="F15" i="11"/>
  <c r="J15" i="11"/>
  <c r="N15" i="11"/>
  <c r="O15" i="11"/>
  <c r="F16" i="11"/>
  <c r="J16" i="11"/>
  <c r="N16" i="11"/>
  <c r="O16" i="11"/>
  <c r="F17" i="11"/>
  <c r="J17" i="11"/>
  <c r="N17" i="11"/>
  <c r="O17" i="11"/>
  <c r="F18" i="11"/>
  <c r="J18" i="11"/>
  <c r="N18" i="11"/>
  <c r="O18" i="11"/>
  <c r="F19" i="11"/>
  <c r="J19" i="11"/>
  <c r="N19" i="11"/>
  <c r="O19" i="11"/>
  <c r="F20" i="11"/>
  <c r="J20" i="11"/>
  <c r="N20" i="11"/>
  <c r="O20" i="11"/>
  <c r="F21" i="11"/>
  <c r="J21" i="11"/>
  <c r="N21" i="11"/>
  <c r="O21" i="11"/>
  <c r="C22" i="11"/>
  <c r="D22" i="11"/>
  <c r="E22" i="11"/>
  <c r="P22" i="11" s="1"/>
  <c r="G22" i="11"/>
  <c r="O22" i="11" s="1"/>
  <c r="H22" i="11"/>
  <c r="I22" i="11"/>
  <c r="K22" i="11"/>
  <c r="L22" i="11"/>
  <c r="L42" i="11" s="1"/>
  <c r="M22" i="11"/>
  <c r="F23" i="11"/>
  <c r="J23" i="11"/>
  <c r="N23" i="11"/>
  <c r="O23" i="11"/>
  <c r="P23" i="11"/>
  <c r="F24" i="11"/>
  <c r="J24" i="11"/>
  <c r="N24" i="11"/>
  <c r="O24" i="11"/>
  <c r="P24" i="11"/>
  <c r="F25" i="11"/>
  <c r="J25" i="11"/>
  <c r="N25" i="11"/>
  <c r="O25" i="11"/>
  <c r="P25" i="11"/>
  <c r="F26" i="11"/>
  <c r="N26" i="11"/>
  <c r="O26" i="11"/>
  <c r="P26" i="11"/>
  <c r="F27" i="11"/>
  <c r="J27" i="11"/>
  <c r="N27" i="11"/>
  <c r="O27" i="11"/>
  <c r="P27" i="11"/>
  <c r="F28" i="11"/>
  <c r="J28" i="11"/>
  <c r="N28" i="11"/>
  <c r="O28" i="11"/>
  <c r="P28" i="11"/>
  <c r="F29" i="11"/>
  <c r="N29" i="11"/>
  <c r="O29" i="11"/>
  <c r="P29" i="11"/>
  <c r="F30" i="11"/>
  <c r="J30" i="11"/>
  <c r="N30" i="11"/>
  <c r="O30" i="11"/>
  <c r="P30" i="11"/>
  <c r="F31" i="11"/>
  <c r="J31" i="11"/>
  <c r="N31" i="11"/>
  <c r="O31" i="11"/>
  <c r="P31" i="11"/>
  <c r="F32" i="11"/>
  <c r="J32" i="11"/>
  <c r="N32" i="11"/>
  <c r="O32" i="11"/>
  <c r="P32" i="11"/>
  <c r="F33" i="11"/>
  <c r="J33" i="11"/>
  <c r="N33" i="11"/>
  <c r="O33" i="11"/>
  <c r="P33" i="11"/>
  <c r="F34" i="11"/>
  <c r="J34" i="11"/>
  <c r="N34" i="11"/>
  <c r="O34" i="11"/>
  <c r="P34" i="11"/>
  <c r="F35" i="11"/>
  <c r="J35" i="11"/>
  <c r="N35" i="11"/>
  <c r="O35" i="11"/>
  <c r="P35" i="11"/>
  <c r="F36" i="11"/>
  <c r="J36" i="11"/>
  <c r="N36" i="11"/>
  <c r="O36" i="11"/>
  <c r="P36" i="11"/>
  <c r="F37" i="11"/>
  <c r="J37" i="11"/>
  <c r="N37" i="11"/>
  <c r="O37" i="11"/>
  <c r="P37" i="11"/>
  <c r="F38" i="11"/>
  <c r="J38" i="11"/>
  <c r="N38" i="11"/>
  <c r="O38" i="11"/>
  <c r="P38" i="11"/>
  <c r="F39" i="11"/>
  <c r="J39" i="11"/>
  <c r="N39" i="11"/>
  <c r="O39" i="11"/>
  <c r="P39" i="11"/>
  <c r="F40" i="11"/>
  <c r="J40" i="11"/>
  <c r="N40" i="11"/>
  <c r="O40" i="11"/>
  <c r="P40" i="11"/>
  <c r="F41" i="11"/>
  <c r="J41" i="11"/>
  <c r="N41" i="11"/>
  <c r="O41" i="11"/>
  <c r="P41" i="11"/>
  <c r="D42" i="11"/>
  <c r="E42" i="11"/>
  <c r="I42" i="11"/>
  <c r="P42" i="11"/>
  <c r="E46" i="11"/>
  <c r="I46" i="11"/>
  <c r="M46" i="11"/>
  <c r="Q46" i="11" s="1"/>
  <c r="O46" i="11"/>
  <c r="P46" i="11"/>
  <c r="E47" i="11"/>
  <c r="I47" i="11"/>
  <c r="M47" i="11"/>
  <c r="Q47" i="11" s="1"/>
  <c r="O47" i="11"/>
  <c r="P47" i="11"/>
  <c r="E48" i="11"/>
  <c r="I48" i="11"/>
  <c r="M48" i="11"/>
  <c r="Q48" i="11" s="1"/>
  <c r="O48" i="11"/>
  <c r="P48" i="11"/>
  <c r="E49" i="11"/>
  <c r="I49" i="11"/>
  <c r="M49" i="11"/>
  <c r="Q49" i="11" s="1"/>
  <c r="O49" i="11"/>
  <c r="P49" i="11"/>
  <c r="E50" i="11"/>
  <c r="I50" i="11"/>
  <c r="M50" i="11"/>
  <c r="Q50" i="11" s="1"/>
  <c r="O50" i="11"/>
  <c r="P50" i="11"/>
  <c r="E51" i="11"/>
  <c r="I51" i="11"/>
  <c r="M51" i="11"/>
  <c r="Q51" i="11" s="1"/>
  <c r="O51" i="11"/>
  <c r="P51" i="11"/>
  <c r="E52" i="11"/>
  <c r="I52" i="11"/>
  <c r="M52" i="11"/>
  <c r="Q52" i="11" s="1"/>
  <c r="O52" i="11"/>
  <c r="P52" i="11"/>
  <c r="E53" i="11"/>
  <c r="I53" i="11"/>
  <c r="M53" i="11"/>
  <c r="Q53" i="11" s="1"/>
  <c r="O53" i="11"/>
  <c r="P53" i="11"/>
  <c r="E54" i="11"/>
  <c r="I54" i="11"/>
  <c r="M54" i="11"/>
  <c r="Q54" i="11" s="1"/>
  <c r="O54" i="11"/>
  <c r="P54" i="11"/>
  <c r="E55" i="11"/>
  <c r="I55" i="11"/>
  <c r="M55" i="11"/>
  <c r="Q55" i="11" s="1"/>
  <c r="O55" i="11"/>
  <c r="P55" i="11"/>
  <c r="E56" i="11"/>
  <c r="I56" i="11"/>
  <c r="M56" i="11"/>
  <c r="Q56" i="11" s="1"/>
  <c r="O56" i="11"/>
  <c r="P56" i="11"/>
  <c r="E57" i="11"/>
  <c r="I57" i="11"/>
  <c r="M57" i="11"/>
  <c r="Q57" i="11" s="1"/>
  <c r="O57" i="11"/>
  <c r="P57" i="11"/>
  <c r="E58" i="11"/>
  <c r="I58" i="11"/>
  <c r="M58" i="11"/>
  <c r="Q58" i="11" s="1"/>
  <c r="O58" i="11"/>
  <c r="P58" i="11"/>
  <c r="E59" i="11"/>
  <c r="I59" i="11"/>
  <c r="M59" i="11"/>
  <c r="Q59" i="11" s="1"/>
  <c r="O59" i="11"/>
  <c r="P59" i="11"/>
  <c r="E60" i="11"/>
  <c r="I60" i="11"/>
  <c r="M60" i="11"/>
  <c r="Q60" i="11" s="1"/>
  <c r="O60" i="11"/>
  <c r="P60" i="11"/>
  <c r="E61" i="11"/>
  <c r="I61" i="11"/>
  <c r="M61" i="11"/>
  <c r="Q61" i="11" s="1"/>
  <c r="O61" i="11"/>
  <c r="P61" i="11"/>
  <c r="E62" i="11"/>
  <c r="I62" i="11"/>
  <c r="M62" i="11"/>
  <c r="Q62" i="11" s="1"/>
  <c r="O62" i="11"/>
  <c r="P62" i="11"/>
  <c r="E63" i="11"/>
  <c r="I63" i="11"/>
  <c r="M63" i="11"/>
  <c r="Q63" i="11" s="1"/>
  <c r="O63" i="11"/>
  <c r="P63" i="11"/>
  <c r="E64" i="11"/>
  <c r="I64" i="11"/>
  <c r="M64" i="11"/>
  <c r="Q64" i="11" s="1"/>
  <c r="O64" i="11"/>
  <c r="P64" i="11"/>
  <c r="E65" i="11"/>
  <c r="I65" i="11"/>
  <c r="M65" i="11"/>
  <c r="Q65" i="11" s="1"/>
  <c r="O65" i="11"/>
  <c r="P65" i="11"/>
  <c r="B66" i="11"/>
  <c r="C66" i="11"/>
  <c r="D66" i="11"/>
  <c r="P66" i="11" s="1"/>
  <c r="F66" i="11"/>
  <c r="G66" i="11"/>
  <c r="H66" i="11"/>
  <c r="J66" i="11"/>
  <c r="K66" i="11"/>
  <c r="L66" i="11"/>
  <c r="N66" i="11"/>
  <c r="M71" i="11"/>
  <c r="M73" i="11"/>
  <c r="M75" i="11"/>
  <c r="C2" i="10"/>
  <c r="C6" i="10"/>
  <c r="D6" i="10"/>
  <c r="E6" i="10"/>
  <c r="P6" i="10" s="1"/>
  <c r="G6" i="10"/>
  <c r="H6" i="10"/>
  <c r="I6" i="10"/>
  <c r="K6" i="10"/>
  <c r="L6" i="10"/>
  <c r="M6" i="10"/>
  <c r="M42" i="10" s="1"/>
  <c r="O6" i="10"/>
  <c r="F7" i="10"/>
  <c r="J7" i="10"/>
  <c r="N7" i="10"/>
  <c r="O7" i="10"/>
  <c r="P7" i="10"/>
  <c r="O8" i="10"/>
  <c r="F9" i="10"/>
  <c r="J9" i="10"/>
  <c r="N9" i="10"/>
  <c r="O9" i="10"/>
  <c r="F10" i="10"/>
  <c r="J10" i="10"/>
  <c r="N10" i="10"/>
  <c r="O10" i="10"/>
  <c r="F11" i="10"/>
  <c r="J11" i="10"/>
  <c r="N11" i="10"/>
  <c r="O11" i="10"/>
  <c r="F12" i="10"/>
  <c r="J12" i="10"/>
  <c r="N12" i="10"/>
  <c r="O12" i="10"/>
  <c r="F13" i="10"/>
  <c r="J13" i="10"/>
  <c r="N13" i="10"/>
  <c r="O13" i="10"/>
  <c r="F14" i="10"/>
  <c r="J14" i="10"/>
  <c r="N14" i="10"/>
  <c r="O14" i="10"/>
  <c r="F15" i="10"/>
  <c r="J15" i="10"/>
  <c r="N15" i="10"/>
  <c r="O15" i="10"/>
  <c r="F16" i="10"/>
  <c r="J16" i="10"/>
  <c r="N16" i="10"/>
  <c r="O16" i="10"/>
  <c r="F17" i="10"/>
  <c r="J17" i="10"/>
  <c r="N17" i="10"/>
  <c r="O17" i="10"/>
  <c r="F18" i="10"/>
  <c r="J18" i="10"/>
  <c r="N18" i="10"/>
  <c r="O18" i="10"/>
  <c r="F19" i="10"/>
  <c r="J19" i="10"/>
  <c r="N19" i="10"/>
  <c r="O19" i="10"/>
  <c r="F20" i="10"/>
  <c r="J20" i="10"/>
  <c r="N20" i="10"/>
  <c r="O20" i="10"/>
  <c r="F21" i="10"/>
  <c r="J21" i="10"/>
  <c r="N21" i="10"/>
  <c r="O21" i="10"/>
  <c r="C22" i="10"/>
  <c r="D22" i="10"/>
  <c r="D42" i="10" s="1"/>
  <c r="E22" i="10"/>
  <c r="P22" i="10" s="1"/>
  <c r="G22" i="10"/>
  <c r="H22" i="10"/>
  <c r="I22" i="10"/>
  <c r="I42" i="10" s="1"/>
  <c r="K22" i="10"/>
  <c r="L22" i="10"/>
  <c r="L42" i="10" s="1"/>
  <c r="M22" i="10"/>
  <c r="F23" i="10"/>
  <c r="J23" i="10"/>
  <c r="N23" i="10"/>
  <c r="O23" i="10"/>
  <c r="P23" i="10"/>
  <c r="F24" i="10"/>
  <c r="N24" i="10"/>
  <c r="O24" i="10"/>
  <c r="P24" i="10"/>
  <c r="F25" i="10"/>
  <c r="J25" i="10"/>
  <c r="N25" i="10"/>
  <c r="O25" i="10"/>
  <c r="P25" i="10"/>
  <c r="F26" i="10"/>
  <c r="N26" i="10"/>
  <c r="O26" i="10"/>
  <c r="P26" i="10"/>
  <c r="F27" i="10"/>
  <c r="J27" i="10"/>
  <c r="N27" i="10"/>
  <c r="O27" i="10"/>
  <c r="P27" i="10"/>
  <c r="F28" i="10"/>
  <c r="J28" i="10"/>
  <c r="N28" i="10"/>
  <c r="O28" i="10"/>
  <c r="P28" i="10"/>
  <c r="F29" i="10"/>
  <c r="J29" i="10"/>
  <c r="N29" i="10"/>
  <c r="O29" i="10"/>
  <c r="P29" i="10"/>
  <c r="F30" i="10"/>
  <c r="J30" i="10"/>
  <c r="N30" i="10"/>
  <c r="O30" i="10"/>
  <c r="P30" i="10"/>
  <c r="F31" i="10"/>
  <c r="J31" i="10"/>
  <c r="N31" i="10"/>
  <c r="O31" i="10"/>
  <c r="P31" i="10"/>
  <c r="F32" i="10"/>
  <c r="J32" i="10"/>
  <c r="N32" i="10"/>
  <c r="O32" i="10"/>
  <c r="P32" i="10"/>
  <c r="F33" i="10"/>
  <c r="J33" i="10"/>
  <c r="N33" i="10"/>
  <c r="O33" i="10"/>
  <c r="P33" i="10"/>
  <c r="F34" i="10"/>
  <c r="J34" i="10"/>
  <c r="N34" i="10"/>
  <c r="O34" i="10"/>
  <c r="P34" i="10"/>
  <c r="F35" i="10"/>
  <c r="J35" i="10"/>
  <c r="N35" i="10"/>
  <c r="O35" i="10"/>
  <c r="P35" i="10"/>
  <c r="F36" i="10"/>
  <c r="J36" i="10"/>
  <c r="N36" i="10"/>
  <c r="O36" i="10"/>
  <c r="P36" i="10"/>
  <c r="F37" i="10"/>
  <c r="J37" i="10"/>
  <c r="N37" i="10"/>
  <c r="O37" i="10"/>
  <c r="P37" i="10"/>
  <c r="F38" i="10"/>
  <c r="J38" i="10"/>
  <c r="N38" i="10"/>
  <c r="O38" i="10"/>
  <c r="P38" i="10"/>
  <c r="F39" i="10"/>
  <c r="J39" i="10"/>
  <c r="N39" i="10"/>
  <c r="O39" i="10"/>
  <c r="P39" i="10"/>
  <c r="F40" i="10"/>
  <c r="J40" i="10"/>
  <c r="N40" i="10"/>
  <c r="O40" i="10"/>
  <c r="P40" i="10"/>
  <c r="F41" i="10"/>
  <c r="N41" i="10"/>
  <c r="O41" i="10"/>
  <c r="P41" i="10"/>
  <c r="H42" i="10"/>
  <c r="E46" i="10"/>
  <c r="I46" i="10"/>
  <c r="M46" i="10"/>
  <c r="O46" i="10"/>
  <c r="P46" i="10"/>
  <c r="E47" i="10"/>
  <c r="I47" i="10"/>
  <c r="M47" i="10"/>
  <c r="Q47" i="10" s="1"/>
  <c r="O47" i="10"/>
  <c r="P47" i="10"/>
  <c r="E48" i="10"/>
  <c r="I48" i="10"/>
  <c r="M48" i="10"/>
  <c r="O48" i="10"/>
  <c r="P48" i="10"/>
  <c r="Q48" i="10"/>
  <c r="E49" i="10"/>
  <c r="I49" i="10"/>
  <c r="M49" i="10"/>
  <c r="Q49" i="10" s="1"/>
  <c r="O49" i="10"/>
  <c r="P49" i="10"/>
  <c r="E50" i="10"/>
  <c r="I50" i="10"/>
  <c r="M50" i="10"/>
  <c r="O50" i="10"/>
  <c r="P50" i="10"/>
  <c r="Q50" i="10"/>
  <c r="E51" i="10"/>
  <c r="I51" i="10"/>
  <c r="M51" i="10"/>
  <c r="O51" i="10"/>
  <c r="P51" i="10"/>
  <c r="E52" i="10"/>
  <c r="I52" i="10"/>
  <c r="Q52" i="10" s="1"/>
  <c r="M52" i="10"/>
  <c r="O52" i="10"/>
  <c r="P52" i="10"/>
  <c r="E53" i="10"/>
  <c r="I53" i="10"/>
  <c r="M53" i="10"/>
  <c r="Q53" i="10" s="1"/>
  <c r="O53" i="10"/>
  <c r="P53" i="10"/>
  <c r="E54" i="10"/>
  <c r="I54" i="10"/>
  <c r="M54" i="10"/>
  <c r="Q54" i="10" s="1"/>
  <c r="O54" i="10"/>
  <c r="P54" i="10"/>
  <c r="E55" i="10"/>
  <c r="I55" i="10"/>
  <c r="M55" i="10"/>
  <c r="Q55" i="10" s="1"/>
  <c r="O55" i="10"/>
  <c r="P55" i="10"/>
  <c r="E56" i="10"/>
  <c r="I56" i="10"/>
  <c r="M56" i="10"/>
  <c r="Q56" i="10" s="1"/>
  <c r="O56" i="10"/>
  <c r="P56" i="10"/>
  <c r="E57" i="10"/>
  <c r="I57" i="10"/>
  <c r="M57" i="10"/>
  <c r="Q57" i="10" s="1"/>
  <c r="O57" i="10"/>
  <c r="P57" i="10"/>
  <c r="E58" i="10"/>
  <c r="I58" i="10"/>
  <c r="M58" i="10"/>
  <c r="O58" i="10"/>
  <c r="P58" i="10"/>
  <c r="E59" i="10"/>
  <c r="I59" i="10"/>
  <c r="M59" i="10"/>
  <c r="O59" i="10"/>
  <c r="P59" i="10"/>
  <c r="E60" i="10"/>
  <c r="I60" i="10"/>
  <c r="Q60" i="10" s="1"/>
  <c r="M60" i="10"/>
  <c r="O60" i="10"/>
  <c r="P60" i="10"/>
  <c r="E61" i="10"/>
  <c r="I61" i="10"/>
  <c r="M61" i="10"/>
  <c r="Q61" i="10" s="1"/>
  <c r="O61" i="10"/>
  <c r="P61" i="10"/>
  <c r="E62" i="10"/>
  <c r="I62" i="10"/>
  <c r="M62" i="10"/>
  <c r="O62" i="10"/>
  <c r="P62" i="10"/>
  <c r="E63" i="10"/>
  <c r="I63" i="10"/>
  <c r="M63" i="10"/>
  <c r="Q63" i="10" s="1"/>
  <c r="O63" i="10"/>
  <c r="P63" i="10"/>
  <c r="E64" i="10"/>
  <c r="I64" i="10"/>
  <c r="M64" i="10"/>
  <c r="O64" i="10"/>
  <c r="P64" i="10"/>
  <c r="E65" i="10"/>
  <c r="I65" i="10"/>
  <c r="M65" i="10"/>
  <c r="O65" i="10"/>
  <c r="P65" i="10"/>
  <c r="B66" i="10"/>
  <c r="C66" i="10"/>
  <c r="E66" i="10" s="1"/>
  <c r="E67" i="10" s="1"/>
  <c r="D66" i="10"/>
  <c r="F66" i="10"/>
  <c r="G66" i="10"/>
  <c r="H66" i="10"/>
  <c r="J66" i="10"/>
  <c r="K66" i="10"/>
  <c r="M66" i="10" s="1"/>
  <c r="L66" i="10"/>
  <c r="N66" i="10"/>
  <c r="P66" i="10"/>
  <c r="M73" i="10"/>
  <c r="M75" i="10"/>
  <c r="N58" i="9"/>
  <c r="L58" i="9"/>
  <c r="M58" i="9" s="1"/>
  <c r="M59" i="9" s="1"/>
  <c r="K58" i="9"/>
  <c r="J58" i="9"/>
  <c r="I58" i="9"/>
  <c r="I59" i="9" s="1"/>
  <c r="H58" i="9"/>
  <c r="G58" i="9"/>
  <c r="F58" i="9"/>
  <c r="D58" i="9"/>
  <c r="P58" i="9" s="1"/>
  <c r="C58" i="9"/>
  <c r="O58" i="9" s="1"/>
  <c r="B58" i="9"/>
  <c r="Q57" i="9"/>
  <c r="P57" i="9"/>
  <c r="O57" i="9"/>
  <c r="Q56" i="9"/>
  <c r="P56" i="9"/>
  <c r="O56" i="9"/>
  <c r="Q55" i="9"/>
  <c r="P55" i="9"/>
  <c r="O55" i="9"/>
  <c r="Q54" i="9"/>
  <c r="P54" i="9"/>
  <c r="O54" i="9"/>
  <c r="Q53" i="9"/>
  <c r="P53" i="9"/>
  <c r="O53" i="9"/>
  <c r="Q52" i="9"/>
  <c r="P52" i="9"/>
  <c r="O52" i="9"/>
  <c r="Q51" i="9"/>
  <c r="P51" i="9"/>
  <c r="O51" i="9"/>
  <c r="Q50" i="9"/>
  <c r="P50" i="9"/>
  <c r="O50" i="9"/>
  <c r="Q49" i="9"/>
  <c r="P49" i="9"/>
  <c r="O49" i="9"/>
  <c r="Q48" i="9"/>
  <c r="P48" i="9"/>
  <c r="O48" i="9"/>
  <c r="Q47" i="9"/>
  <c r="P47" i="9"/>
  <c r="O47" i="9"/>
  <c r="Q46" i="9"/>
  <c r="P46" i="9"/>
  <c r="O46" i="9"/>
  <c r="Q45" i="9"/>
  <c r="P45" i="9"/>
  <c r="O45" i="9"/>
  <c r="P40" i="9"/>
  <c r="O40" i="9"/>
  <c r="N40" i="9"/>
  <c r="J40" i="9"/>
  <c r="F40" i="9"/>
  <c r="P39" i="9"/>
  <c r="O39" i="9"/>
  <c r="N39" i="9"/>
  <c r="J39" i="9"/>
  <c r="F39" i="9"/>
  <c r="P38" i="9"/>
  <c r="O38" i="9"/>
  <c r="N38" i="9"/>
  <c r="J38" i="9"/>
  <c r="F38" i="9"/>
  <c r="P37" i="9"/>
  <c r="O37" i="9"/>
  <c r="N37" i="9"/>
  <c r="J37" i="9"/>
  <c r="F37" i="9"/>
  <c r="P36" i="9"/>
  <c r="O36" i="9"/>
  <c r="N36" i="9"/>
  <c r="J36" i="9"/>
  <c r="F36" i="9"/>
  <c r="P35" i="9"/>
  <c r="O35" i="9"/>
  <c r="N35" i="9"/>
  <c r="J35" i="9"/>
  <c r="F35" i="9"/>
  <c r="P34" i="9"/>
  <c r="O34" i="9"/>
  <c r="N34" i="9"/>
  <c r="J34" i="9"/>
  <c r="F34" i="9"/>
  <c r="P33" i="9"/>
  <c r="O33" i="9"/>
  <c r="N33" i="9"/>
  <c r="J33" i="9"/>
  <c r="F33" i="9"/>
  <c r="P32" i="9"/>
  <c r="O32" i="9"/>
  <c r="N32" i="9"/>
  <c r="J32" i="9"/>
  <c r="F32" i="9"/>
  <c r="P31" i="9"/>
  <c r="O31" i="9"/>
  <c r="N31" i="9"/>
  <c r="J31" i="9"/>
  <c r="F31" i="9"/>
  <c r="P30" i="9"/>
  <c r="O30" i="9"/>
  <c r="N30" i="9"/>
  <c r="J30" i="9"/>
  <c r="F30" i="9"/>
  <c r="P29" i="9"/>
  <c r="O29" i="9"/>
  <c r="N29" i="9"/>
  <c r="J29" i="9"/>
  <c r="F29" i="9"/>
  <c r="P28" i="9"/>
  <c r="O28" i="9"/>
  <c r="N28" i="9"/>
  <c r="J28" i="9"/>
  <c r="F28" i="9"/>
  <c r="P27" i="9"/>
  <c r="O27" i="9"/>
  <c r="N27" i="9"/>
  <c r="J27" i="9"/>
  <c r="F27" i="9"/>
  <c r="P26" i="9"/>
  <c r="O26" i="9"/>
  <c r="N26" i="9"/>
  <c r="J26" i="9"/>
  <c r="F26" i="9"/>
  <c r="P25" i="9"/>
  <c r="O25" i="9"/>
  <c r="N25" i="9"/>
  <c r="J25" i="9"/>
  <c r="F25" i="9"/>
  <c r="P24" i="9"/>
  <c r="O24" i="9"/>
  <c r="N24" i="9"/>
  <c r="J24" i="9"/>
  <c r="F24" i="9"/>
  <c r="P23" i="9"/>
  <c r="O23" i="9"/>
  <c r="N23" i="9"/>
  <c r="J23" i="9"/>
  <c r="F23" i="9"/>
  <c r="M22" i="9"/>
  <c r="L22" i="9"/>
  <c r="K22" i="9"/>
  <c r="I22" i="9"/>
  <c r="H22" i="9"/>
  <c r="G22" i="9"/>
  <c r="J22" i="9" s="1"/>
  <c r="E22" i="9"/>
  <c r="P22" i="9" s="1"/>
  <c r="D22" i="9"/>
  <c r="C22" i="9"/>
  <c r="O21" i="9"/>
  <c r="N21" i="9"/>
  <c r="J21" i="9"/>
  <c r="F21" i="9"/>
  <c r="O20" i="9"/>
  <c r="N20" i="9"/>
  <c r="J20" i="9"/>
  <c r="F20" i="9"/>
  <c r="O19" i="9"/>
  <c r="N19" i="9"/>
  <c r="J19" i="9"/>
  <c r="F19" i="9"/>
  <c r="O18" i="9"/>
  <c r="N18" i="9"/>
  <c r="J18" i="9"/>
  <c r="F18" i="9"/>
  <c r="O17" i="9"/>
  <c r="N17" i="9"/>
  <c r="J17" i="9"/>
  <c r="F17" i="9"/>
  <c r="O16" i="9"/>
  <c r="N16" i="9"/>
  <c r="J16" i="9"/>
  <c r="F16" i="9"/>
  <c r="O15" i="9"/>
  <c r="N15" i="9"/>
  <c r="J15" i="9"/>
  <c r="F15" i="9"/>
  <c r="O14" i="9"/>
  <c r="N14" i="9"/>
  <c r="J14" i="9"/>
  <c r="O13" i="9"/>
  <c r="N13" i="9"/>
  <c r="J13" i="9"/>
  <c r="F13" i="9"/>
  <c r="O12" i="9"/>
  <c r="N12" i="9"/>
  <c r="J12" i="9"/>
  <c r="F12" i="9"/>
  <c r="O11" i="9"/>
  <c r="N11" i="9"/>
  <c r="J11" i="9"/>
  <c r="F11" i="9"/>
  <c r="O10" i="9"/>
  <c r="N10" i="9"/>
  <c r="J10" i="9"/>
  <c r="F10" i="9"/>
  <c r="O9" i="9"/>
  <c r="N9" i="9"/>
  <c r="J9" i="9"/>
  <c r="F9" i="9"/>
  <c r="O8" i="9"/>
  <c r="P7" i="9"/>
  <c r="O7" i="9"/>
  <c r="N7" i="9"/>
  <c r="J7" i="9"/>
  <c r="F7" i="9"/>
  <c r="P6" i="9"/>
  <c r="M6" i="9"/>
  <c r="L6" i="9"/>
  <c r="L41" i="9" s="1"/>
  <c r="K6" i="9"/>
  <c r="N6" i="9" s="1"/>
  <c r="I6" i="9"/>
  <c r="I41" i="9" s="1"/>
  <c r="H6" i="9"/>
  <c r="G6" i="9"/>
  <c r="E6" i="9"/>
  <c r="D6" i="9"/>
  <c r="D41" i="9" s="1"/>
  <c r="C6" i="9"/>
  <c r="O6" i="9" s="1"/>
  <c r="E66" i="11" l="1"/>
  <c r="E67" i="11" s="1"/>
  <c r="J6" i="11"/>
  <c r="N22" i="10"/>
  <c r="F22" i="10"/>
  <c r="J6" i="9"/>
  <c r="J41" i="9" s="1"/>
  <c r="E42" i="10"/>
  <c r="P42" i="10" s="1"/>
  <c r="J6" i="10"/>
  <c r="J42" i="10" s="1"/>
  <c r="M66" i="11"/>
  <c r="E41" i="9"/>
  <c r="P41" i="9" s="1"/>
  <c r="E58" i="9"/>
  <c r="E59" i="9" s="1"/>
  <c r="Q62" i="10"/>
  <c r="Q46" i="10"/>
  <c r="I66" i="10"/>
  <c r="I67" i="10" s="1"/>
  <c r="M41" i="9"/>
  <c r="F22" i="9"/>
  <c r="N22" i="9"/>
  <c r="N41" i="9" s="1"/>
  <c r="Q65" i="10"/>
  <c r="Q64" i="10"/>
  <c r="Q59" i="10"/>
  <c r="Q58" i="10"/>
  <c r="Q51" i="10"/>
  <c r="N6" i="10"/>
  <c r="N42" i="10" s="1"/>
  <c r="F6" i="10"/>
  <c r="F42" i="10" s="1"/>
  <c r="O66" i="11"/>
  <c r="I66" i="11"/>
  <c r="I67" i="11" s="1"/>
  <c r="N22" i="11"/>
  <c r="F22" i="11"/>
  <c r="N6" i="11"/>
  <c r="N42" i="11" s="1"/>
  <c r="F6" i="11"/>
  <c r="F42" i="11" s="1"/>
  <c r="J22" i="11"/>
  <c r="J42" i="11" s="1"/>
  <c r="F6" i="9"/>
  <c r="O66" i="10"/>
  <c r="H41" i="9"/>
  <c r="M67" i="11"/>
  <c r="Q66" i="11"/>
  <c r="K42" i="11"/>
  <c r="G42" i="11"/>
  <c r="C42" i="11"/>
  <c r="O42" i="11" s="1"/>
  <c r="M67" i="10"/>
  <c r="Q66" i="10"/>
  <c r="K42" i="10"/>
  <c r="G42" i="10"/>
  <c r="C42" i="10"/>
  <c r="O42" i="10" s="1"/>
  <c r="O22" i="10"/>
  <c r="F41" i="9"/>
  <c r="C41" i="9"/>
  <c r="K41" i="9"/>
  <c r="Q58" i="9"/>
  <c r="O22" i="9"/>
  <c r="G41" i="9"/>
  <c r="O41" i="9" l="1"/>
  <c r="M73" i="8" l="1"/>
  <c r="M71" i="8"/>
  <c r="M69" i="8"/>
  <c r="N64" i="8"/>
  <c r="L64" i="8"/>
  <c r="K64" i="8"/>
  <c r="J64" i="8"/>
  <c r="H64" i="8"/>
  <c r="G64" i="8"/>
  <c r="F64" i="8"/>
  <c r="D64" i="8"/>
  <c r="C64" i="8"/>
  <c r="O64" i="8" s="1"/>
  <c r="B64" i="8"/>
  <c r="P63" i="8"/>
  <c r="O63" i="8"/>
  <c r="M63" i="8"/>
  <c r="I63" i="8"/>
  <c r="E63" i="8"/>
  <c r="P62" i="8"/>
  <c r="O62" i="8"/>
  <c r="M62" i="8"/>
  <c r="I62" i="8"/>
  <c r="E62" i="8"/>
  <c r="P61" i="8"/>
  <c r="O61" i="8"/>
  <c r="M61" i="8"/>
  <c r="I61" i="8"/>
  <c r="E61" i="8"/>
  <c r="P60" i="8"/>
  <c r="O60" i="8"/>
  <c r="M60" i="8"/>
  <c r="I60" i="8"/>
  <c r="E60" i="8"/>
  <c r="P59" i="8"/>
  <c r="O59" i="8"/>
  <c r="M59" i="8"/>
  <c r="Q59" i="8" s="1"/>
  <c r="I59" i="8"/>
  <c r="E59" i="8"/>
  <c r="P58" i="8"/>
  <c r="O58" i="8"/>
  <c r="M58" i="8"/>
  <c r="I58" i="8"/>
  <c r="E58" i="8"/>
  <c r="P57" i="8"/>
  <c r="O57" i="8"/>
  <c r="M57" i="8"/>
  <c r="I57" i="8"/>
  <c r="E57" i="8"/>
  <c r="P56" i="8"/>
  <c r="O56" i="8"/>
  <c r="M56" i="8"/>
  <c r="I56" i="8"/>
  <c r="E56" i="8"/>
  <c r="P55" i="8"/>
  <c r="O55" i="8"/>
  <c r="M55" i="8"/>
  <c r="I55" i="8"/>
  <c r="E55" i="8"/>
  <c r="P54" i="8"/>
  <c r="O54" i="8"/>
  <c r="M54" i="8"/>
  <c r="I54" i="8"/>
  <c r="E54" i="8"/>
  <c r="P53" i="8"/>
  <c r="O53" i="8"/>
  <c r="M53" i="8"/>
  <c r="Q53" i="8" s="1"/>
  <c r="I53" i="8"/>
  <c r="E53" i="8"/>
  <c r="P52" i="8"/>
  <c r="O52" i="8"/>
  <c r="M52" i="8"/>
  <c r="I52" i="8"/>
  <c r="Q52" i="8" s="1"/>
  <c r="E52" i="8"/>
  <c r="P51" i="8"/>
  <c r="O51" i="8"/>
  <c r="M51" i="8"/>
  <c r="I51" i="8"/>
  <c r="E51" i="8"/>
  <c r="P50" i="8"/>
  <c r="O50" i="8"/>
  <c r="M50" i="8"/>
  <c r="I50" i="8"/>
  <c r="E50" i="8"/>
  <c r="P49" i="8"/>
  <c r="O49" i="8"/>
  <c r="M49" i="8"/>
  <c r="I49" i="8"/>
  <c r="E49" i="8"/>
  <c r="P48" i="8"/>
  <c r="O48" i="8"/>
  <c r="M48" i="8"/>
  <c r="I48" i="8"/>
  <c r="Q48" i="8" s="1"/>
  <c r="E48" i="8"/>
  <c r="P47" i="8"/>
  <c r="O47" i="8"/>
  <c r="M47" i="8"/>
  <c r="I47" i="8"/>
  <c r="E47" i="8"/>
  <c r="P46" i="8"/>
  <c r="O46" i="8"/>
  <c r="M46" i="8"/>
  <c r="I46" i="8"/>
  <c r="E46" i="8"/>
  <c r="P45" i="8"/>
  <c r="O45" i="8"/>
  <c r="M45" i="8"/>
  <c r="I45" i="8"/>
  <c r="E45" i="8"/>
  <c r="P40" i="8"/>
  <c r="O40" i="8"/>
  <c r="N40" i="8"/>
  <c r="J40" i="8"/>
  <c r="F40" i="8"/>
  <c r="P39" i="8"/>
  <c r="O39" i="8"/>
  <c r="N39" i="8"/>
  <c r="J39" i="8"/>
  <c r="F39" i="8"/>
  <c r="P38" i="8"/>
  <c r="O38" i="8"/>
  <c r="N38" i="8"/>
  <c r="J38" i="8"/>
  <c r="F38" i="8"/>
  <c r="P37" i="8"/>
  <c r="O37" i="8"/>
  <c r="N37" i="8"/>
  <c r="J37" i="8"/>
  <c r="F37" i="8"/>
  <c r="P36" i="8"/>
  <c r="O36" i="8"/>
  <c r="N36" i="8"/>
  <c r="J36" i="8"/>
  <c r="F36" i="8"/>
  <c r="P35" i="8"/>
  <c r="O35" i="8"/>
  <c r="N35" i="8"/>
  <c r="J35" i="8"/>
  <c r="F35" i="8"/>
  <c r="P34" i="8"/>
  <c r="O34" i="8"/>
  <c r="N34" i="8"/>
  <c r="J34" i="8"/>
  <c r="F34" i="8"/>
  <c r="P33" i="8"/>
  <c r="O33" i="8"/>
  <c r="N33" i="8"/>
  <c r="J33" i="8"/>
  <c r="F33" i="8"/>
  <c r="P32" i="8"/>
  <c r="O32" i="8"/>
  <c r="N32" i="8"/>
  <c r="J32" i="8"/>
  <c r="F32" i="8"/>
  <c r="P31" i="8"/>
  <c r="O31" i="8"/>
  <c r="N31" i="8"/>
  <c r="J31" i="8"/>
  <c r="F31" i="8"/>
  <c r="P30" i="8"/>
  <c r="O30" i="8"/>
  <c r="N30" i="8"/>
  <c r="J30" i="8"/>
  <c r="F30" i="8"/>
  <c r="P29" i="8"/>
  <c r="O29" i="8"/>
  <c r="N29" i="8"/>
  <c r="J29" i="8"/>
  <c r="F29" i="8"/>
  <c r="P28" i="8"/>
  <c r="O28" i="8"/>
  <c r="N28" i="8"/>
  <c r="J28" i="8"/>
  <c r="F28" i="8"/>
  <c r="P27" i="8"/>
  <c r="O27" i="8"/>
  <c r="N27" i="8"/>
  <c r="J27" i="8"/>
  <c r="F27" i="8"/>
  <c r="P26" i="8"/>
  <c r="O26" i="8"/>
  <c r="N26" i="8"/>
  <c r="J26" i="8"/>
  <c r="F26" i="8"/>
  <c r="P25" i="8"/>
  <c r="O25" i="8"/>
  <c r="N25" i="8"/>
  <c r="J25" i="8"/>
  <c r="F25" i="8"/>
  <c r="P24" i="8"/>
  <c r="O24" i="8"/>
  <c r="N24" i="8"/>
  <c r="J24" i="8"/>
  <c r="F24" i="8"/>
  <c r="P23" i="8"/>
  <c r="O23" i="8"/>
  <c r="N23" i="8"/>
  <c r="J23" i="8"/>
  <c r="F23" i="8"/>
  <c r="M22" i="8"/>
  <c r="L22" i="8"/>
  <c r="K22" i="8"/>
  <c r="I22" i="8"/>
  <c r="H22" i="8"/>
  <c r="G22" i="8"/>
  <c r="J22" i="8" s="1"/>
  <c r="E22" i="8"/>
  <c r="D22" i="8"/>
  <c r="C22" i="8"/>
  <c r="O21" i="8"/>
  <c r="N21" i="8"/>
  <c r="J21" i="8"/>
  <c r="F21" i="8"/>
  <c r="O20" i="8"/>
  <c r="N20" i="8"/>
  <c r="J20" i="8"/>
  <c r="F20" i="8"/>
  <c r="O19" i="8"/>
  <c r="N19" i="8"/>
  <c r="J19" i="8"/>
  <c r="F19" i="8"/>
  <c r="O18" i="8"/>
  <c r="N18" i="8"/>
  <c r="J18" i="8"/>
  <c r="F18" i="8"/>
  <c r="O17" i="8"/>
  <c r="N17" i="8"/>
  <c r="J17" i="8"/>
  <c r="F17" i="8"/>
  <c r="O16" i="8"/>
  <c r="N16" i="8"/>
  <c r="J16" i="8"/>
  <c r="F16" i="8"/>
  <c r="O15" i="8"/>
  <c r="N15" i="8"/>
  <c r="J15" i="8"/>
  <c r="F15" i="8"/>
  <c r="O14" i="8"/>
  <c r="N14" i="8"/>
  <c r="J14" i="8"/>
  <c r="F14" i="8"/>
  <c r="O13" i="8"/>
  <c r="N13" i="8"/>
  <c r="J13" i="8"/>
  <c r="F13" i="8"/>
  <c r="O12" i="8"/>
  <c r="N12" i="8"/>
  <c r="J12" i="8"/>
  <c r="F12" i="8"/>
  <c r="O11" i="8"/>
  <c r="N11" i="8"/>
  <c r="J11" i="8"/>
  <c r="F11" i="8"/>
  <c r="O10" i="8"/>
  <c r="J10" i="8"/>
  <c r="F10" i="8"/>
  <c r="O9" i="8"/>
  <c r="N9" i="8"/>
  <c r="J9" i="8"/>
  <c r="F9" i="8"/>
  <c r="O8" i="8"/>
  <c r="P7" i="8"/>
  <c r="O7" i="8"/>
  <c r="N7" i="8"/>
  <c r="J7" i="8"/>
  <c r="F7" i="8"/>
  <c r="M6" i="8"/>
  <c r="M41" i="8" s="1"/>
  <c r="L6" i="8"/>
  <c r="K6" i="8"/>
  <c r="I6" i="8"/>
  <c r="I41" i="8" s="1"/>
  <c r="H6" i="8"/>
  <c r="H41" i="8" s="1"/>
  <c r="G6" i="8"/>
  <c r="E6" i="8"/>
  <c r="D6" i="8"/>
  <c r="D41" i="8" s="1"/>
  <c r="C6" i="8"/>
  <c r="C2" i="8"/>
  <c r="Q51" i="8" l="1"/>
  <c r="Q57" i="8"/>
  <c r="Q63" i="8"/>
  <c r="O6" i="8"/>
  <c r="Q62" i="8"/>
  <c r="Q55" i="8"/>
  <c r="Q61" i="8"/>
  <c r="I64" i="8"/>
  <c r="I65" i="8" s="1"/>
  <c r="Q58" i="8"/>
  <c r="M64" i="8"/>
  <c r="Q64" i="8" s="1"/>
  <c r="P22" i="8"/>
  <c r="E41" i="8"/>
  <c r="P41" i="8" s="1"/>
  <c r="K41" i="8"/>
  <c r="O22" i="8"/>
  <c r="Q45" i="8"/>
  <c r="Q49" i="8"/>
  <c r="Q56" i="8"/>
  <c r="Q60" i="8"/>
  <c r="E64" i="8"/>
  <c r="E65" i="8" s="1"/>
  <c r="G41" i="8"/>
  <c r="L41" i="8"/>
  <c r="Q46" i="8"/>
  <c r="Q50" i="8"/>
  <c r="Q54" i="8"/>
  <c r="N22" i="8"/>
  <c r="Q47" i="8"/>
  <c r="M65" i="8"/>
  <c r="P6" i="8"/>
  <c r="P64" i="8"/>
  <c r="F22" i="8"/>
  <c r="F6" i="8"/>
  <c r="J6" i="8"/>
  <c r="J41" i="8" s="1"/>
  <c r="N6" i="8"/>
  <c r="N41" i="8" s="1"/>
  <c r="C41" i="8"/>
  <c r="O41" i="8" s="1"/>
  <c r="F41" i="8" l="1"/>
  <c r="H48" i="5" l="1"/>
  <c r="P23" i="5" l="1"/>
  <c r="O17" i="5"/>
  <c r="G22" i="5"/>
  <c r="G6" i="5"/>
  <c r="O7" i="5"/>
  <c r="O11" i="5"/>
  <c r="O9" i="5"/>
  <c r="P7" i="5"/>
  <c r="H66" i="5" l="1"/>
  <c r="P31" i="5" l="1"/>
  <c r="O31" i="5"/>
  <c r="J31" i="5"/>
  <c r="F31" i="5"/>
  <c r="N66" i="5" l="1"/>
  <c r="L66" i="5"/>
  <c r="K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J66" i="5"/>
  <c r="G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F66" i="5"/>
  <c r="D66" i="5"/>
  <c r="C66" i="5"/>
  <c r="O59" i="5"/>
  <c r="P59" i="5"/>
  <c r="O60" i="5"/>
  <c r="P60" i="5"/>
  <c r="O61" i="5"/>
  <c r="P61" i="5"/>
  <c r="O62" i="5"/>
  <c r="P62" i="5"/>
  <c r="O63" i="5"/>
  <c r="P63" i="5"/>
  <c r="O64" i="5"/>
  <c r="P64" i="5"/>
  <c r="O65" i="5"/>
  <c r="P65" i="5"/>
  <c r="E59" i="5"/>
  <c r="E60" i="5"/>
  <c r="E61" i="5"/>
  <c r="E62" i="5"/>
  <c r="E63" i="5"/>
  <c r="E64" i="5"/>
  <c r="E65" i="5"/>
  <c r="I66" i="5" l="1"/>
  <c r="I67" i="5" s="1"/>
  <c r="Q64" i="5"/>
  <c r="E66" i="5"/>
  <c r="M66" i="5"/>
  <c r="Q60" i="5"/>
  <c r="Q62" i="5"/>
  <c r="Q59" i="5"/>
  <c r="Q61" i="5"/>
  <c r="Q63" i="5"/>
  <c r="Q65" i="5"/>
  <c r="P55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O56" i="5"/>
  <c r="P56" i="5"/>
  <c r="O57" i="5"/>
  <c r="P57" i="5"/>
  <c r="O58" i="5"/>
  <c r="P58" i="5"/>
  <c r="P46" i="5"/>
  <c r="O46" i="5"/>
  <c r="E47" i="5"/>
  <c r="E48" i="5"/>
  <c r="E49" i="5"/>
  <c r="E50" i="5"/>
  <c r="E51" i="5"/>
  <c r="E52" i="5"/>
  <c r="E53" i="5"/>
  <c r="E54" i="5"/>
  <c r="E55" i="5"/>
  <c r="E56" i="5"/>
  <c r="E57" i="5"/>
  <c r="E58" i="5"/>
  <c r="B66" i="5"/>
  <c r="P35" i="5"/>
  <c r="P25" i="5"/>
  <c r="O8" i="5"/>
  <c r="O10" i="5"/>
  <c r="O12" i="5"/>
  <c r="O13" i="5"/>
  <c r="O14" i="5"/>
  <c r="O15" i="5"/>
  <c r="O16" i="5"/>
  <c r="O18" i="5"/>
  <c r="O19" i="5"/>
  <c r="O20" i="5"/>
  <c r="O21" i="5"/>
  <c r="O23" i="5"/>
  <c r="O24" i="5"/>
  <c r="O25" i="5"/>
  <c r="O26" i="5"/>
  <c r="O27" i="5"/>
  <c r="O28" i="5"/>
  <c r="O29" i="5"/>
  <c r="O30" i="5"/>
  <c r="O32" i="5"/>
  <c r="O33" i="5"/>
  <c r="O34" i="5"/>
  <c r="O35" i="5"/>
  <c r="O36" i="5"/>
  <c r="O37" i="5"/>
  <c r="O38" i="5"/>
  <c r="O39" i="5"/>
  <c r="O40" i="5"/>
  <c r="O41" i="5"/>
  <c r="J7" i="5"/>
  <c r="F7" i="5"/>
  <c r="Q47" i="5" l="1"/>
  <c r="Q49" i="5"/>
  <c r="Q51" i="5"/>
  <c r="Q53" i="5"/>
  <c r="Q55" i="5"/>
  <c r="Q57" i="5"/>
  <c r="E67" i="5"/>
  <c r="Q46" i="5"/>
  <c r="Q48" i="5"/>
  <c r="Q50" i="5"/>
  <c r="Q52" i="5"/>
  <c r="Q54" i="5"/>
  <c r="Q56" i="5"/>
  <c r="Q58" i="5"/>
  <c r="I22" i="5"/>
  <c r="H22" i="5"/>
  <c r="I6" i="5"/>
  <c r="H6" i="5"/>
  <c r="F23" i="5"/>
  <c r="F24" i="5"/>
  <c r="F25" i="5"/>
  <c r="F26" i="5"/>
  <c r="F27" i="5"/>
  <c r="F28" i="5"/>
  <c r="F29" i="5"/>
  <c r="F30" i="5"/>
  <c r="F32" i="5"/>
  <c r="F33" i="5"/>
  <c r="F34" i="5"/>
  <c r="F35" i="5"/>
  <c r="F36" i="5"/>
  <c r="F37" i="5"/>
  <c r="F38" i="5"/>
  <c r="F39" i="5"/>
  <c r="F40" i="5"/>
  <c r="F41" i="5"/>
  <c r="P24" i="5"/>
  <c r="P27" i="5"/>
  <c r="P28" i="5"/>
  <c r="P29" i="5"/>
  <c r="P30" i="5"/>
  <c r="P32" i="5"/>
  <c r="P33" i="5"/>
  <c r="P34" i="5"/>
  <c r="P36" i="5"/>
  <c r="P37" i="5"/>
  <c r="P38" i="5"/>
  <c r="P39" i="5"/>
  <c r="P40" i="5"/>
  <c r="P41" i="5"/>
  <c r="P26" i="5"/>
  <c r="J41" i="5"/>
  <c r="J40" i="5"/>
  <c r="J39" i="5"/>
  <c r="J38" i="5"/>
  <c r="J37" i="5"/>
  <c r="J36" i="5"/>
  <c r="J35" i="5"/>
  <c r="J34" i="5"/>
  <c r="J33" i="5"/>
  <c r="J32" i="5"/>
  <c r="J30" i="5"/>
  <c r="J29" i="5"/>
  <c r="J28" i="5"/>
  <c r="J27" i="5"/>
  <c r="J26" i="5"/>
  <c r="J25" i="5"/>
  <c r="J24" i="5"/>
  <c r="J23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E6" i="5"/>
  <c r="D6" i="5"/>
  <c r="C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H42" i="5" l="1"/>
  <c r="C42" i="5"/>
  <c r="J22" i="5"/>
  <c r="P6" i="5"/>
  <c r="O22" i="5"/>
  <c r="O6" i="5"/>
  <c r="Q66" i="5"/>
  <c r="E42" i="5"/>
  <c r="P22" i="5"/>
  <c r="J6" i="5"/>
  <c r="I42" i="5"/>
  <c r="G42" i="5"/>
  <c r="F6" i="5"/>
  <c r="P66" i="5" s="1"/>
  <c r="D42" i="5"/>
  <c r="F22" i="5"/>
  <c r="O66" i="5" s="1"/>
  <c r="J42" i="5" l="1"/>
  <c r="P42" i="5"/>
  <c r="M67" i="5"/>
  <c r="O42" i="5"/>
  <c r="F42" i="5"/>
</calcChain>
</file>

<file path=xl/sharedStrings.xml><?xml version="1.0" encoding="utf-8"?>
<sst xmlns="http://schemas.openxmlformats.org/spreadsheetml/2006/main" count="490" uniqueCount="130">
  <si>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</si>
  <si>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</si>
  <si>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</si>
  <si>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</si>
  <si>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</si>
  <si>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</si>
  <si>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</si>
  <si>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</si>
  <si>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</si>
  <si>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</si>
  <si>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</si>
  <si>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</si>
  <si>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</si>
  <si>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</si>
  <si>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</si>
  <si>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</si>
  <si>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</si>
  <si>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</si>
  <si>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</si>
  <si>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</si>
  <si>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</si>
  <si>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Investiční dotace ostatní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</si>
  <si>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</si>
  <si>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</si>
  <si>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</si>
  <si>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</si>
  <si>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609 - Jiné výnosy z vlastních výkonů</t>
  </si>
  <si>
    <t>Účet 644 - Výnosy z prodeje materiálu</t>
  </si>
  <si>
    <t>Účet 645, 646 - Výnosy z prodeje dlouhodobého nehmotného a nehmotného majetku</t>
  </si>
  <si>
    <t>Účet 649 - Ostatní výnosy z činnosti</t>
  </si>
  <si>
    <t>Účet 662 - Úroky</t>
  </si>
  <si>
    <t>Ostatní finanční výnosy</t>
  </si>
  <si>
    <t xml:space="preserve">Účet 501 - Spotřeba materiálu </t>
  </si>
  <si>
    <t>Účet 502 - Spotřeba energie</t>
  </si>
  <si>
    <t xml:space="preserve">Účet 504 - Prodané zboží </t>
  </si>
  <si>
    <t>Účet 511 - Opravy a udržování, revize</t>
  </si>
  <si>
    <t>účet 512 - Cestovné</t>
  </si>
  <si>
    <t>účet 513 - Náklady na reprezentaci</t>
  </si>
  <si>
    <t>účet 518 - Ostatní služby</t>
  </si>
  <si>
    <t>účet 521 - Mzdové náklady</t>
  </si>
  <si>
    <t>účet 524 - Zákonné sociální pojištění ZP+SP</t>
  </si>
  <si>
    <t>účet 525 - Jiné sociální pojištění</t>
  </si>
  <si>
    <t>účet 527 - Zákonné sociální náklady</t>
  </si>
  <si>
    <t>účet 528 - Jiné sociální náklady</t>
  </si>
  <si>
    <t>účet 531, 532, 538  - Jiné daně a poplatky</t>
  </si>
  <si>
    <t>účet 544 - Prodaný materiál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</si>
  <si>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</si>
  <si>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</si>
  <si>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</si>
  <si>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</si>
  <si>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</si>
  <si>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</si>
  <si>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</si>
  <si>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</si>
  <si>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</si>
  <si>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</si>
  <si>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</si>
  <si>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</si>
  <si>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</si>
  <si>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</si>
  <si>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</si>
  <si>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</si>
  <si>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</si>
  <si>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</si>
  <si>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</si>
  <si>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</si>
  <si>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Provozní dotace</t>
  </si>
  <si>
    <t>Investiční dotace (informativní údaj, nevstupuje do součtů)</t>
  </si>
  <si>
    <t>Provozní dotace ostatní</t>
  </si>
  <si>
    <t>dotace MMCH</t>
  </si>
  <si>
    <t>% plnění z dotace</t>
  </si>
  <si>
    <t>účet 542 - Jiné pokuty a penále</t>
  </si>
  <si>
    <t>účet 558 - Zák. opravné položky</t>
  </si>
  <si>
    <t>Hospodaření společnosti (střediska)</t>
  </si>
  <si>
    <t>účet 523 - Odměny statutárům</t>
  </si>
  <si>
    <t>Účet 648 - ostatní provozní výnosy</t>
  </si>
  <si>
    <t>1 HS 100 GŘ</t>
  </si>
  <si>
    <t>2 HS 200 TÚ</t>
  </si>
  <si>
    <t>3 HS 300 MHD</t>
  </si>
  <si>
    <t>Ing. Maxa Petr</t>
  </si>
  <si>
    <t>Dopravní podnik měst Chomutova a Jirkova a.s.</t>
  </si>
  <si>
    <t>4</t>
  </si>
  <si>
    <t>Ing. Šoltová Klára</t>
  </si>
  <si>
    <r>
      <rPr>
        <b/>
        <sz val="14"/>
        <rFont val="Calibri"/>
        <family val="2"/>
        <charset val="238"/>
        <scheme val="minor"/>
      </rPr>
      <t xml:space="preserve">Rozpočet pro rok 2021 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(poslední stav, tj. vč. úprav FP schválených zřizovatelem)</t>
    </r>
  </si>
  <si>
    <t>Upravený plán roku 2021</t>
  </si>
  <si>
    <t>k 31.12.2021</t>
  </si>
  <si>
    <t>k 31.12.2020</t>
  </si>
  <si>
    <t>Skutečnost k 31.12.2020</t>
  </si>
  <si>
    <t>Skutečnost k 31.12.2021</t>
  </si>
  <si>
    <t>Účet 641,642 - Výnosy z prodeje dlouhodobého majetku a materiálu</t>
  </si>
  <si>
    <t>Účet 644 - Smluvní pokuty a úroky z prodlení</t>
  </si>
  <si>
    <t>Účet 648 - Ostatní provozní výnosy</t>
  </si>
  <si>
    <t>Účet 668 - Ostatní finanční výnosy</t>
  </si>
  <si>
    <t>Účet 688 - Ostatní mimořádné výnosy</t>
  </si>
  <si>
    <t xml:space="preserve"> </t>
  </si>
  <si>
    <t>Účet 511 - Opravy a udržování</t>
  </si>
  <si>
    <t>účet 521,522 - Mzdové náklady</t>
  </si>
  <si>
    <t>účet 523 - Odměny členům orgánů korporace</t>
  </si>
  <si>
    <t>účet 528 - Ostatní sociální náklady</t>
  </si>
  <si>
    <t>účet 541 - Zůstatková cena prodaného nehmotného a hmot.inv.maj.</t>
  </si>
  <si>
    <t>účet 542 - Prodaný materiál</t>
  </si>
  <si>
    <t>účet 548 - Ostatní provozní náklady</t>
  </si>
  <si>
    <t>Hospodaření organizace (střediska)</t>
  </si>
  <si>
    <t>Divadlo</t>
  </si>
  <si>
    <t>Kulturně společenské centrum</t>
  </si>
  <si>
    <t>Letní kino</t>
  </si>
  <si>
    <t>Letní stadion s tréninkovým zázemím</t>
  </si>
  <si>
    <t>Oddychové a relaxační centrum</t>
  </si>
  <si>
    <t>Rozmarýn</t>
  </si>
  <si>
    <t>Sauna (není hrazeno z dotace)</t>
  </si>
  <si>
    <t>Sportovní areál Tomáše ze Štítného</t>
  </si>
  <si>
    <t>Sportovní hala</t>
  </si>
  <si>
    <t>Zimní stadion s tréninkovou halou a šatnovacím blokem</t>
  </si>
  <si>
    <t>Akce na klíč, Otevřeno (není hrazeno z dotace města)</t>
  </si>
  <si>
    <t>Správa</t>
  </si>
  <si>
    <r>
      <rPr>
        <b/>
        <sz val="14"/>
        <rFont val="Calibri"/>
        <family val="2"/>
        <charset val="238"/>
        <scheme val="minor"/>
      </rPr>
      <t xml:space="preserve">Finanční plán pro rok 2021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</t>
    </r>
  </si>
  <si>
    <t xml:space="preserve">V Chomutově, dne: </t>
  </si>
  <si>
    <t xml:space="preserve">Sestavil: </t>
  </si>
  <si>
    <t>Ing. Alois Ovesný</t>
  </si>
  <si>
    <t>Pan Pavel Šebesta</t>
  </si>
  <si>
    <t>TEPLO Chomutov s.r.o.</t>
  </si>
  <si>
    <t>3</t>
  </si>
  <si>
    <t>2</t>
  </si>
  <si>
    <t>1</t>
  </si>
  <si>
    <t>Skutečnost k 30.09.2020</t>
  </si>
  <si>
    <t>Skutečnost k 30.09.2021</t>
  </si>
  <si>
    <t>K 31.12.2020</t>
  </si>
  <si>
    <t>K 31.12.2021</t>
  </si>
  <si>
    <r>
      <t xml:space="preserve">Rozpočet pro rok 2021         </t>
    </r>
    <r>
      <rPr>
        <b/>
        <sz val="11"/>
        <rFont val="Calibri"/>
        <family val="2"/>
        <charset val="238"/>
      </rPr>
      <t xml:space="preserve">                                                                        (poslední stav, tj. vč. úprav FP schválených zřizovatelem)</t>
    </r>
    <r>
      <rPr>
        <b/>
        <sz val="14"/>
        <rFont val="Calibri"/>
        <family val="2"/>
        <charset val="238"/>
      </rPr>
      <t xml:space="preserve">Rozpočet pro rok 2021         </t>
    </r>
    <r>
      <rPr>
        <b/>
        <sz val="11"/>
        <rFont val="Calibri"/>
        <family val="2"/>
        <charset val="238"/>
      </rPr>
      <t xml:space="preserve">                                                                        (poslední stav, tj. vč. úprav FP schválených zřizovatelem)</t>
    </r>
    <r>
      <rPr>
        <b/>
        <sz val="14"/>
        <rFont val="Calibri"/>
        <family val="2"/>
        <charset val="238"/>
      </rPr>
      <t xml:space="preserve">Rozpočet pro rok 2021         </t>
    </r>
    <r>
      <rPr>
        <b/>
        <sz val="11"/>
        <rFont val="Calibri"/>
        <family val="2"/>
        <charset val="238"/>
      </rPr>
      <t xml:space="preserve">                                                                        (poslední stav, tj. vč. úprav FP schválených zřizovatelem)</t>
    </r>
  </si>
  <si>
    <r>
      <t xml:space="preserve">v tis. Kč    </t>
    </r>
    <r>
      <rPr>
        <b/>
        <i/>
        <sz val="12"/>
        <color indexed="10"/>
        <rFont val="Calibri"/>
        <family val="2"/>
        <charset val="238"/>
      </rPr>
      <t xml:space="preserve">           </t>
    </r>
    <r>
      <rPr>
        <b/>
        <i/>
        <sz val="11"/>
        <color indexed="10"/>
        <rFont val="Calibri"/>
        <family val="2"/>
        <charset val="238"/>
      </rPr>
      <t xml:space="preserve">                     </t>
    </r>
    <r>
      <rPr>
        <b/>
        <i/>
        <sz val="12"/>
        <rFont val="Calibri"/>
        <family val="2"/>
        <charset val="238"/>
      </rPr>
      <t xml:space="preserve">v tis. Kč    </t>
    </r>
    <r>
      <rPr>
        <b/>
        <i/>
        <sz val="12"/>
        <color indexed="10"/>
        <rFont val="Calibri"/>
        <family val="2"/>
        <charset val="238"/>
      </rPr>
      <t xml:space="preserve">           </t>
    </r>
    <r>
      <rPr>
        <b/>
        <i/>
        <sz val="11"/>
        <color indexed="10"/>
        <rFont val="Calibri"/>
        <family val="2"/>
        <charset val="238"/>
      </rPr>
      <t xml:space="preserve">                     </t>
    </r>
    <r>
      <rPr>
        <b/>
        <i/>
        <sz val="12"/>
        <rFont val="Calibri"/>
        <family val="2"/>
        <charset val="238"/>
      </rPr>
      <t xml:space="preserve">v tis. Kč    </t>
    </r>
    <r>
      <rPr>
        <b/>
        <i/>
        <sz val="12"/>
        <color indexed="10"/>
        <rFont val="Calibri"/>
        <family val="2"/>
        <charset val="238"/>
      </rPr>
      <t xml:space="preserve">           </t>
    </r>
    <r>
      <rPr>
        <b/>
        <i/>
        <sz val="11"/>
        <color indexed="10"/>
        <rFont val="Calibri"/>
        <family val="2"/>
        <charset val="238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</si>
</sst>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d/m/yyyy"/>
  </numFmts>
  <fonts count="4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2"/>
      <color indexed="10"/>
      <name val="Calibri"/>
      <family val="2"/>
      <charset val="238"/>
    </font>
    <font>
      <b/>
      <i/>
      <sz val="11"/>
      <color indexed="10"/>
      <name val="Calibri"/>
      <family val="2"/>
      <charset val="238"/>
    </font>
    <font>
      <b/>
      <sz val="15"/>
      <color indexed="9"/>
      <name val="Calibri"/>
      <family val="2"/>
      <charset val="238"/>
    </font>
    <font>
      <b/>
      <sz val="15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2"/>
        <bgColor indexed="53"/>
      </patternFill>
    </fill>
    <fill>
      <patternFill patternType="solid">
        <fgColor indexed="50"/>
        <bgColor indexed="51"/>
      </patternFill>
    </fill>
    <fill>
      <patternFill patternType="solid">
        <fgColor indexed="23"/>
        <bgColor indexed="54"/>
      </patternFill>
    </fill>
    <fill>
      <patternFill patternType="solid">
        <fgColor indexed="31"/>
        <bgColor indexed="44"/>
      </patternFill>
    </fill>
    <fill>
      <patternFill patternType="solid">
        <fgColor indexed="13"/>
        <bgColor indexed="34"/>
      </patternFill>
    </fill>
  </fills>
  <borders count="1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2" fillId="0" borderId="0"/>
    <xf numFmtId="0" fontId="18" fillId="0" borderId="0"/>
    <xf numFmtId="0" fontId="2" fillId="0" borderId="0"/>
    <xf numFmtId="0" fontId="24" fillId="0" borderId="0"/>
    <xf numFmtId="0" fontId="35" fillId="0" borderId="0"/>
  </cellStyleXfs>
  <cellXfs count="474">
    <xf numFmtId="0" fontId="0" fillId="0" borderId="0" xfId="0"/>
    <xf numFmtId="0" fontId="3" fillId="0" borderId="0" xfId="0" applyFont="1" applyProtection="1"/>
    <xf numFmtId="0" fontId="9" fillId="0" borderId="0" xfId="0" applyFont="1" applyProtection="1"/>
    <xf numFmtId="0" fontId="12" fillId="0" borderId="0" xfId="0" applyFont="1" applyProtection="1"/>
    <xf numFmtId="0" fontId="1" fillId="3" borderId="17" xfId="0" applyFont="1" applyFill="1" applyBorder="1" applyAlignment="1" applyProtection="1">
      <alignment horizontal="center"/>
    </xf>
    <xf numFmtId="0" fontId="1" fillId="3" borderId="18" xfId="0" applyFont="1" applyFill="1" applyBorder="1" applyAlignment="1" applyProtection="1">
      <alignment horizontal="center"/>
    </xf>
    <xf numFmtId="0" fontId="1" fillId="3" borderId="19" xfId="0" applyFont="1" applyFill="1" applyBorder="1" applyAlignment="1" applyProtection="1">
      <alignment horizontal="center"/>
    </xf>
    <xf numFmtId="0" fontId="1" fillId="3" borderId="20" xfId="0" applyFont="1" applyFill="1" applyBorder="1" applyAlignment="1" applyProtection="1">
      <alignment horizontal="center"/>
    </xf>
    <xf numFmtId="165" fontId="13" fillId="0" borderId="0" xfId="0" applyNumberFormat="1" applyFont="1" applyAlignment="1" applyProtection="1"/>
    <xf numFmtId="165" fontId="13" fillId="0" borderId="8" xfId="0" applyNumberFormat="1" applyFont="1" applyFill="1" applyBorder="1" applyAlignment="1" applyProtection="1">
      <alignment horizontal="left" indent="1"/>
    </xf>
    <xf numFmtId="164" fontId="13" fillId="0" borderId="8" xfId="0" applyNumberFormat="1" applyFont="1" applyFill="1" applyBorder="1" applyAlignment="1" applyProtection="1"/>
    <xf numFmtId="164" fontId="13" fillId="0" borderId="0" xfId="0" applyNumberFormat="1" applyFont="1" applyFill="1" applyBorder="1" applyAlignment="1" applyProtection="1"/>
    <xf numFmtId="165" fontId="13" fillId="0" borderId="0" xfId="0" applyNumberFormat="1" applyFont="1" applyFill="1" applyBorder="1" applyAlignment="1" applyProtection="1"/>
    <xf numFmtId="0" fontId="14" fillId="0" borderId="0" xfId="0" applyFont="1" applyBorder="1" applyAlignment="1" applyProtection="1">
      <alignment horizontal="center"/>
    </xf>
    <xf numFmtId="0" fontId="14" fillId="0" borderId="0" xfId="0" applyFont="1" applyProtection="1"/>
    <xf numFmtId="0" fontId="10" fillId="7" borderId="0" xfId="0" applyFont="1" applyFill="1" applyBorder="1" applyAlignment="1" applyProtection="1">
      <alignment horizontal="left" indent="1"/>
    </xf>
    <xf numFmtId="0" fontId="14" fillId="0" borderId="0" xfId="0" applyFont="1" applyBorder="1" applyAlignment="1" applyProtection="1">
      <alignment horizontal="center"/>
      <protection locked="0"/>
    </xf>
    <xf numFmtId="0" fontId="14" fillId="0" borderId="0" xfId="0" applyFont="1" applyFill="1" applyProtection="1"/>
    <xf numFmtId="164" fontId="14" fillId="0" borderId="0" xfId="0" applyNumberFormat="1" applyFont="1" applyFill="1" applyBorder="1" applyProtection="1"/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Protection="1"/>
    <xf numFmtId="0" fontId="14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left" vertical="center" indent="1"/>
    </xf>
    <xf numFmtId="0" fontId="11" fillId="3" borderId="11" xfId="0" applyFont="1" applyFill="1" applyBorder="1" applyAlignment="1" applyProtection="1">
      <alignment horizontal="left" indent="1"/>
    </xf>
    <xf numFmtId="164" fontId="13" fillId="0" borderId="0" xfId="0" applyNumberFormat="1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0" fillId="4" borderId="22" xfId="3" applyFont="1" applyFill="1" applyBorder="1" applyAlignment="1" applyProtection="1">
      <alignment horizontal="left" indent="1"/>
    </xf>
    <xf numFmtId="0" fontId="10" fillId="8" borderId="32" xfId="3" applyFont="1" applyFill="1" applyBorder="1" applyAlignment="1" applyProtection="1">
      <alignment horizontal="left" indent="1"/>
    </xf>
    <xf numFmtId="0" fontId="10" fillId="4" borderId="38" xfId="3" applyFont="1" applyFill="1" applyBorder="1" applyAlignment="1" applyProtection="1">
      <alignment horizontal="left" indent="1"/>
    </xf>
    <xf numFmtId="0" fontId="10" fillId="4" borderId="32" xfId="3" applyFont="1" applyFill="1" applyBorder="1" applyAlignment="1" applyProtection="1">
      <alignment horizontal="left" indent="1"/>
    </xf>
    <xf numFmtId="0" fontId="10" fillId="4" borderId="38" xfId="0" applyFont="1" applyFill="1" applyBorder="1" applyAlignment="1">
      <alignment horizontal="left" indent="1"/>
    </xf>
    <xf numFmtId="0" fontId="10" fillId="4" borderId="28" xfId="3" applyFont="1" applyFill="1" applyBorder="1" applyAlignment="1" applyProtection="1">
      <alignment horizontal="left" indent="1"/>
    </xf>
    <xf numFmtId="0" fontId="13" fillId="6" borderId="11" xfId="3" applyFont="1" applyFill="1" applyBorder="1" applyAlignment="1" applyProtection="1">
      <alignment horizontal="left" indent="1"/>
    </xf>
    <xf numFmtId="0" fontId="10" fillId="4" borderId="28" xfId="0" applyFont="1" applyFill="1" applyBorder="1" applyAlignment="1">
      <alignment horizontal="left" indent="1"/>
    </xf>
    <xf numFmtId="0" fontId="10" fillId="4" borderId="28" xfId="0" applyFont="1" applyFill="1" applyBorder="1" applyAlignment="1" applyProtection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 applyProtection="1">
      <alignment horizontal="left" indent="1"/>
    </xf>
    <xf numFmtId="164" fontId="13" fillId="6" borderId="17" xfId="3" applyNumberFormat="1" applyFont="1" applyFill="1" applyBorder="1" applyAlignment="1" applyProtection="1">
      <alignment horizontal="right" indent="1"/>
    </xf>
    <xf numFmtId="164" fontId="13" fillId="6" borderId="18" xfId="3" applyNumberFormat="1" applyFont="1" applyFill="1" applyBorder="1" applyAlignment="1" applyProtection="1">
      <alignment horizontal="right" indent="1"/>
    </xf>
    <xf numFmtId="164" fontId="13" fillId="6" borderId="19" xfId="3" applyNumberFormat="1" applyFont="1" applyFill="1" applyBorder="1" applyAlignment="1" applyProtection="1">
      <alignment horizontal="right" indent="1"/>
    </xf>
    <xf numFmtId="164" fontId="13" fillId="6" borderId="20" xfId="3" applyNumberFormat="1" applyFont="1" applyFill="1" applyBorder="1" applyAlignment="1" applyProtection="1">
      <alignment horizontal="right" indent="1"/>
    </xf>
    <xf numFmtId="164" fontId="10" fillId="0" borderId="26" xfId="3" applyNumberFormat="1" applyFont="1" applyFill="1" applyBorder="1" applyAlignment="1" applyProtection="1">
      <alignment horizontal="right" indent="1"/>
    </xf>
    <xf numFmtId="164" fontId="10" fillId="0" borderId="36" xfId="3" applyNumberFormat="1" applyFont="1" applyFill="1" applyBorder="1" applyAlignment="1" applyProtection="1">
      <alignment horizontal="right" indent="1"/>
    </xf>
    <xf numFmtId="164" fontId="10" fillId="0" borderId="41" xfId="3" applyNumberFormat="1" applyFont="1" applyFill="1" applyBorder="1" applyAlignment="1" applyProtection="1">
      <alignment horizontal="right" indent="1"/>
    </xf>
    <xf numFmtId="164" fontId="10" fillId="0" borderId="30" xfId="3" applyNumberFormat="1" applyFont="1" applyFill="1" applyBorder="1" applyAlignment="1" applyProtection="1">
      <alignment horizontal="right" indent="1"/>
    </xf>
    <xf numFmtId="164" fontId="13" fillId="6" borderId="49" xfId="3" applyNumberFormat="1" applyFont="1" applyFill="1" applyBorder="1" applyAlignment="1" applyProtection="1">
      <alignment horizontal="right" indent="1"/>
    </xf>
    <xf numFmtId="164" fontId="13" fillId="5" borderId="42" xfId="3" applyNumberFormat="1" applyFont="1" applyFill="1" applyBorder="1" applyAlignment="1" applyProtection="1">
      <alignment horizontal="right" indent="1"/>
    </xf>
    <xf numFmtId="164" fontId="13" fillId="5" borderId="43" xfId="3" applyNumberFormat="1" applyFont="1" applyFill="1" applyBorder="1" applyAlignment="1" applyProtection="1">
      <alignment horizontal="right" indent="1"/>
    </xf>
    <xf numFmtId="164" fontId="13" fillId="5" borderId="48" xfId="3" applyNumberFormat="1" applyFont="1" applyFill="1" applyBorder="1" applyAlignment="1" applyProtection="1">
      <alignment horizontal="right" indent="1"/>
    </xf>
    <xf numFmtId="164" fontId="13" fillId="5" borderId="51" xfId="3" applyNumberFormat="1" applyFont="1" applyFill="1" applyBorder="1" applyAlignment="1" applyProtection="1">
      <alignment horizontal="right" indent="1"/>
    </xf>
    <xf numFmtId="17" fontId="8" fillId="0" borderId="0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10" fontId="10" fillId="0" borderId="0" xfId="0" applyNumberFormat="1" applyFont="1" applyBorder="1" applyAlignment="1" applyProtection="1">
      <alignment horizontal="center" vertical="center" wrapText="1"/>
    </xf>
    <xf numFmtId="164" fontId="10" fillId="9" borderId="36" xfId="3" applyNumberFormat="1" applyFont="1" applyFill="1" applyBorder="1" applyAlignment="1" applyProtection="1">
      <alignment horizontal="right" indent="1"/>
    </xf>
    <xf numFmtId="0" fontId="3" fillId="0" borderId="0" xfId="0" applyFont="1" applyFill="1" applyBorder="1" applyAlignment="1" applyProtection="1">
      <alignment vertical="center"/>
      <protection locked="0"/>
    </xf>
    <xf numFmtId="0" fontId="10" fillId="4" borderId="40" xfId="3" applyFont="1" applyFill="1" applyBorder="1" applyAlignment="1" applyProtection="1">
      <alignment horizontal="left" indent="1"/>
    </xf>
    <xf numFmtId="0" fontId="19" fillId="0" borderId="0" xfId="0" applyFont="1" applyFill="1" applyAlignment="1">
      <alignment horizontal="right" indent="4"/>
    </xf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7" xfId="0" applyNumberFormat="1" applyFont="1" applyBorder="1" applyAlignment="1" applyProtection="1">
      <alignment horizontal="center" vertical="center" wrapText="1"/>
    </xf>
    <xf numFmtId="10" fontId="14" fillId="0" borderId="31" xfId="0" applyNumberFormat="1" applyFont="1" applyBorder="1" applyAlignment="1" applyProtection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 wrapText="1"/>
    </xf>
    <xf numFmtId="0" fontId="14" fillId="9" borderId="37" xfId="0" applyFont="1" applyFill="1" applyBorder="1" applyAlignment="1" applyProtection="1">
      <alignment horizontal="center" vertical="center" wrapText="1"/>
    </xf>
    <xf numFmtId="164" fontId="14" fillId="9" borderId="23" xfId="3" applyNumberFormat="1" applyFont="1" applyFill="1" applyBorder="1" applyAlignment="1" applyProtection="1">
      <alignment horizontal="right" indent="1"/>
    </xf>
    <xf numFmtId="164" fontId="14" fillId="9" borderId="24" xfId="3" applyNumberFormat="1" applyFont="1" applyFill="1" applyBorder="1" applyAlignment="1" applyProtection="1">
      <alignment horizontal="right" indent="1"/>
    </xf>
    <xf numFmtId="164" fontId="14" fillId="0" borderId="25" xfId="3" applyNumberFormat="1" applyFont="1" applyFill="1" applyBorder="1" applyAlignment="1" applyProtection="1">
      <alignment horizontal="right" indent="1"/>
      <protection locked="0"/>
    </xf>
    <xf numFmtId="164" fontId="14" fillId="0" borderId="26" xfId="3" applyNumberFormat="1" applyFont="1" applyFill="1" applyBorder="1" applyAlignment="1" applyProtection="1">
      <alignment horizontal="right" indent="1"/>
    </xf>
    <xf numFmtId="164" fontId="14" fillId="9" borderId="42" xfId="3" applyNumberFormat="1" applyFont="1" applyFill="1" applyBorder="1" applyAlignment="1" applyProtection="1">
      <alignment horizontal="right" indent="1"/>
    </xf>
    <xf numFmtId="164" fontId="14" fillId="9" borderId="43" xfId="3" applyNumberFormat="1" applyFont="1" applyFill="1" applyBorder="1" applyAlignment="1" applyProtection="1">
      <alignment horizontal="right" indent="1"/>
    </xf>
    <xf numFmtId="164" fontId="14" fillId="8" borderId="48" xfId="3" applyNumberFormat="1" applyFont="1" applyFill="1" applyBorder="1" applyAlignment="1" applyProtection="1">
      <alignment horizontal="right" indent="1"/>
      <protection locked="0"/>
    </xf>
    <xf numFmtId="164" fontId="14" fillId="9" borderId="36" xfId="3" applyNumberFormat="1" applyFont="1" applyFill="1" applyBorder="1" applyAlignment="1" applyProtection="1">
      <alignment horizontal="right" indent="1"/>
    </xf>
    <xf numFmtId="164" fontId="14" fillId="9" borderId="33" xfId="3" applyNumberFormat="1" applyFont="1" applyFill="1" applyBorder="1" applyAlignment="1" applyProtection="1">
      <alignment horizontal="right" indent="1"/>
    </xf>
    <xf numFmtId="164" fontId="14" fillId="0" borderId="34" xfId="3" applyNumberFormat="1" applyFont="1" applyFill="1" applyBorder="1" applyAlignment="1" applyProtection="1">
      <alignment horizontal="right" indent="1"/>
      <protection locked="0"/>
    </xf>
    <xf numFmtId="164" fontId="14" fillId="9" borderId="35" xfId="3" applyNumberFormat="1" applyFont="1" applyFill="1" applyBorder="1" applyAlignment="1" applyProtection="1">
      <alignment horizontal="right" indent="1"/>
    </xf>
    <xf numFmtId="164" fontId="14" fillId="0" borderId="36" xfId="3" applyNumberFormat="1" applyFont="1" applyFill="1" applyBorder="1" applyAlignment="1" applyProtection="1">
      <alignment horizontal="right" indent="1"/>
    </xf>
    <xf numFmtId="164" fontId="14" fillId="0" borderId="39" xfId="3" applyNumberFormat="1" applyFont="1" applyFill="1" applyBorder="1" applyAlignment="1" applyProtection="1">
      <alignment horizontal="right" indent="1"/>
      <protection locked="0"/>
    </xf>
    <xf numFmtId="164" fontId="14" fillId="0" borderId="5" xfId="3" applyNumberFormat="1" applyFont="1" applyFill="1" applyBorder="1" applyAlignment="1" applyProtection="1">
      <alignment horizontal="right" indent="1"/>
      <protection locked="0"/>
    </xf>
    <xf numFmtId="164" fontId="14" fillId="9" borderId="4" xfId="3" applyNumberFormat="1" applyFont="1" applyFill="1" applyBorder="1" applyAlignment="1" applyProtection="1">
      <alignment horizontal="right" indent="1"/>
    </xf>
    <xf numFmtId="164" fontId="14" fillId="0" borderId="41" xfId="3" applyNumberFormat="1" applyFont="1" applyFill="1" applyBorder="1" applyAlignment="1" applyProtection="1">
      <alignment horizontal="right" indent="1"/>
    </xf>
    <xf numFmtId="164" fontId="14" fillId="0" borderId="29" xfId="3" applyNumberFormat="1" applyFont="1" applyFill="1" applyBorder="1" applyAlignment="1" applyProtection="1">
      <alignment horizontal="right" indent="1"/>
      <protection locked="0"/>
    </xf>
    <xf numFmtId="164" fontId="14" fillId="0" borderId="2" xfId="3" applyNumberFormat="1" applyFont="1" applyFill="1" applyBorder="1" applyAlignment="1" applyProtection="1">
      <alignment horizontal="right" indent="1"/>
      <protection locked="0"/>
    </xf>
    <xf numFmtId="164" fontId="14" fillId="9" borderId="3" xfId="3" applyNumberFormat="1" applyFont="1" applyFill="1" applyBorder="1" applyAlignment="1" applyProtection="1">
      <alignment horizontal="right" indent="1"/>
    </xf>
    <xf numFmtId="164" fontId="14" fillId="0" borderId="30" xfId="3" applyNumberFormat="1" applyFont="1" applyFill="1" applyBorder="1" applyAlignment="1" applyProtection="1">
      <alignment horizontal="right" indent="1"/>
    </xf>
    <xf numFmtId="164" fontId="14" fillId="0" borderId="50" xfId="3" applyNumberFormat="1" applyFont="1" applyFill="1" applyBorder="1" applyAlignment="1" applyProtection="1">
      <alignment horizontal="right" indent="1"/>
      <protection locked="0"/>
    </xf>
    <xf numFmtId="164" fontId="14" fillId="0" borderId="3" xfId="3" applyNumberFormat="1" applyFont="1" applyFill="1" applyBorder="1" applyAlignment="1" applyProtection="1">
      <alignment horizontal="right" indent="1"/>
      <protection locked="0"/>
    </xf>
    <xf numFmtId="164" fontId="14" fillId="0" borderId="52" xfId="3" applyNumberFormat="1" applyFont="1" applyFill="1" applyBorder="1" applyAlignment="1" applyProtection="1">
      <alignment horizontal="right" indent="1"/>
      <protection locked="0"/>
    </xf>
    <xf numFmtId="164" fontId="14" fillId="0" borderId="53" xfId="3" applyNumberFormat="1" applyFont="1" applyFill="1" applyBorder="1" applyAlignment="1" applyProtection="1">
      <alignment horizontal="right" indent="1"/>
      <protection locked="0"/>
    </xf>
    <xf numFmtId="164" fontId="14" fillId="0" borderId="54" xfId="3" applyNumberFormat="1" applyFont="1" applyFill="1" applyBorder="1" applyAlignment="1" applyProtection="1">
      <alignment horizontal="right" indent="1"/>
      <protection locked="0"/>
    </xf>
    <xf numFmtId="164" fontId="14" fillId="0" borderId="55" xfId="3" applyNumberFormat="1" applyFont="1" applyFill="1" applyBorder="1" applyAlignment="1" applyProtection="1">
      <alignment horizontal="right" indent="1"/>
    </xf>
    <xf numFmtId="10" fontId="14" fillId="0" borderId="46" xfId="0" applyNumberFormat="1" applyFont="1" applyBorder="1" applyAlignment="1" applyProtection="1">
      <alignment horizontal="center" vertical="center" wrapText="1"/>
    </xf>
    <xf numFmtId="10" fontId="14" fillId="0" borderId="37" xfId="0" applyNumberFormat="1" applyFont="1" applyBorder="1" applyAlignment="1" applyProtection="1">
      <alignment horizontal="center" vertical="center" wrapText="1"/>
    </xf>
    <xf numFmtId="0" fontId="10" fillId="4" borderId="45" xfId="3" applyFont="1" applyFill="1" applyBorder="1" applyAlignment="1" applyProtection="1">
      <alignment horizontal="left" indent="1"/>
    </xf>
    <xf numFmtId="164" fontId="14" fillId="0" borderId="56" xfId="3" applyNumberFormat="1" applyFont="1" applyFill="1" applyBorder="1" applyAlignment="1" applyProtection="1">
      <alignment horizontal="right" indent="1"/>
      <protection locked="0"/>
    </xf>
    <xf numFmtId="164" fontId="14" fillId="0" borderId="57" xfId="3" applyNumberFormat="1" applyFont="1" applyFill="1" applyBorder="1" applyAlignment="1" applyProtection="1">
      <alignment horizontal="right" indent="1"/>
      <protection locked="0"/>
    </xf>
    <xf numFmtId="164" fontId="14" fillId="9" borderId="58" xfId="3" applyNumberFormat="1" applyFont="1" applyFill="1" applyBorder="1" applyAlignment="1" applyProtection="1">
      <alignment horizontal="right" indent="1"/>
    </xf>
    <xf numFmtId="164" fontId="14" fillId="0" borderId="59" xfId="3" applyNumberFormat="1" applyFont="1" applyFill="1" applyBorder="1" applyAlignment="1" applyProtection="1">
      <alignment horizontal="right" indent="1"/>
    </xf>
    <xf numFmtId="164" fontId="10" fillId="0" borderId="59" xfId="3" applyNumberFormat="1" applyFont="1" applyFill="1" applyBorder="1" applyAlignment="1" applyProtection="1">
      <alignment horizontal="right" indent="1"/>
    </xf>
    <xf numFmtId="10" fontId="14" fillId="0" borderId="44" xfId="0" applyNumberFormat="1" applyFont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164" fontId="14" fillId="0" borderId="60" xfId="3" applyNumberFormat="1" applyFont="1" applyFill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 applyProtection="1">
      <alignment horizontal="center" vertical="center" wrapText="1"/>
    </xf>
    <xf numFmtId="164" fontId="14" fillId="0" borderId="62" xfId="3" applyNumberFormat="1" applyFont="1" applyFill="1" applyBorder="1" applyAlignment="1" applyProtection="1">
      <alignment horizontal="right" indent="1"/>
      <protection locked="0"/>
    </xf>
    <xf numFmtId="164" fontId="13" fillId="5" borderId="63" xfId="3" applyNumberFormat="1" applyFont="1" applyFill="1" applyBorder="1" applyAlignment="1" applyProtection="1">
      <alignment horizontal="right" indent="1"/>
    </xf>
    <xf numFmtId="164" fontId="13" fillId="5" borderId="64" xfId="3" applyNumberFormat="1" applyFont="1" applyFill="1" applyBorder="1" applyAlignment="1" applyProtection="1">
      <alignment horizontal="right" indent="1"/>
    </xf>
    <xf numFmtId="10" fontId="13" fillId="5" borderId="61" xfId="0" applyNumberFormat="1" applyFont="1" applyFill="1" applyBorder="1" applyAlignment="1" applyProtection="1">
      <alignment horizontal="center" vertical="center" wrapText="1"/>
    </xf>
    <xf numFmtId="10" fontId="13" fillId="6" borderId="16" xfId="0" applyNumberFormat="1" applyFont="1" applyFill="1" applyBorder="1" applyAlignment="1" applyProtection="1">
      <alignment horizontal="center" vertical="center" wrapText="1"/>
    </xf>
    <xf numFmtId="10" fontId="10" fillId="6" borderId="46" xfId="0" applyNumberFormat="1" applyFont="1" applyFill="1" applyBorder="1" applyAlignment="1" applyProtection="1">
      <alignment horizontal="center" vertical="center" wrapText="1"/>
    </xf>
    <xf numFmtId="164" fontId="14" fillId="9" borderId="39" xfId="3" applyNumberFormat="1" applyFont="1" applyFill="1" applyBorder="1" applyAlignment="1" applyProtection="1">
      <alignment horizontal="right" indent="1"/>
    </xf>
    <xf numFmtId="0" fontId="14" fillId="9" borderId="46" xfId="0" applyFont="1" applyFill="1" applyBorder="1" applyAlignment="1" applyProtection="1">
      <alignment horizontal="center" vertical="center" wrapText="1"/>
    </xf>
    <xf numFmtId="0" fontId="14" fillId="9" borderId="27" xfId="0" applyFont="1" applyFill="1" applyBorder="1" applyAlignment="1" applyProtection="1">
      <alignment horizontal="center" vertical="center" wrapText="1"/>
    </xf>
    <xf numFmtId="0" fontId="10" fillId="4" borderId="65" xfId="0" applyFont="1" applyFill="1" applyBorder="1" applyAlignment="1" applyProtection="1">
      <alignment horizontal="center" vertical="center" wrapText="1"/>
    </xf>
    <xf numFmtId="0" fontId="10" fillId="4" borderId="66" xfId="0" applyFont="1" applyFill="1" applyBorder="1" applyAlignment="1" applyProtection="1">
      <alignment horizontal="center" vertical="center"/>
    </xf>
    <xf numFmtId="0" fontId="10" fillId="4" borderId="67" xfId="0" applyFont="1" applyFill="1" applyBorder="1" applyAlignment="1" applyProtection="1">
      <alignment horizontal="center" vertical="center"/>
    </xf>
    <xf numFmtId="0" fontId="15" fillId="3" borderId="68" xfId="0" applyFont="1" applyFill="1" applyBorder="1" applyAlignment="1" applyProtection="1">
      <alignment horizontal="center" vertical="center" wrapText="1"/>
    </xf>
    <xf numFmtId="0" fontId="10" fillId="4" borderId="69" xfId="0" applyFont="1" applyFill="1" applyBorder="1" applyAlignment="1" applyProtection="1">
      <alignment horizontal="center" vertical="center"/>
    </xf>
    <xf numFmtId="0" fontId="15" fillId="3" borderId="70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11" fillId="0" borderId="13" xfId="0" applyFont="1" applyBorder="1" applyAlignment="1" applyProtection="1"/>
    <xf numFmtId="0" fontId="11" fillId="0" borderId="0" xfId="0" applyFont="1" applyFill="1" applyBorder="1" applyAlignment="1" applyProtection="1"/>
    <xf numFmtId="164" fontId="14" fillId="0" borderId="71" xfId="0" applyNumberFormat="1" applyFont="1" applyFill="1" applyBorder="1" applyAlignment="1" applyProtection="1">
      <alignment horizontal="right" vertical="center" indent="1"/>
    </xf>
    <xf numFmtId="10" fontId="14" fillId="0" borderId="46" xfId="0" applyNumberFormat="1" applyFont="1" applyBorder="1" applyAlignment="1" applyProtection="1">
      <alignment horizontal="right" vertical="center" wrapText="1" indent="1"/>
    </xf>
    <xf numFmtId="164" fontId="14" fillId="0" borderId="50" xfId="0" applyNumberFormat="1" applyFont="1" applyFill="1" applyBorder="1" applyAlignment="1" applyProtection="1">
      <alignment horizontal="right" vertical="center" indent="1"/>
    </xf>
    <xf numFmtId="10" fontId="14" fillId="0" borderId="31" xfId="0" applyNumberFormat="1" applyFont="1" applyBorder="1" applyAlignment="1" applyProtection="1">
      <alignment horizontal="right" vertical="center" wrapText="1" indent="1"/>
    </xf>
    <xf numFmtId="10" fontId="13" fillId="0" borderId="11" xfId="0" applyNumberFormat="1" applyFont="1" applyBorder="1" applyAlignment="1" applyProtection="1">
      <alignment horizontal="right" indent="1"/>
    </xf>
    <xf numFmtId="10" fontId="13" fillId="0" borderId="10" xfId="0" applyNumberFormat="1" applyFont="1" applyBorder="1" applyAlignment="1" applyProtection="1">
      <alignment horizontal="right" indent="1"/>
    </xf>
    <xf numFmtId="166" fontId="12" fillId="0" borderId="10" xfId="0" applyNumberFormat="1" applyFont="1" applyFill="1" applyBorder="1" applyAlignment="1" applyProtection="1">
      <alignment horizontal="right" vertical="center" wrapText="1" indent="1"/>
    </xf>
    <xf numFmtId="164" fontId="13" fillId="6" borderId="17" xfId="0" applyNumberFormat="1" applyFont="1" applyFill="1" applyBorder="1" applyAlignment="1" applyProtection="1">
      <alignment horizontal="right" indent="1"/>
    </xf>
    <xf numFmtId="164" fontId="13" fillId="6" borderId="18" xfId="0" applyNumberFormat="1" applyFont="1" applyFill="1" applyBorder="1" applyAlignment="1" applyProtection="1">
      <alignment horizontal="right" indent="1"/>
    </xf>
    <xf numFmtId="164" fontId="13" fillId="6" borderId="49" xfId="0" applyNumberFormat="1" applyFont="1" applyFill="1" applyBorder="1" applyAlignment="1" applyProtection="1">
      <alignment horizontal="right" indent="1"/>
    </xf>
    <xf numFmtId="164" fontId="13" fillId="9" borderId="20" xfId="0" applyNumberFormat="1" applyFont="1" applyFill="1" applyBorder="1" applyAlignment="1" applyProtection="1">
      <alignment horizontal="right" indent="1"/>
    </xf>
    <xf numFmtId="49" fontId="14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9" fontId="14" fillId="0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Fill="1" applyAlignment="1" applyProtection="1"/>
    <xf numFmtId="0" fontId="19" fillId="0" borderId="0" xfId="0" applyFont="1" applyFill="1" applyAlignment="1">
      <alignment horizontal="left"/>
    </xf>
    <xf numFmtId="0" fontId="14" fillId="0" borderId="23" xfId="0" applyFont="1" applyFill="1" applyBorder="1" applyAlignment="1" applyProtection="1">
      <alignment horizontal="right" vertical="center" indent="1"/>
      <protection locked="0"/>
    </xf>
    <xf numFmtId="0" fontId="14" fillId="0" borderId="24" xfId="0" applyFont="1" applyFill="1" applyBorder="1" applyAlignment="1" applyProtection="1">
      <alignment horizontal="right" vertical="center" wrapText="1" indent="1"/>
      <protection locked="0"/>
    </xf>
    <xf numFmtId="0" fontId="14" fillId="0" borderId="26" xfId="0" applyFont="1" applyFill="1" applyBorder="1" applyAlignment="1" applyProtection="1">
      <alignment horizontal="right" vertical="center" wrapText="1" indent="1"/>
      <protection locked="0"/>
    </xf>
    <xf numFmtId="0" fontId="14" fillId="0" borderId="29" xfId="0" applyFont="1" applyFill="1" applyBorder="1" applyAlignment="1" applyProtection="1">
      <alignment horizontal="right" vertical="center" indent="1"/>
      <protection locked="0"/>
    </xf>
    <xf numFmtId="0" fontId="14" fillId="0" borderId="2" xfId="0" applyFont="1" applyFill="1" applyBorder="1" applyAlignment="1" applyProtection="1">
      <alignment horizontal="right" vertical="center" wrapText="1" indent="1"/>
      <protection locked="0"/>
    </xf>
    <xf numFmtId="0" fontId="14" fillId="0" borderId="30" xfId="0" applyFont="1" applyFill="1" applyBorder="1" applyAlignment="1" applyProtection="1">
      <alignment horizontal="right" vertical="center" wrapText="1" indent="1"/>
      <protection locked="0"/>
    </xf>
    <xf numFmtId="49" fontId="14" fillId="0" borderId="47" xfId="0" applyNumberFormat="1" applyFont="1" applyFill="1" applyBorder="1" applyAlignment="1" applyProtection="1">
      <alignment horizontal="left" vertical="center" wrapText="1" indent="1"/>
      <protection locked="0"/>
    </xf>
    <xf numFmtId="0" fontId="14" fillId="0" borderId="73" xfId="0" applyFont="1" applyFill="1" applyBorder="1" applyAlignment="1" applyProtection="1">
      <alignment horizontal="right" vertical="center" indent="1"/>
      <protection locked="0"/>
    </xf>
    <xf numFmtId="0" fontId="14" fillId="0" borderId="74" xfId="0" applyFont="1" applyFill="1" applyBorder="1" applyAlignment="1" applyProtection="1">
      <alignment horizontal="right" vertical="center" wrapText="1" indent="1"/>
      <protection locked="0"/>
    </xf>
    <xf numFmtId="0" fontId="14" fillId="0" borderId="75" xfId="0" applyFont="1" applyFill="1" applyBorder="1" applyAlignment="1" applyProtection="1">
      <alignment horizontal="right" vertical="center" wrapText="1" indent="1"/>
      <protection locked="0"/>
    </xf>
    <xf numFmtId="166" fontId="14" fillId="0" borderId="72" xfId="0" applyNumberFormat="1" applyFont="1" applyFill="1" applyBorder="1" applyAlignment="1" applyProtection="1">
      <alignment horizontal="right" vertical="center" wrapText="1" indent="1"/>
    </xf>
    <xf numFmtId="0" fontId="13" fillId="6" borderId="10" xfId="0" applyFont="1" applyFill="1" applyBorder="1" applyAlignment="1" applyProtection="1">
      <alignment horizontal="left" indent="1"/>
    </xf>
    <xf numFmtId="14" fontId="17" fillId="0" borderId="0" xfId="0" applyNumberFormat="1" applyFont="1" applyFill="1" applyAlignment="1">
      <alignment horizontal="left"/>
    </xf>
    <xf numFmtId="0" fontId="17" fillId="0" borderId="0" xfId="0" applyFont="1" applyFill="1"/>
    <xf numFmtId="164" fontId="13" fillId="5" borderId="76" xfId="3" applyNumberFormat="1" applyFont="1" applyFill="1" applyBorder="1" applyAlignment="1" applyProtection="1">
      <alignment horizontal="right" indent="1"/>
    </xf>
    <xf numFmtId="164" fontId="13" fillId="5" borderId="77" xfId="3" applyNumberFormat="1" applyFont="1" applyFill="1" applyBorder="1" applyAlignment="1" applyProtection="1">
      <alignment horizontal="right" indent="1"/>
    </xf>
    <xf numFmtId="0" fontId="10" fillId="4" borderId="17" xfId="0" applyFont="1" applyFill="1" applyBorder="1" applyAlignment="1" applyProtection="1">
      <alignment horizontal="center" vertical="center"/>
    </xf>
    <xf numFmtId="0" fontId="10" fillId="4" borderId="18" xfId="0" applyFont="1" applyFill="1" applyBorder="1" applyAlignment="1" applyProtection="1">
      <alignment horizontal="center" vertical="center" wrapText="1"/>
    </xf>
    <xf numFmtId="0" fontId="10" fillId="4" borderId="7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164" fontId="14" fillId="0" borderId="39" xfId="0" applyNumberFormat="1" applyFont="1" applyBorder="1" applyAlignment="1" applyProtection="1">
      <protection locked="0"/>
    </xf>
    <xf numFmtId="164" fontId="14" fillId="0" borderId="5" xfId="0" applyNumberFormat="1" applyFont="1" applyBorder="1" applyAlignment="1" applyProtection="1">
      <protection locked="0"/>
    </xf>
    <xf numFmtId="164" fontId="14" fillId="0" borderId="60" xfId="0" applyNumberFormat="1" applyFont="1" applyFill="1" applyBorder="1" applyAlignment="1" applyProtection="1">
      <alignment vertical="center"/>
    </xf>
    <xf numFmtId="4" fontId="22" fillId="10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9" xfId="0" applyNumberFormat="1" applyFont="1" applyFill="1" applyBorder="1" applyAlignment="1" applyProtection="1">
      <protection locked="0"/>
    </xf>
    <xf numFmtId="164" fontId="14" fillId="0" borderId="5" xfId="0" applyNumberFormat="1" applyFont="1" applyFill="1" applyBorder="1" applyAlignment="1" applyProtection="1">
      <protection locked="0"/>
    </xf>
    <xf numFmtId="164" fontId="14" fillId="0" borderId="4" xfId="0" applyNumberFormat="1" applyFont="1" applyBorder="1" applyAlignment="1" applyProtection="1">
      <protection locked="0"/>
    </xf>
    <xf numFmtId="164" fontId="22" fillId="10" borderId="41" xfId="0" applyNumberFormat="1" applyFont="1" applyFill="1" applyBorder="1" applyAlignment="1" applyProtection="1">
      <alignment horizontal="right"/>
      <protection locked="0"/>
    </xf>
    <xf numFmtId="164" fontId="14" fillId="0" borderId="28" xfId="0" applyNumberFormat="1" applyFont="1" applyBorder="1" applyAlignment="1" applyProtection="1">
      <protection locked="0"/>
    </xf>
    <xf numFmtId="164" fontId="14" fillId="0" borderId="2" xfId="0" applyNumberFormat="1" applyFont="1" applyBorder="1" applyAlignment="1" applyProtection="1">
      <protection locked="0"/>
    </xf>
    <xf numFmtId="164" fontId="14" fillId="0" borderId="50" xfId="0" applyNumberFormat="1" applyFont="1" applyFill="1" applyBorder="1" applyAlignment="1" applyProtection="1">
      <alignment vertical="center"/>
    </xf>
    <xf numFmtId="4" fontId="22" fillId="10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28" xfId="0" applyNumberFormat="1" applyFont="1" applyFill="1" applyBorder="1" applyAlignment="1" applyProtection="1">
      <protection locked="0"/>
    </xf>
    <xf numFmtId="164" fontId="14" fillId="0" borderId="2" xfId="0" applyNumberFormat="1" applyFont="1" applyFill="1" applyBorder="1" applyAlignment="1" applyProtection="1">
      <protection locked="0"/>
    </xf>
    <xf numFmtId="164" fontId="22" fillId="10" borderId="30" xfId="0" applyNumberFormat="1" applyFont="1" applyFill="1" applyBorder="1" applyAlignment="1" applyProtection="1">
      <alignment horizontal="right"/>
      <protection locked="0"/>
    </xf>
    <xf numFmtId="0" fontId="14" fillId="0" borderId="29" xfId="0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vertical="center" wrapText="1"/>
      <protection locked="0"/>
    </xf>
    <xf numFmtId="0" fontId="14" fillId="10" borderId="30" xfId="0" applyFont="1" applyFill="1" applyBorder="1" applyAlignment="1" applyProtection="1">
      <alignment horizontal="right" vertical="center" wrapText="1" indent="1"/>
      <protection locked="0"/>
    </xf>
    <xf numFmtId="0" fontId="22" fillId="10" borderId="30" xfId="0" applyFont="1" applyFill="1" applyBorder="1" applyAlignment="1" applyProtection="1">
      <alignment horizontal="right" vertical="center" wrapText="1" indent="1"/>
      <protection locked="0"/>
    </xf>
    <xf numFmtId="0" fontId="14" fillId="0" borderId="73" xfId="0" applyFont="1" applyFill="1" applyBorder="1" applyAlignment="1" applyProtection="1">
      <alignment vertical="center"/>
      <protection locked="0"/>
    </xf>
    <xf numFmtId="0" fontId="14" fillId="0" borderId="74" xfId="0" applyFont="1" applyFill="1" applyBorder="1" applyAlignment="1" applyProtection="1">
      <alignment vertical="center" wrapText="1"/>
      <protection locked="0"/>
    </xf>
    <xf numFmtId="0" fontId="22" fillId="10" borderId="75" xfId="0" applyFont="1" applyFill="1" applyBorder="1" applyAlignment="1" applyProtection="1">
      <alignment horizontal="right" vertical="center" wrapText="1" indent="1"/>
      <protection locked="0"/>
    </xf>
    <xf numFmtId="164" fontId="13" fillId="6" borderId="17" xfId="0" applyNumberFormat="1" applyFont="1" applyFill="1" applyBorder="1" applyAlignment="1" applyProtection="1"/>
    <xf numFmtId="164" fontId="13" fillId="6" borderId="18" xfId="0" applyNumberFormat="1" applyFont="1" applyFill="1" applyBorder="1" applyAlignment="1" applyProtection="1"/>
    <xf numFmtId="164" fontId="13" fillId="6" borderId="49" xfId="0" applyNumberFormat="1" applyFont="1" applyFill="1" applyBorder="1" applyAlignment="1" applyProtection="1"/>
    <xf numFmtId="164" fontId="11" fillId="9" borderId="20" xfId="0" applyNumberFormat="1" applyFont="1" applyFill="1" applyBorder="1" applyAlignment="1" applyProtection="1"/>
    <xf numFmtId="164" fontId="11" fillId="10" borderId="20" xfId="0" applyNumberFormat="1" applyFont="1" applyFill="1" applyBorder="1" applyAlignment="1" applyProtection="1"/>
    <xf numFmtId="164" fontId="11" fillId="10" borderId="20" xfId="0" applyNumberFormat="1" applyFont="1" applyFill="1" applyBorder="1" applyAlignment="1" applyProtection="1">
      <alignment horizontal="right"/>
    </xf>
    <xf numFmtId="49" fontId="14" fillId="0" borderId="0" xfId="0" applyNumberFormat="1" applyFont="1" applyFill="1" applyBorder="1" applyAlignment="1" applyProtection="1">
      <alignment horizontal="left" indent="1"/>
    </xf>
    <xf numFmtId="164" fontId="14" fillId="0" borderId="0" xfId="0" applyNumberFormat="1" applyFont="1" applyFill="1" applyBorder="1" applyAlignment="1" applyProtection="1">
      <alignment horizontal="right"/>
    </xf>
    <xf numFmtId="0" fontId="19" fillId="0" borderId="0" xfId="0" applyFont="1" applyFill="1" applyProtection="1"/>
    <xf numFmtId="0" fontId="12" fillId="0" borderId="0" xfId="0" applyFont="1" applyFill="1" applyAlignment="1">
      <alignment horizontal="left"/>
    </xf>
    <xf numFmtId="0" fontId="12" fillId="0" borderId="0" xfId="0" applyFont="1" applyFill="1" applyProtection="1"/>
    <xf numFmtId="14" fontId="13" fillId="0" borderId="0" xfId="0" applyNumberFormat="1" applyFont="1" applyFill="1" applyAlignment="1">
      <alignment horizontal="left"/>
    </xf>
    <xf numFmtId="0" fontId="12" fillId="0" borderId="0" xfId="0" applyFont="1" applyFill="1" applyAlignment="1" applyProtection="1"/>
    <xf numFmtId="0" fontId="12" fillId="0" borderId="0" xfId="0" applyFont="1" applyFill="1" applyAlignment="1">
      <alignment horizontal="right" indent="4"/>
    </xf>
    <xf numFmtId="0" fontId="13" fillId="0" borderId="0" xfId="0" applyFont="1" applyFill="1"/>
    <xf numFmtId="14" fontId="13" fillId="0" borderId="0" xfId="0" applyNumberFormat="1" applyFont="1" applyFill="1"/>
    <xf numFmtId="164" fontId="10" fillId="0" borderId="0" xfId="0" applyNumberFormat="1" applyFont="1" applyFill="1" applyBorder="1" applyAlignment="1" applyProtection="1">
      <alignment horizontal="left" indent="1"/>
    </xf>
    <xf numFmtId="164" fontId="10" fillId="0" borderId="0" xfId="0" applyNumberFormat="1" applyFont="1" applyFill="1" applyBorder="1" applyAlignment="1" applyProtection="1">
      <alignment horizontal="right"/>
      <protection locked="0"/>
    </xf>
    <xf numFmtId="164" fontId="10" fillId="0" borderId="0" xfId="0" applyNumberFormat="1" applyFont="1" applyFill="1" applyBorder="1" applyAlignment="1" applyProtection="1">
      <alignment horizontal="right"/>
    </xf>
    <xf numFmtId="164" fontId="13" fillId="0" borderId="0" xfId="0" applyNumberFormat="1" applyFont="1" applyFill="1" applyBorder="1" applyAlignment="1" applyProtection="1">
      <alignment horizontal="left" indent="1"/>
    </xf>
    <xf numFmtId="164" fontId="13" fillId="0" borderId="0" xfId="0" applyNumberFormat="1" applyFont="1" applyFill="1" applyBorder="1" applyAlignment="1" applyProtection="1">
      <alignment horizontal="right" vertical="center"/>
    </xf>
    <xf numFmtId="164" fontId="13" fillId="0" borderId="0" xfId="0" applyNumberFormat="1" applyFont="1" applyFill="1" applyBorder="1" applyProtection="1"/>
    <xf numFmtId="164" fontId="14" fillId="0" borderId="0" xfId="0" applyNumberFormat="1" applyFont="1" applyProtection="1"/>
    <xf numFmtId="0" fontId="19" fillId="0" borderId="0" xfId="0" applyFont="1" applyFill="1"/>
    <xf numFmtId="164" fontId="14" fillId="11" borderId="34" xfId="3" applyNumberFormat="1" applyFont="1" applyFill="1" applyBorder="1" applyAlignment="1" applyProtection="1">
      <alignment horizontal="right" indent="1"/>
      <protection locked="0"/>
    </xf>
    <xf numFmtId="164" fontId="14" fillId="0" borderId="29" xfId="3" applyNumberFormat="1" applyFont="1" applyBorder="1" applyAlignment="1" applyProtection="1">
      <alignment horizontal="right" indent="1"/>
      <protection locked="0"/>
    </xf>
    <xf numFmtId="164" fontId="14" fillId="0" borderId="56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0" borderId="60" xfId="3" applyNumberFormat="1" applyFont="1" applyBorder="1" applyAlignment="1" applyProtection="1">
      <alignment horizontal="right" indent="1"/>
      <protection locked="0"/>
    </xf>
    <xf numFmtId="164" fontId="14" fillId="0" borderId="39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64" fontId="14" fillId="0" borderId="50" xfId="3" applyNumberFormat="1" applyFont="1" applyBorder="1" applyAlignment="1" applyProtection="1">
      <alignment horizontal="right" indent="1"/>
      <protection locked="0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0" borderId="54" xfId="3" applyNumberFormat="1" applyFont="1" applyBorder="1" applyAlignment="1" applyProtection="1">
      <alignment horizontal="right" indent="1"/>
      <protection locked="0"/>
    </xf>
    <xf numFmtId="164" fontId="10" fillId="0" borderId="55" xfId="3" applyNumberFormat="1" applyFont="1" applyFill="1" applyBorder="1" applyAlignment="1" applyProtection="1">
      <alignment horizontal="right" indent="1"/>
    </xf>
    <xf numFmtId="164" fontId="14" fillId="0" borderId="52" xfId="3" applyNumberFormat="1" applyFont="1" applyBorder="1" applyAlignment="1" applyProtection="1">
      <alignment horizontal="right" indent="1"/>
      <protection locked="0"/>
    </xf>
    <xf numFmtId="10" fontId="14" fillId="0" borderId="79" xfId="0" applyNumberFormat="1" applyFont="1" applyBorder="1" applyAlignment="1" applyProtection="1">
      <alignment horizontal="center" vertical="center" wrapText="1"/>
    </xf>
    <xf numFmtId="10" fontId="13" fillId="5" borderId="21" xfId="0" applyNumberFormat="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/>
    <xf numFmtId="0" fontId="23" fillId="0" borderId="0" xfId="0" applyFont="1" applyAlignment="1">
      <alignment horizontal="left"/>
    </xf>
    <xf numFmtId="0" fontId="25" fillId="0" borderId="0" xfId="4" applyFont="1" applyProtection="1"/>
    <xf numFmtId="0" fontId="25" fillId="0" borderId="0" xfId="4" applyFont="1" applyFill="1" applyProtection="1"/>
    <xf numFmtId="167" fontId="26" fillId="0" borderId="0" xfId="4" applyNumberFormat="1" applyFont="1" applyFill="1" applyAlignment="1">
      <alignment horizontal="left"/>
    </xf>
    <xf numFmtId="0" fontId="27" fillId="0" borderId="0" xfId="4" applyFont="1" applyFill="1" applyAlignment="1">
      <alignment horizontal="right" indent="3"/>
    </xf>
    <xf numFmtId="0" fontId="27" fillId="0" borderId="0" xfId="4" applyFont="1" applyFill="1" applyAlignment="1" applyProtection="1"/>
    <xf numFmtId="0" fontId="26" fillId="0" borderId="0" xfId="4" applyFont="1" applyFill="1"/>
    <xf numFmtId="0" fontId="25" fillId="0" borderId="0" xfId="4" applyFont="1" applyFill="1" applyBorder="1" applyAlignment="1" applyProtection="1">
      <alignment horizontal="left"/>
    </xf>
    <xf numFmtId="0" fontId="27" fillId="0" borderId="0" xfId="4" applyFont="1" applyFill="1" applyAlignment="1">
      <alignment horizontal="left"/>
    </xf>
    <xf numFmtId="0" fontId="25" fillId="0" borderId="0" xfId="4" applyFont="1" applyFill="1" applyBorder="1" applyProtection="1"/>
    <xf numFmtId="0" fontId="25" fillId="0" borderId="0" xfId="4" applyFont="1" applyFill="1" applyBorder="1" applyAlignment="1" applyProtection="1"/>
    <xf numFmtId="164" fontId="25" fillId="0" borderId="0" xfId="4" applyNumberFormat="1" applyFont="1" applyFill="1" applyBorder="1" applyProtection="1"/>
    <xf numFmtId="0" fontId="25" fillId="0" borderId="0" xfId="4" applyFont="1" applyBorder="1" applyAlignment="1" applyProtection="1">
      <alignment horizontal="center"/>
      <protection locked="0"/>
    </xf>
    <xf numFmtId="0" fontId="28" fillId="12" borderId="0" xfId="4" applyFont="1" applyFill="1" applyBorder="1" applyAlignment="1" applyProtection="1">
      <alignment horizontal="left" indent="1"/>
    </xf>
    <xf numFmtId="0" fontId="25" fillId="0" borderId="0" xfId="4" applyFont="1" applyBorder="1" applyAlignment="1" applyProtection="1">
      <alignment horizontal="center"/>
    </xf>
    <xf numFmtId="0" fontId="29" fillId="0" borderId="0" xfId="4" applyFont="1" applyProtection="1"/>
    <xf numFmtId="0" fontId="29" fillId="0" borderId="0" xfId="4" applyFont="1" applyFill="1" applyBorder="1" applyAlignment="1" applyProtection="1"/>
    <xf numFmtId="0" fontId="29" fillId="0" borderId="81" xfId="4" applyFont="1" applyBorder="1" applyAlignment="1" applyProtection="1"/>
    <xf numFmtId="165" fontId="30" fillId="0" borderId="0" xfId="4" applyNumberFormat="1" applyFont="1" applyAlignment="1" applyProtection="1"/>
    <xf numFmtId="164" fontId="25" fillId="0" borderId="0" xfId="4" applyNumberFormat="1" applyFont="1" applyFill="1" applyBorder="1" applyAlignment="1" applyProtection="1">
      <alignment horizontal="right"/>
      <protection locked="0"/>
    </xf>
    <xf numFmtId="166" fontId="31" fillId="0" borderId="80" xfId="4" applyNumberFormat="1" applyFont="1" applyFill="1" applyBorder="1" applyAlignment="1" applyProtection="1">
      <alignment horizontal="right" vertical="center" wrapText="1" indent="1"/>
    </xf>
    <xf numFmtId="10" fontId="30" fillId="0" borderId="80" xfId="4" applyNumberFormat="1" applyFont="1" applyBorder="1" applyAlignment="1" applyProtection="1">
      <alignment horizontal="right" indent="1"/>
    </xf>
    <xf numFmtId="10" fontId="30" fillId="0" borderId="82" xfId="4" applyNumberFormat="1" applyFont="1" applyBorder="1" applyAlignment="1" applyProtection="1">
      <alignment horizontal="right" indent="1"/>
    </xf>
    <xf numFmtId="164" fontId="30" fillId="14" borderId="83" xfId="4" applyNumberFormat="1" applyFont="1" applyFill="1" applyBorder="1" applyAlignment="1" applyProtection="1">
      <alignment horizontal="right" indent="1"/>
    </xf>
    <xf numFmtId="164" fontId="30" fillId="15" borderId="84" xfId="4" applyNumberFormat="1" applyFont="1" applyFill="1" applyBorder="1" applyAlignment="1" applyProtection="1">
      <alignment horizontal="right" indent="1"/>
    </xf>
    <xf numFmtId="164" fontId="30" fillId="15" borderId="85" xfId="4" applyNumberFormat="1" applyFont="1" applyFill="1" applyBorder="1" applyAlignment="1" applyProtection="1">
      <alignment horizontal="right" indent="1"/>
    </xf>
    <xf numFmtId="164" fontId="30" fillId="15" borderId="86" xfId="4" applyNumberFormat="1" applyFont="1" applyFill="1" applyBorder="1" applyAlignment="1" applyProtection="1">
      <alignment horizontal="right" indent="1"/>
    </xf>
    <xf numFmtId="0" fontId="30" fillId="15" borderId="80" xfId="4" applyFont="1" applyFill="1" applyBorder="1" applyAlignment="1" applyProtection="1">
      <alignment horizontal="left" indent="1"/>
    </xf>
    <xf numFmtId="0" fontId="28" fillId="0" borderId="0" xfId="4" applyFont="1" applyFill="1" applyBorder="1" applyAlignment="1" applyProtection="1">
      <alignment horizontal="center" vertical="center"/>
    </xf>
    <xf numFmtId="166" fontId="25" fillId="0" borderId="87" xfId="4" applyNumberFormat="1" applyFont="1" applyFill="1" applyBorder="1" applyAlignment="1" applyProtection="1">
      <alignment horizontal="right" vertical="center" wrapText="1" indent="1"/>
    </xf>
    <xf numFmtId="10" fontId="25" fillId="0" borderId="88" xfId="4" applyNumberFormat="1" applyFont="1" applyBorder="1" applyAlignment="1" applyProtection="1">
      <alignment horizontal="right" vertical="center" wrapText="1" indent="1"/>
    </xf>
    <xf numFmtId="0" fontId="25" fillId="0" borderId="89" xfId="4" applyFont="1" applyFill="1" applyBorder="1" applyAlignment="1" applyProtection="1">
      <alignment horizontal="right" vertical="center" wrapText="1" indent="1"/>
      <protection locked="0"/>
    </xf>
    <xf numFmtId="164" fontId="25" fillId="0" borderId="90" xfId="4" applyNumberFormat="1" applyFont="1" applyFill="1" applyBorder="1" applyAlignment="1" applyProtection="1">
      <alignment horizontal="right" vertical="center" indent="1"/>
    </xf>
    <xf numFmtId="0" fontId="25" fillId="0" borderId="91" xfId="4" applyFont="1" applyFill="1" applyBorder="1" applyAlignment="1" applyProtection="1">
      <alignment horizontal="right" vertical="center" wrapText="1" indent="1"/>
      <protection locked="0"/>
    </xf>
    <xf numFmtId="0" fontId="25" fillId="0" borderId="92" xfId="4" applyFont="1" applyFill="1" applyBorder="1" applyAlignment="1" applyProtection="1">
      <alignment horizontal="right" vertical="center" indent="1"/>
      <protection locked="0"/>
    </xf>
    <xf numFmtId="49" fontId="25" fillId="0" borderId="93" xfId="4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94" xfId="4" applyFont="1" applyFill="1" applyBorder="1" applyAlignment="1" applyProtection="1">
      <alignment horizontal="right" vertical="center" wrapText="1" indent="1"/>
      <protection locked="0"/>
    </xf>
    <xf numFmtId="0" fontId="25" fillId="0" borderId="95" xfId="4" applyFont="1" applyFill="1" applyBorder="1" applyAlignment="1" applyProtection="1">
      <alignment horizontal="right" vertical="center" wrapText="1" indent="1"/>
      <protection locked="0"/>
    </xf>
    <xf numFmtId="0" fontId="25" fillId="0" borderId="96" xfId="4" applyFont="1" applyFill="1" applyBorder="1" applyAlignment="1" applyProtection="1">
      <alignment horizontal="right" vertical="center" indent="1"/>
      <protection locked="0"/>
    </xf>
    <xf numFmtId="49" fontId="25" fillId="0" borderId="97" xfId="4" applyNumberFormat="1" applyFont="1" applyFill="1" applyBorder="1" applyAlignment="1" applyProtection="1">
      <alignment horizontal="left" vertical="center" wrapText="1" indent="1"/>
      <protection locked="0"/>
    </xf>
    <xf numFmtId="10" fontId="25" fillId="0" borderId="98" xfId="4" applyNumberFormat="1" applyFont="1" applyBorder="1" applyAlignment="1" applyProtection="1">
      <alignment horizontal="right" vertical="center" wrapText="1" indent="1"/>
    </xf>
    <xf numFmtId="0" fontId="25" fillId="0" borderId="99" xfId="4" applyFont="1" applyFill="1" applyBorder="1" applyAlignment="1" applyProtection="1">
      <alignment horizontal="right" vertical="center" wrapText="1" indent="1"/>
      <protection locked="0"/>
    </xf>
    <xf numFmtId="164" fontId="25" fillId="0" borderId="100" xfId="4" applyNumberFormat="1" applyFont="1" applyFill="1" applyBorder="1" applyAlignment="1" applyProtection="1">
      <alignment horizontal="right" vertical="center" indent="1"/>
    </xf>
    <xf numFmtId="0" fontId="25" fillId="0" borderId="101" xfId="4" applyFont="1" applyFill="1" applyBorder="1" applyAlignment="1" applyProtection="1">
      <alignment horizontal="right" vertical="center" wrapText="1" indent="1"/>
      <protection locked="0"/>
    </xf>
    <xf numFmtId="0" fontId="25" fillId="0" borderId="102" xfId="4" applyFont="1" applyFill="1" applyBorder="1" applyAlignment="1" applyProtection="1">
      <alignment horizontal="right" vertical="center" indent="1"/>
      <protection locked="0"/>
    </xf>
    <xf numFmtId="49" fontId="25" fillId="0" borderId="103" xfId="4" applyNumberFormat="1" applyFont="1" applyFill="1" applyBorder="1" applyAlignment="1" applyProtection="1">
      <alignment horizontal="left" vertical="center" wrapText="1" indent="1"/>
      <protection locked="0"/>
    </xf>
    <xf numFmtId="0" fontId="32" fillId="17" borderId="105" xfId="4" applyFont="1" applyFill="1" applyBorder="1" applyAlignment="1" applyProtection="1">
      <alignment horizontal="center" vertical="center" wrapText="1"/>
    </xf>
    <xf numFmtId="0" fontId="28" fillId="18" borderId="106" xfId="4" applyFont="1" applyFill="1" applyBorder="1" applyAlignment="1" applyProtection="1">
      <alignment horizontal="center" vertical="center"/>
    </xf>
    <xf numFmtId="0" fontId="28" fillId="18" borderId="107" xfId="4" applyFont="1" applyFill="1" applyBorder="1" applyAlignment="1" applyProtection="1">
      <alignment horizontal="center" vertical="center" wrapText="1"/>
    </xf>
    <xf numFmtId="0" fontId="28" fillId="18" borderId="108" xfId="4" applyFont="1" applyFill="1" applyBorder="1" applyAlignment="1" applyProtection="1">
      <alignment horizontal="center" vertical="center"/>
    </xf>
    <xf numFmtId="0" fontId="32" fillId="17" borderId="109" xfId="4" applyFont="1" applyFill="1" applyBorder="1" applyAlignment="1" applyProtection="1">
      <alignment horizontal="center" vertical="center" wrapText="1"/>
    </xf>
    <xf numFmtId="0" fontId="28" fillId="18" borderId="110" xfId="4" applyFont="1" applyFill="1" applyBorder="1" applyAlignment="1" applyProtection="1">
      <alignment horizontal="center" vertical="center"/>
    </xf>
    <xf numFmtId="165" fontId="30" fillId="0" borderId="0" xfId="4" applyNumberFormat="1" applyFont="1" applyFill="1" applyBorder="1" applyAlignment="1" applyProtection="1"/>
    <xf numFmtId="164" fontId="30" fillId="0" borderId="0" xfId="4" applyNumberFormat="1" applyFont="1" applyFill="1" applyBorder="1" applyAlignment="1" applyProtection="1">
      <alignment horizontal="center"/>
    </xf>
    <xf numFmtId="164" fontId="30" fillId="0" borderId="0" xfId="4" applyNumberFormat="1" applyFont="1" applyFill="1" applyBorder="1" applyAlignment="1" applyProtection="1"/>
    <xf numFmtId="164" fontId="30" fillId="0" borderId="111" xfId="4" applyNumberFormat="1" applyFont="1" applyFill="1" applyBorder="1" applyAlignment="1" applyProtection="1"/>
    <xf numFmtId="165" fontId="30" fillId="0" borderId="111" xfId="4" applyNumberFormat="1" applyFont="1" applyFill="1" applyBorder="1" applyAlignment="1" applyProtection="1">
      <alignment horizontal="left" indent="1"/>
    </xf>
    <xf numFmtId="0" fontId="31" fillId="0" borderId="0" xfId="4" applyFont="1" applyProtection="1"/>
    <xf numFmtId="0" fontId="34" fillId="0" borderId="0" xfId="4" applyFont="1" applyFill="1" applyBorder="1" applyAlignment="1" applyProtection="1">
      <alignment horizontal="center"/>
    </xf>
    <xf numFmtId="10" fontId="28" fillId="0" borderId="0" xfId="4" applyNumberFormat="1" applyFont="1" applyBorder="1" applyAlignment="1" applyProtection="1">
      <alignment horizontal="center" vertical="center" wrapText="1"/>
    </xf>
    <xf numFmtId="10" fontId="30" fillId="16" borderId="112" xfId="4" applyNumberFormat="1" applyFont="1" applyFill="1" applyBorder="1" applyAlignment="1" applyProtection="1">
      <alignment horizontal="center" vertical="center" wrapText="1"/>
    </xf>
    <xf numFmtId="164" fontId="30" fillId="16" borderId="113" xfId="5" applyNumberFormat="1" applyFont="1" applyFill="1" applyBorder="1" applyAlignment="1" applyProtection="1">
      <alignment horizontal="right" indent="1"/>
    </xf>
    <xf numFmtId="164" fontId="30" fillId="16" borderId="114" xfId="5" applyNumberFormat="1" applyFont="1" applyFill="1" applyBorder="1" applyAlignment="1" applyProtection="1">
      <alignment horizontal="right" indent="1"/>
    </xf>
    <xf numFmtId="164" fontId="30" fillId="16" borderId="115" xfId="5" applyNumberFormat="1" applyFont="1" applyFill="1" applyBorder="1" applyAlignment="1" applyProtection="1">
      <alignment horizontal="right" indent="1"/>
    </xf>
    <xf numFmtId="164" fontId="30" fillId="16" borderId="116" xfId="5" applyNumberFormat="1" applyFont="1" applyFill="1" applyBorder="1" applyAlignment="1" applyProtection="1">
      <alignment horizontal="right" indent="1"/>
    </xf>
    <xf numFmtId="164" fontId="30" fillId="16" borderId="117" xfId="2" applyNumberFormat="1" applyFont="1" applyFill="1" applyBorder="1" applyAlignment="1" applyProtection="1">
      <alignment horizontal="right" indent="1"/>
    </xf>
    <xf numFmtId="164" fontId="30" fillId="16" borderId="118" xfId="2" applyNumberFormat="1" applyFont="1" applyFill="1" applyBorder="1" applyAlignment="1" applyProtection="1">
      <alignment horizontal="right" indent="1"/>
    </xf>
    <xf numFmtId="164" fontId="30" fillId="16" borderId="119" xfId="2" applyNumberFormat="1" applyFont="1" applyFill="1" applyBorder="1" applyAlignment="1" applyProtection="1">
      <alignment horizontal="right" indent="1"/>
    </xf>
    <xf numFmtId="164" fontId="30" fillId="16" borderId="120" xfId="2" applyNumberFormat="1" applyFont="1" applyFill="1" applyBorder="1" applyAlignment="1" applyProtection="1">
      <alignment horizontal="right" indent="1"/>
    </xf>
    <xf numFmtId="164" fontId="30" fillId="16" borderId="117" xfId="5" applyNumberFormat="1" applyFont="1" applyFill="1" applyBorder="1" applyAlignment="1" applyProtection="1">
      <alignment horizontal="right" indent="1"/>
    </xf>
    <xf numFmtId="164" fontId="30" fillId="16" borderId="118" xfId="5" applyNumberFormat="1" applyFont="1" applyFill="1" applyBorder="1" applyAlignment="1" applyProtection="1">
      <alignment horizontal="right" indent="1"/>
    </xf>
    <xf numFmtId="164" fontId="30" fillId="16" borderId="119" xfId="5" applyNumberFormat="1" applyFont="1" applyFill="1" applyBorder="1" applyAlignment="1" applyProtection="1">
      <alignment horizontal="right" indent="1"/>
    </xf>
    <xf numFmtId="164" fontId="30" fillId="16" borderId="120" xfId="5" applyNumberFormat="1" applyFont="1" applyFill="1" applyBorder="1" applyAlignment="1" applyProtection="1">
      <alignment horizontal="right" indent="1"/>
    </xf>
    <xf numFmtId="0" fontId="30" fillId="16" borderId="121" xfId="5" applyFont="1" applyFill="1" applyBorder="1"/>
    <xf numFmtId="10" fontId="25" fillId="0" borderId="122" xfId="4" applyNumberFormat="1" applyFont="1" applyBorder="1" applyAlignment="1" applyProtection="1">
      <alignment horizontal="center" vertical="center" wrapText="1"/>
    </xf>
    <xf numFmtId="164" fontId="28" fillId="0" borderId="123" xfId="2" applyNumberFormat="1" applyFont="1" applyFill="1" applyBorder="1" applyAlignment="1" applyProtection="1">
      <alignment horizontal="right" indent="1"/>
    </xf>
    <xf numFmtId="164" fontId="25" fillId="0" borderId="124" xfId="5" applyNumberFormat="1" applyFont="1" applyFill="1" applyBorder="1" applyAlignment="1" applyProtection="1">
      <alignment horizontal="right" indent="1"/>
      <protection locked="0"/>
    </xf>
    <xf numFmtId="164" fontId="25" fillId="0" borderId="125" xfId="2" applyNumberFormat="1" applyFont="1" applyFill="1" applyBorder="1" applyAlignment="1" applyProtection="1">
      <alignment horizontal="right" indent="1"/>
      <protection locked="0"/>
    </xf>
    <xf numFmtId="164" fontId="25" fillId="0" borderId="126" xfId="2" applyNumberFormat="1" applyFont="1" applyFill="1" applyBorder="1" applyAlignment="1" applyProtection="1">
      <alignment horizontal="right" indent="1"/>
      <protection locked="0"/>
    </xf>
    <xf numFmtId="164" fontId="25" fillId="0" borderId="127" xfId="2" applyNumberFormat="1" applyFont="1" applyFill="1" applyBorder="1" applyAlignment="1" applyProtection="1">
      <alignment horizontal="right" indent="1"/>
    </xf>
    <xf numFmtId="164" fontId="25" fillId="0" borderId="128" xfId="2" applyNumberFormat="1" applyFont="1" applyFill="1" applyBorder="1" applyAlignment="1" applyProtection="1">
      <alignment horizontal="right" indent="1"/>
      <protection locked="0"/>
    </xf>
    <xf numFmtId="164" fontId="25" fillId="0" borderId="129" xfId="2" applyNumberFormat="1" applyFont="1" applyFill="1" applyBorder="1" applyAlignment="1" applyProtection="1">
      <alignment horizontal="right" indent="1"/>
      <protection locked="0"/>
    </xf>
    <xf numFmtId="164" fontId="25" fillId="0" borderId="130" xfId="2" applyNumberFormat="1" applyFont="1" applyFill="1" applyBorder="1" applyAlignment="1" applyProtection="1">
      <alignment horizontal="right" indent="1"/>
      <protection locked="0"/>
    </xf>
    <xf numFmtId="164" fontId="25" fillId="0" borderId="127" xfId="5" applyNumberFormat="1" applyFont="1" applyFill="1" applyBorder="1" applyAlignment="1" applyProtection="1">
      <alignment horizontal="right" indent="1"/>
    </xf>
    <xf numFmtId="164" fontId="25" fillId="0" borderId="128" xfId="5" applyNumberFormat="1" applyFont="1" applyFill="1" applyBorder="1" applyAlignment="1" applyProtection="1">
      <alignment horizontal="right" indent="1"/>
      <protection locked="0"/>
    </xf>
    <xf numFmtId="164" fontId="25" fillId="0" borderId="129" xfId="5" applyNumberFormat="1" applyFont="1" applyFill="1" applyBorder="1" applyAlignment="1" applyProtection="1">
      <alignment horizontal="right" indent="1"/>
      <protection locked="0"/>
    </xf>
    <xf numFmtId="164" fontId="25" fillId="0" borderId="130" xfId="5" applyNumberFormat="1" applyFont="1" applyFill="1" applyBorder="1" applyAlignment="1" applyProtection="1">
      <alignment horizontal="right" indent="1"/>
      <protection locked="0"/>
    </xf>
    <xf numFmtId="0" fontId="28" fillId="18" borderId="131" xfId="5" applyFont="1" applyFill="1" applyBorder="1" applyAlignment="1" applyProtection="1">
      <alignment horizontal="left" indent="1"/>
    </xf>
    <xf numFmtId="10" fontId="25" fillId="0" borderId="88" xfId="4" applyNumberFormat="1" applyFont="1" applyBorder="1" applyAlignment="1" applyProtection="1">
      <alignment horizontal="center" vertical="center" wrapText="1"/>
    </xf>
    <xf numFmtId="164" fontId="28" fillId="0" borderId="94" xfId="2" applyNumberFormat="1" applyFont="1" applyFill="1" applyBorder="1" applyAlignment="1" applyProtection="1">
      <alignment horizontal="right" indent="1"/>
    </xf>
    <xf numFmtId="164" fontId="25" fillId="0" borderId="90" xfId="2" applyNumberFormat="1" applyFont="1" applyFill="1" applyBorder="1" applyAlignment="1" applyProtection="1">
      <alignment horizontal="right" indent="1"/>
      <protection locked="0"/>
    </xf>
    <xf numFmtId="164" fontId="25" fillId="0" borderId="95" xfId="2" applyNumberFormat="1" applyFont="1" applyFill="1" applyBorder="1" applyAlignment="1" applyProtection="1">
      <alignment horizontal="right" indent="1"/>
      <protection locked="0"/>
    </xf>
    <xf numFmtId="164" fontId="25" fillId="0" borderId="96" xfId="2" applyNumberFormat="1" applyFont="1" applyFill="1" applyBorder="1" applyAlignment="1" applyProtection="1">
      <alignment horizontal="right" indent="1"/>
      <protection locked="0"/>
    </xf>
    <xf numFmtId="164" fontId="25" fillId="0" borderId="94" xfId="2" applyNumberFormat="1" applyFont="1" applyFill="1" applyBorder="1" applyAlignment="1" applyProtection="1">
      <alignment horizontal="right" indent="1"/>
    </xf>
    <xf numFmtId="164" fontId="25" fillId="0" borderId="90" xfId="5" applyNumberFormat="1" applyFont="1" applyFill="1" applyBorder="1" applyAlignment="1" applyProtection="1">
      <alignment horizontal="right" indent="1"/>
      <protection locked="0"/>
    </xf>
    <xf numFmtId="0" fontId="28" fillId="18" borderId="97" xfId="5" applyFont="1" applyFill="1" applyBorder="1" applyAlignment="1" applyProtection="1">
      <alignment horizontal="left" indent="1"/>
    </xf>
    <xf numFmtId="0" fontId="28" fillId="18" borderId="97" xfId="4" applyFont="1" applyFill="1" applyBorder="1" applyAlignment="1">
      <alignment horizontal="left" indent="1"/>
    </xf>
    <xf numFmtId="0" fontId="28" fillId="18" borderId="97" xfId="4" applyFont="1" applyFill="1" applyBorder="1" applyAlignment="1" applyProtection="1">
      <alignment horizontal="left" indent="1"/>
    </xf>
    <xf numFmtId="164" fontId="25" fillId="0" borderId="132" xfId="2" applyNumberFormat="1" applyFont="1" applyFill="1" applyBorder="1" applyAlignment="1" applyProtection="1">
      <alignment horizontal="right" indent="1"/>
      <protection locked="0"/>
    </xf>
    <xf numFmtId="164" fontId="25" fillId="0" borderId="132" xfId="5" applyNumberFormat="1" applyFont="1" applyFill="1" applyBorder="1" applyAlignment="1" applyProtection="1">
      <alignment horizontal="right" indent="1"/>
      <protection locked="0"/>
    </xf>
    <xf numFmtId="10" fontId="25" fillId="0" borderId="98" xfId="4" applyNumberFormat="1" applyFont="1" applyBorder="1" applyAlignment="1" applyProtection="1">
      <alignment horizontal="center" vertical="center" wrapText="1"/>
    </xf>
    <xf numFmtId="164" fontId="28" fillId="0" borderId="133" xfId="2" applyNumberFormat="1" applyFont="1" applyFill="1" applyBorder="1" applyAlignment="1" applyProtection="1">
      <alignment horizontal="right" indent="1"/>
    </xf>
    <xf numFmtId="164" fontId="25" fillId="0" borderId="134" xfId="2" applyNumberFormat="1" applyFont="1" applyFill="1" applyBorder="1" applyAlignment="1" applyProtection="1">
      <alignment horizontal="right" indent="1"/>
      <protection locked="0"/>
    </xf>
    <xf numFmtId="164" fontId="25" fillId="0" borderId="135" xfId="2" applyNumberFormat="1" applyFont="1" applyFill="1" applyBorder="1" applyAlignment="1" applyProtection="1">
      <alignment horizontal="right" indent="1"/>
      <protection locked="0"/>
    </xf>
    <xf numFmtId="164" fontId="25" fillId="0" borderId="136" xfId="2" applyNumberFormat="1" applyFont="1" applyFill="1" applyBorder="1" applyAlignment="1" applyProtection="1">
      <alignment horizontal="right" indent="1"/>
      <protection locked="0"/>
    </xf>
    <xf numFmtId="164" fontId="25" fillId="0" borderId="133" xfId="2" applyNumberFormat="1" applyFont="1" applyFill="1" applyBorder="1" applyAlignment="1" applyProtection="1">
      <alignment horizontal="right" indent="1"/>
    </xf>
    <xf numFmtId="164" fontId="25" fillId="0" borderId="134" xfId="5" applyNumberFormat="1" applyFont="1" applyFill="1" applyBorder="1" applyAlignment="1" applyProtection="1">
      <alignment horizontal="right" indent="1"/>
      <protection locked="0"/>
    </xf>
    <xf numFmtId="0" fontId="28" fillId="18" borderId="137" xfId="5" applyFont="1" applyFill="1" applyBorder="1" applyAlignment="1" applyProtection="1">
      <alignment horizontal="left" indent="1"/>
    </xf>
    <xf numFmtId="10" fontId="30" fillId="15" borderId="80" xfId="4" applyNumberFormat="1" applyFont="1" applyFill="1" applyBorder="1" applyAlignment="1" applyProtection="1">
      <alignment horizontal="center" vertical="center" wrapText="1"/>
    </xf>
    <xf numFmtId="164" fontId="30" fillId="15" borderId="83" xfId="2" applyNumberFormat="1" applyFont="1" applyFill="1" applyBorder="1" applyAlignment="1" applyProtection="1">
      <alignment horizontal="right" indent="1"/>
    </xf>
    <xf numFmtId="164" fontId="30" fillId="15" borderId="84" xfId="2" applyNumberFormat="1" applyFont="1" applyFill="1" applyBorder="1" applyAlignment="1" applyProtection="1">
      <alignment horizontal="right" indent="1"/>
    </xf>
    <xf numFmtId="164" fontId="30" fillId="15" borderId="85" xfId="2" applyNumberFormat="1" applyFont="1" applyFill="1" applyBorder="1" applyAlignment="1" applyProtection="1">
      <alignment horizontal="right" indent="1"/>
    </xf>
    <xf numFmtId="164" fontId="30" fillId="15" borderId="86" xfId="2" applyNumberFormat="1" applyFont="1" applyFill="1" applyBorder="1" applyAlignment="1" applyProtection="1">
      <alignment horizontal="right" indent="1"/>
    </xf>
    <xf numFmtId="164" fontId="30" fillId="15" borderId="84" xfId="5" applyNumberFormat="1" applyFont="1" applyFill="1" applyBorder="1" applyAlignment="1" applyProtection="1">
      <alignment horizontal="right" indent="1"/>
    </xf>
    <xf numFmtId="0" fontId="30" fillId="15" borderId="82" xfId="5" applyFont="1" applyFill="1" applyBorder="1" applyAlignment="1" applyProtection="1">
      <alignment horizontal="left" indent="1"/>
    </xf>
    <xf numFmtId="0" fontId="28" fillId="0" borderId="0" xfId="4" applyFont="1" applyBorder="1" applyAlignment="1" applyProtection="1">
      <alignment horizontal="center" vertical="center" wrapText="1"/>
    </xf>
    <xf numFmtId="0" fontId="25" fillId="14" borderId="122" xfId="4" applyFont="1" applyFill="1" applyBorder="1" applyAlignment="1" applyProtection="1">
      <alignment horizontal="center" vertical="center" wrapText="1"/>
    </xf>
    <xf numFmtId="164" fontId="28" fillId="0" borderId="123" xfId="5" applyNumberFormat="1" applyFont="1" applyFill="1" applyBorder="1" applyAlignment="1" applyProtection="1">
      <alignment horizontal="right" indent="1"/>
    </xf>
    <xf numFmtId="164" fontId="25" fillId="14" borderId="138" xfId="2" applyNumberFormat="1" applyFont="1" applyFill="1" applyBorder="1" applyAlignment="1" applyProtection="1">
      <alignment horizontal="right" indent="1"/>
    </xf>
    <xf numFmtId="164" fontId="25" fillId="0" borderId="123" xfId="2" applyNumberFormat="1" applyFont="1" applyFill="1" applyBorder="1" applyAlignment="1" applyProtection="1">
      <alignment horizontal="right" indent="1"/>
    </xf>
    <xf numFmtId="164" fontId="25" fillId="0" borderId="123" xfId="5" applyNumberFormat="1" applyFont="1" applyFill="1" applyBorder="1" applyAlignment="1" applyProtection="1">
      <alignment horizontal="right" indent="1"/>
    </xf>
    <xf numFmtId="164" fontId="25" fillId="14" borderId="138" xfId="5" applyNumberFormat="1" applyFont="1" applyFill="1" applyBorder="1" applyAlignment="1" applyProtection="1">
      <alignment horizontal="right" indent="1"/>
    </xf>
    <xf numFmtId="164" fontId="25" fillId="0" borderId="125" xfId="5" applyNumberFormat="1" applyFont="1" applyFill="1" applyBorder="1" applyAlignment="1" applyProtection="1">
      <alignment horizontal="right" indent="1"/>
      <protection locked="0"/>
    </xf>
    <xf numFmtId="164" fontId="25" fillId="0" borderId="126" xfId="5" applyNumberFormat="1" applyFont="1" applyFill="1" applyBorder="1" applyAlignment="1" applyProtection="1">
      <alignment horizontal="right" indent="1"/>
      <protection locked="0"/>
    </xf>
    <xf numFmtId="0" fontId="28" fillId="18" borderId="139" xfId="5" applyFont="1" applyFill="1" applyBorder="1" applyAlignment="1" applyProtection="1">
      <alignment horizontal="left" indent="1"/>
    </xf>
    <xf numFmtId="0" fontId="25" fillId="14" borderId="88" xfId="4" applyFont="1" applyFill="1" applyBorder="1" applyAlignment="1" applyProtection="1">
      <alignment horizontal="center" vertical="center" wrapText="1"/>
    </xf>
    <xf numFmtId="164" fontId="28" fillId="0" borderId="94" xfId="5" applyNumberFormat="1" applyFont="1" applyFill="1" applyBorder="1" applyAlignment="1" applyProtection="1">
      <alignment horizontal="right" indent="1"/>
    </xf>
    <xf numFmtId="164" fontId="25" fillId="14" borderId="132" xfId="2" applyNumberFormat="1" applyFont="1" applyFill="1" applyBorder="1" applyAlignment="1" applyProtection="1">
      <alignment horizontal="right" indent="1"/>
    </xf>
    <xf numFmtId="164" fontId="25" fillId="0" borderId="94" xfId="5" applyNumberFormat="1" applyFont="1" applyFill="1" applyBorder="1" applyAlignment="1" applyProtection="1">
      <alignment horizontal="right" indent="1"/>
    </xf>
    <xf numFmtId="164" fontId="25" fillId="14" borderId="132" xfId="5" applyNumberFormat="1" applyFont="1" applyFill="1" applyBorder="1" applyAlignment="1" applyProtection="1">
      <alignment horizontal="right" indent="1"/>
    </xf>
    <xf numFmtId="164" fontId="25" fillId="0" borderId="95" xfId="5" applyNumberFormat="1" applyFont="1" applyFill="1" applyBorder="1" applyAlignment="1" applyProtection="1">
      <alignment horizontal="right" indent="1"/>
      <protection locked="0"/>
    </xf>
    <xf numFmtId="164" fontId="25" fillId="0" borderId="96" xfId="5" applyNumberFormat="1" applyFont="1" applyFill="1" applyBorder="1" applyAlignment="1" applyProtection="1">
      <alignment horizontal="right" indent="1"/>
      <protection locked="0"/>
    </xf>
    <xf numFmtId="0" fontId="25" fillId="14" borderId="98" xfId="4" applyFont="1" applyFill="1" applyBorder="1" applyAlignment="1" applyProtection="1">
      <alignment horizontal="center" vertical="center" wrapText="1"/>
    </xf>
    <xf numFmtId="164" fontId="25" fillId="14" borderId="140" xfId="2" applyNumberFormat="1" applyFont="1" applyFill="1" applyBorder="1" applyAlignment="1" applyProtection="1">
      <alignment horizontal="right" indent="1"/>
    </xf>
    <xf numFmtId="164" fontId="25" fillId="0" borderId="136" xfId="5" applyNumberFormat="1" applyFont="1" applyFill="1" applyBorder="1" applyAlignment="1" applyProtection="1">
      <alignment horizontal="right" indent="1"/>
      <protection locked="0"/>
    </xf>
    <xf numFmtId="0" fontId="28" fillId="18" borderId="137" xfId="4" applyFont="1" applyFill="1" applyBorder="1" applyAlignment="1">
      <alignment horizontal="left" indent="1"/>
    </xf>
    <xf numFmtId="0" fontId="25" fillId="14" borderId="141" xfId="4" applyFont="1" applyFill="1" applyBorder="1" applyAlignment="1" applyProtection="1">
      <alignment horizontal="center" vertical="center" wrapText="1"/>
    </xf>
    <xf numFmtId="10" fontId="25" fillId="0" borderId="141" xfId="4" applyNumberFormat="1" applyFont="1" applyBorder="1" applyAlignment="1" applyProtection="1">
      <alignment horizontal="center" vertical="center" wrapText="1"/>
    </xf>
    <xf numFmtId="164" fontId="28" fillId="0" borderId="142" xfId="5" applyNumberFormat="1" applyFont="1" applyFill="1" applyBorder="1" applyAlignment="1" applyProtection="1">
      <alignment horizontal="right" indent="1"/>
    </xf>
    <xf numFmtId="164" fontId="25" fillId="14" borderId="143" xfId="2" applyNumberFormat="1" applyFont="1" applyFill="1" applyBorder="1" applyAlignment="1" applyProtection="1">
      <alignment horizontal="right" indent="1"/>
    </xf>
    <xf numFmtId="164" fontId="25" fillId="0" borderId="144" xfId="2" applyNumberFormat="1" applyFont="1" applyFill="1" applyBorder="1" applyAlignment="1" applyProtection="1">
      <alignment horizontal="right" indent="1"/>
      <protection locked="0"/>
    </xf>
    <xf numFmtId="164" fontId="25" fillId="14" borderId="145" xfId="2" applyNumberFormat="1" applyFont="1" applyFill="1" applyBorder="1" applyAlignment="1" applyProtection="1">
      <alignment horizontal="right" indent="1"/>
    </xf>
    <xf numFmtId="164" fontId="25" fillId="0" borderId="142" xfId="2" applyNumberFormat="1" applyFont="1" applyFill="1" applyBorder="1" applyAlignment="1" applyProtection="1">
      <alignment horizontal="right" indent="1"/>
    </xf>
    <xf numFmtId="164" fontId="25" fillId="0" borderId="142" xfId="5" applyNumberFormat="1" applyFont="1" applyFill="1" applyBorder="1" applyAlignment="1" applyProtection="1">
      <alignment horizontal="right" indent="1"/>
    </xf>
    <xf numFmtId="164" fontId="25" fillId="14" borderId="143" xfId="5" applyNumberFormat="1" applyFont="1" applyFill="1" applyBorder="1" applyAlignment="1" applyProtection="1">
      <alignment horizontal="right" indent="1"/>
    </xf>
    <xf numFmtId="164" fontId="25" fillId="0" borderId="144" xfId="5" applyNumberFormat="1" applyFont="1" applyFill="1" applyBorder="1" applyAlignment="1" applyProtection="1">
      <alignment horizontal="right" indent="1"/>
      <protection locked="0"/>
    </xf>
    <xf numFmtId="164" fontId="25" fillId="14" borderId="145" xfId="5" applyNumberFormat="1" applyFont="1" applyFill="1" applyBorder="1" applyAlignment="1" applyProtection="1">
      <alignment horizontal="right" indent="1"/>
    </xf>
    <xf numFmtId="0" fontId="28" fillId="18" borderId="146" xfId="5" applyFont="1" applyFill="1" applyBorder="1" applyAlignment="1" applyProtection="1">
      <alignment horizontal="left" indent="1"/>
    </xf>
    <xf numFmtId="0" fontId="25" fillId="14" borderId="147" xfId="4" applyFont="1" applyFill="1" applyBorder="1" applyAlignment="1" applyProtection="1">
      <alignment horizontal="center" vertical="center" wrapText="1"/>
    </xf>
    <xf numFmtId="10" fontId="25" fillId="0" borderId="147" xfId="4" applyNumberFormat="1" applyFont="1" applyBorder="1" applyAlignment="1" applyProtection="1">
      <alignment horizontal="center" vertical="center" wrapText="1"/>
    </xf>
    <xf numFmtId="164" fontId="28" fillId="0" borderId="133" xfId="5" applyNumberFormat="1" applyFont="1" applyFill="1" applyBorder="1" applyAlignment="1" applyProtection="1">
      <alignment horizontal="right" indent="1"/>
    </xf>
    <xf numFmtId="164" fontId="25" fillId="14" borderId="136" xfId="2" applyNumberFormat="1" applyFont="1" applyFill="1" applyBorder="1" applyAlignment="1" applyProtection="1">
      <alignment horizontal="right" indent="1"/>
    </xf>
    <xf numFmtId="164" fontId="25" fillId="0" borderId="133" xfId="5" applyNumberFormat="1" applyFont="1" applyFill="1" applyBorder="1" applyAlignment="1" applyProtection="1">
      <alignment horizontal="right" indent="1"/>
    </xf>
    <xf numFmtId="164" fontId="25" fillId="14" borderId="140" xfId="5" applyNumberFormat="1" applyFont="1" applyFill="1" applyBorder="1" applyAlignment="1" applyProtection="1">
      <alignment horizontal="right" indent="1"/>
    </xf>
    <xf numFmtId="164" fontId="25" fillId="0" borderId="135" xfId="5" applyNumberFormat="1" applyFont="1" applyFill="1" applyBorder="1" applyAlignment="1" applyProtection="1">
      <alignment horizontal="right" indent="1"/>
      <protection locked="0"/>
    </xf>
    <xf numFmtId="164" fontId="25" fillId="14" borderId="136" xfId="5" applyNumberFormat="1" applyFont="1" applyFill="1" applyBorder="1" applyAlignment="1" applyProtection="1">
      <alignment horizontal="right" indent="1"/>
    </xf>
    <xf numFmtId="164" fontId="28" fillId="14" borderId="142" xfId="5" applyNumberFormat="1" applyFont="1" applyFill="1" applyBorder="1" applyAlignment="1" applyProtection="1">
      <alignment horizontal="right" indent="1"/>
    </xf>
    <xf numFmtId="164" fontId="25" fillId="19" borderId="118" xfId="2" applyNumberFormat="1" applyFont="1" applyFill="1" applyBorder="1" applyAlignment="1" applyProtection="1">
      <alignment horizontal="right" indent="1"/>
      <protection locked="0"/>
    </xf>
    <xf numFmtId="164" fontId="25" fillId="14" borderId="119" xfId="2" applyNumberFormat="1" applyFont="1" applyFill="1" applyBorder="1" applyAlignment="1" applyProtection="1">
      <alignment horizontal="right" indent="1"/>
    </xf>
    <xf numFmtId="164" fontId="25" fillId="14" borderId="120" xfId="2" applyNumberFormat="1" applyFont="1" applyFill="1" applyBorder="1" applyAlignment="1" applyProtection="1">
      <alignment horizontal="right" indent="1"/>
    </xf>
    <xf numFmtId="164" fontId="25" fillId="14" borderId="142" xfId="2" applyNumberFormat="1" applyFont="1" applyFill="1" applyBorder="1" applyAlignment="1" applyProtection="1">
      <alignment horizontal="right" indent="1"/>
    </xf>
    <xf numFmtId="164" fontId="25" fillId="14" borderId="142" xfId="5" applyNumberFormat="1" applyFont="1" applyFill="1" applyBorder="1" applyAlignment="1" applyProtection="1">
      <alignment horizontal="right" indent="1"/>
    </xf>
    <xf numFmtId="164" fontId="25" fillId="19" borderId="118" xfId="5" applyNumberFormat="1" applyFont="1" applyFill="1" applyBorder="1" applyAlignment="1" applyProtection="1">
      <alignment horizontal="right" indent="1"/>
      <protection locked="0"/>
    </xf>
    <xf numFmtId="164" fontId="25" fillId="14" borderId="119" xfId="5" applyNumberFormat="1" applyFont="1" applyFill="1" applyBorder="1" applyAlignment="1" applyProtection="1">
      <alignment horizontal="right" indent="1"/>
    </xf>
    <xf numFmtId="164" fontId="25" fillId="14" borderId="120" xfId="5" applyNumberFormat="1" applyFont="1" applyFill="1" applyBorder="1" applyAlignment="1" applyProtection="1">
      <alignment horizontal="right" indent="1"/>
    </xf>
    <xf numFmtId="0" fontId="28" fillId="19" borderId="146" xfId="5" applyFont="1" applyFill="1" applyBorder="1" applyAlignment="1" applyProtection="1">
      <alignment horizontal="left" indent="1"/>
    </xf>
    <xf numFmtId="164" fontId="28" fillId="0" borderId="99" xfId="5" applyNumberFormat="1" applyFont="1" applyFill="1" applyBorder="1" applyAlignment="1" applyProtection="1">
      <alignment horizontal="right" indent="1"/>
    </xf>
    <xf numFmtId="164" fontId="25" fillId="0" borderId="148" xfId="2" applyNumberFormat="1" applyFont="1" applyFill="1" applyBorder="1" applyAlignment="1" applyProtection="1">
      <alignment horizontal="right" indent="1"/>
      <protection locked="0"/>
    </xf>
    <xf numFmtId="164" fontId="25" fillId="14" borderId="101" xfId="2" applyNumberFormat="1" applyFont="1" applyFill="1" applyBorder="1" applyAlignment="1" applyProtection="1">
      <alignment horizontal="right" indent="1"/>
    </xf>
    <xf numFmtId="164" fontId="25" fillId="14" borderId="102" xfId="2" applyNumberFormat="1" applyFont="1" applyFill="1" applyBorder="1" applyAlignment="1" applyProtection="1">
      <alignment horizontal="right" indent="1"/>
    </xf>
    <xf numFmtId="164" fontId="25" fillId="0" borderId="99" xfId="2" applyNumberFormat="1" applyFont="1" applyFill="1" applyBorder="1" applyAlignment="1" applyProtection="1">
      <alignment horizontal="right" indent="1"/>
    </xf>
    <xf numFmtId="164" fontId="25" fillId="0" borderId="99" xfId="5" applyNumberFormat="1" applyFont="1" applyFill="1" applyBorder="1" applyAlignment="1" applyProtection="1">
      <alignment horizontal="right" indent="1"/>
    </xf>
    <xf numFmtId="164" fontId="25" fillId="0" borderId="148" xfId="5" applyNumberFormat="1" applyFont="1" applyFill="1" applyBorder="1" applyAlignment="1" applyProtection="1">
      <alignment horizontal="right" indent="1"/>
      <protection locked="0"/>
    </xf>
    <xf numFmtId="164" fontId="25" fillId="14" borderId="101" xfId="5" applyNumberFormat="1" applyFont="1" applyFill="1" applyBorder="1" applyAlignment="1" applyProtection="1">
      <alignment horizontal="right" indent="1"/>
    </xf>
    <xf numFmtId="164" fontId="25" fillId="14" borderId="102" xfId="5" applyNumberFormat="1" applyFont="1" applyFill="1" applyBorder="1" applyAlignment="1" applyProtection="1">
      <alignment horizontal="right" indent="1"/>
    </xf>
    <xf numFmtId="0" fontId="28" fillId="18" borderId="103" xfId="5" applyFont="1" applyFill="1" applyBorder="1" applyAlignment="1" applyProtection="1">
      <alignment horizontal="left" indent="1"/>
    </xf>
    <xf numFmtId="10" fontId="28" fillId="15" borderId="98" xfId="4" applyNumberFormat="1" applyFont="1" applyFill="1" applyBorder="1" applyAlignment="1" applyProtection="1">
      <alignment horizontal="center" vertical="center" wrapText="1"/>
    </xf>
    <xf numFmtId="10" fontId="30" fillId="15" borderId="149" xfId="4" applyNumberFormat="1" applyFont="1" applyFill="1" applyBorder="1" applyAlignment="1" applyProtection="1">
      <alignment horizontal="center" vertical="center" wrapText="1"/>
    </xf>
    <xf numFmtId="164" fontId="30" fillId="15" borderId="150" xfId="2" applyNumberFormat="1" applyFont="1" applyFill="1" applyBorder="1" applyAlignment="1" applyProtection="1">
      <alignment horizontal="right" indent="1"/>
    </xf>
    <xf numFmtId="164" fontId="30" fillId="15" borderId="83" xfId="5" applyNumberFormat="1" applyFont="1" applyFill="1" applyBorder="1" applyAlignment="1" applyProtection="1">
      <alignment horizontal="right" indent="1"/>
    </xf>
    <xf numFmtId="164" fontId="30" fillId="15" borderId="150" xfId="5" applyNumberFormat="1" applyFont="1" applyFill="1" applyBorder="1" applyAlignment="1" applyProtection="1">
      <alignment horizontal="right" indent="1"/>
    </xf>
    <xf numFmtId="164" fontId="30" fillId="15" borderId="85" xfId="5" applyNumberFormat="1" applyFont="1" applyFill="1" applyBorder="1" applyAlignment="1" applyProtection="1">
      <alignment horizontal="right" indent="1"/>
    </xf>
    <xf numFmtId="164" fontId="30" fillId="15" borderId="86" xfId="5" applyNumberFormat="1" applyFont="1" applyFill="1" applyBorder="1" applyAlignment="1" applyProtection="1">
      <alignment horizontal="right" indent="1"/>
    </xf>
    <xf numFmtId="0" fontId="30" fillId="15" borderId="151" xfId="5" applyFont="1" applyFill="1" applyBorder="1" applyAlignment="1" applyProtection="1">
      <alignment horizontal="left" indent="1"/>
    </xf>
    <xf numFmtId="0" fontId="34" fillId="17" borderId="83" xfId="4" applyFont="1" applyFill="1" applyBorder="1" applyAlignment="1" applyProtection="1">
      <alignment horizontal="center"/>
    </xf>
    <xf numFmtId="0" fontId="34" fillId="17" borderId="150" xfId="4" applyFont="1" applyFill="1" applyBorder="1" applyAlignment="1" applyProtection="1">
      <alignment horizontal="center"/>
    </xf>
    <xf numFmtId="0" fontId="34" fillId="17" borderId="85" xfId="4" applyFont="1" applyFill="1" applyBorder="1" applyAlignment="1" applyProtection="1">
      <alignment horizontal="center"/>
    </xf>
    <xf numFmtId="0" fontId="34" fillId="17" borderId="86" xfId="4" applyFont="1" applyFill="1" applyBorder="1" applyAlignment="1" applyProtection="1">
      <alignment horizontal="center"/>
    </xf>
    <xf numFmtId="0" fontId="29" fillId="17" borderId="82" xfId="4" applyFont="1" applyFill="1" applyBorder="1" applyAlignment="1" applyProtection="1">
      <alignment horizontal="left" indent="1"/>
    </xf>
    <xf numFmtId="0" fontId="36" fillId="0" borderId="0" xfId="4" applyFont="1" applyProtection="1"/>
    <xf numFmtId="17" fontId="37" fillId="0" borderId="0" xfId="4" applyNumberFormat="1" applyFont="1" applyBorder="1" applyAlignment="1" applyProtection="1">
      <alignment horizontal="center"/>
    </xf>
    <xf numFmtId="0" fontId="41" fillId="0" borderId="0" xfId="4" applyFont="1" applyProtection="1"/>
    <xf numFmtId="0" fontId="41" fillId="0" borderId="0" xfId="4" applyFont="1" applyFill="1" applyBorder="1" applyAlignment="1" applyProtection="1">
      <alignment vertical="center"/>
      <protection locked="0"/>
    </xf>
    <xf numFmtId="0" fontId="41" fillId="13" borderId="104" xfId="4" applyFont="1" applyFill="1" applyBorder="1" applyAlignment="1" applyProtection="1">
      <alignment vertical="center"/>
      <protection locked="0"/>
    </xf>
    <xf numFmtId="0" fontId="41" fillId="13" borderId="154" xfId="4" applyFont="1" applyFill="1" applyBorder="1" applyAlignment="1" applyProtection="1">
      <alignment vertical="center"/>
      <protection locked="0"/>
    </xf>
    <xf numFmtId="0" fontId="41" fillId="13" borderId="82" xfId="4" applyFont="1" applyFill="1" applyBorder="1" applyAlignment="1" applyProtection="1">
      <alignment horizontal="left" vertical="center" indent="1"/>
      <protection locked="0"/>
    </xf>
    <xf numFmtId="0" fontId="41" fillId="13" borderId="82" xfId="4" applyFont="1" applyFill="1" applyBorder="1" applyAlignment="1" applyProtection="1">
      <alignment horizontal="left" vertical="center" indent="1"/>
    </xf>
    <xf numFmtId="0" fontId="13" fillId="5" borderId="12" xfId="0" applyFont="1" applyFill="1" applyBorder="1" applyAlignment="1" applyProtection="1">
      <alignment horizontal="center" vertical="center" wrapText="1"/>
    </xf>
    <xf numFmtId="0" fontId="13" fillId="5" borderId="15" xfId="0" applyFont="1" applyFill="1" applyBorder="1" applyAlignment="1" applyProtection="1">
      <alignment horizontal="center" vertical="center" wrapText="1"/>
    </xf>
    <xf numFmtId="0" fontId="13" fillId="5" borderId="14" xfId="0" applyFont="1" applyFill="1" applyBorder="1" applyAlignment="1" applyProtection="1">
      <alignment horizontal="center" vertical="center" wrapText="1"/>
    </xf>
    <xf numFmtId="0" fontId="13" fillId="5" borderId="21" xfId="0" applyFont="1" applyFill="1" applyBorder="1" applyAlignment="1" applyProtection="1">
      <alignment horizontal="center" vertical="center" wrapText="1"/>
    </xf>
    <xf numFmtId="164" fontId="11" fillId="2" borderId="11" xfId="0" applyNumberFormat="1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164" fontId="20" fillId="2" borderId="11" xfId="0" applyNumberFormat="1" applyFont="1" applyFill="1" applyBorder="1" applyAlignment="1" applyProtection="1">
      <alignment horizontal="center"/>
    </xf>
    <xf numFmtId="164" fontId="20" fillId="2" borderId="7" xfId="0" applyNumberFormat="1" applyFont="1" applyFill="1" applyBorder="1" applyAlignment="1" applyProtection="1">
      <alignment horizontal="center"/>
    </xf>
    <xf numFmtId="164" fontId="20" fillId="2" borderId="6" xfId="0" applyNumberFormat="1" applyFont="1" applyFill="1" applyBorder="1" applyAlignment="1" applyProtection="1">
      <alignment horizontal="center"/>
    </xf>
    <xf numFmtId="14" fontId="17" fillId="0" borderId="0" xfId="0" applyNumberFormat="1" applyFont="1" applyFill="1" applyAlignment="1">
      <alignment horizontal="left"/>
    </xf>
    <xf numFmtId="0" fontId="16" fillId="0" borderId="0" xfId="0" applyFont="1" applyFill="1" applyBorder="1" applyAlignment="1" applyProtection="1">
      <alignment horizontal="center"/>
    </xf>
    <xf numFmtId="0" fontId="4" fillId="0" borderId="12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/>
    </xf>
    <xf numFmtId="0" fontId="17" fillId="0" borderId="13" xfId="0" applyFont="1" applyBorder="1" applyAlignment="1" applyProtection="1">
      <alignment horizontal="center"/>
    </xf>
    <xf numFmtId="0" fontId="17" fillId="0" borderId="9" xfId="0" applyFont="1" applyBorder="1" applyAlignment="1" applyProtection="1">
      <alignment horizontal="center"/>
    </xf>
    <xf numFmtId="17" fontId="17" fillId="0" borderId="11" xfId="0" applyNumberFormat="1" applyFont="1" applyBorder="1" applyAlignment="1" applyProtection="1">
      <alignment horizontal="center"/>
    </xf>
    <xf numFmtId="17" fontId="17" fillId="0" borderId="6" xfId="0" applyNumberFormat="1" applyFont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14" fontId="17" fillId="0" borderId="15" xfId="0" applyNumberFormat="1" applyFont="1" applyBorder="1" applyAlignment="1" applyProtection="1">
      <alignment horizontal="center"/>
      <protection locked="0"/>
    </xf>
    <xf numFmtId="14" fontId="17" fillId="0" borderId="8" xfId="0" applyNumberFormat="1" applyFont="1" applyBorder="1" applyAlignment="1" applyProtection="1">
      <alignment horizontal="center"/>
      <protection locked="0"/>
    </xf>
    <xf numFmtId="14" fontId="17" fillId="0" borderId="1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14" fontId="8" fillId="0" borderId="0" xfId="0" applyNumberFormat="1" applyFont="1" applyFill="1" applyBorder="1" applyAlignment="1" applyProtection="1">
      <alignment horizontal="center"/>
      <protection locked="0"/>
    </xf>
    <xf numFmtId="0" fontId="21" fillId="2" borderId="7" xfId="2" applyFont="1" applyFill="1" applyBorder="1" applyAlignment="1" applyProtection="1">
      <alignment horizontal="left" indent="1"/>
      <protection locked="0"/>
    </xf>
    <xf numFmtId="0" fontId="20" fillId="2" borderId="14" xfId="0" applyFont="1" applyFill="1" applyBorder="1" applyAlignment="1" applyProtection="1">
      <alignment horizontal="left" vertical="center" wrapText="1" indent="1"/>
    </xf>
    <xf numFmtId="0" fontId="20" fillId="2" borderId="21" xfId="0" applyFont="1" applyFill="1" applyBorder="1" applyAlignment="1" applyProtection="1">
      <alignment horizontal="left" vertical="center" wrapText="1" indent="1"/>
    </xf>
    <xf numFmtId="166" fontId="13" fillId="5" borderId="9" xfId="0" applyNumberFormat="1" applyFont="1" applyFill="1" applyBorder="1" applyAlignment="1" applyProtection="1">
      <alignment horizontal="center" vertical="center" wrapText="1"/>
    </xf>
    <xf numFmtId="166" fontId="13" fillId="5" borderId="1" xfId="0" applyNumberFormat="1" applyFont="1" applyFill="1" applyBorder="1" applyAlignment="1" applyProtection="1">
      <alignment horizontal="center" vertical="center" wrapText="1"/>
    </xf>
    <xf numFmtId="14" fontId="17" fillId="0" borderId="15" xfId="0" applyNumberFormat="1" applyFont="1" applyBorder="1" applyAlignment="1" applyProtection="1">
      <alignment horizontal="center"/>
    </xf>
    <xf numFmtId="14" fontId="17" fillId="0" borderId="8" xfId="0" applyNumberFormat="1" applyFont="1" applyBorder="1" applyAlignment="1" applyProtection="1">
      <alignment horizontal="center"/>
    </xf>
    <xf numFmtId="14" fontId="17" fillId="0" borderId="1" xfId="0" applyNumberFormat="1" applyFont="1" applyBorder="1" applyAlignment="1" applyProtection="1">
      <alignment horizontal="center"/>
    </xf>
    <xf numFmtId="0" fontId="12" fillId="0" borderId="0" xfId="0" applyFont="1" applyFill="1" applyAlignment="1" applyProtection="1">
      <alignment horizontal="left"/>
    </xf>
    <xf numFmtId="164" fontId="10" fillId="0" borderId="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/>
    </xf>
    <xf numFmtId="0" fontId="42" fillId="0" borderId="0" xfId="4" applyFont="1" applyFill="1" applyBorder="1" applyAlignment="1" applyProtection="1">
      <alignment horizontal="center"/>
    </xf>
    <xf numFmtId="0" fontId="38" fillId="0" borderId="82" xfId="4" applyFont="1" applyBorder="1" applyAlignment="1" applyProtection="1">
      <alignment horizontal="right" vertical="center" wrapText="1"/>
    </xf>
    <xf numFmtId="0" fontId="26" fillId="0" borderId="80" xfId="4" applyFont="1" applyBorder="1" applyAlignment="1" applyProtection="1">
      <alignment horizontal="center" vertical="center" wrapText="1"/>
    </xf>
    <xf numFmtId="0" fontId="26" fillId="0" borderId="153" xfId="4" applyFont="1" applyBorder="1" applyAlignment="1" applyProtection="1">
      <alignment horizontal="center"/>
    </xf>
    <xf numFmtId="17" fontId="26" fillId="0" borderId="80" xfId="4" applyNumberFormat="1" applyFont="1" applyBorder="1" applyAlignment="1" applyProtection="1">
      <alignment horizontal="center"/>
    </xf>
    <xf numFmtId="0" fontId="37" fillId="0" borderId="0" xfId="4" applyFont="1" applyFill="1" applyBorder="1" applyAlignment="1" applyProtection="1">
      <alignment horizontal="center"/>
    </xf>
    <xf numFmtId="167" fontId="26" fillId="0" borderId="152" xfId="4" applyNumberFormat="1" applyFont="1" applyBorder="1" applyAlignment="1" applyProtection="1">
      <alignment horizontal="center"/>
      <protection locked="0"/>
    </xf>
    <xf numFmtId="164" fontId="29" fillId="13" borderId="80" xfId="4" applyNumberFormat="1" applyFont="1" applyFill="1" applyBorder="1" applyAlignment="1" applyProtection="1">
      <alignment horizontal="center"/>
    </xf>
    <xf numFmtId="0" fontId="28" fillId="0" borderId="80" xfId="4" applyFont="1" applyBorder="1" applyAlignment="1" applyProtection="1">
      <alignment horizontal="center" vertical="center" wrapText="1"/>
    </xf>
    <xf numFmtId="167" fontId="37" fillId="0" borderId="0" xfId="4" applyNumberFormat="1" applyFont="1" applyFill="1" applyBorder="1" applyAlignment="1" applyProtection="1">
      <alignment horizontal="center"/>
      <protection locked="0"/>
    </xf>
    <xf numFmtId="0" fontId="30" fillId="16" borderId="80" xfId="4" applyFont="1" applyFill="1" applyBorder="1" applyAlignment="1" applyProtection="1">
      <alignment horizontal="center" vertical="center" wrapText="1"/>
    </xf>
    <xf numFmtId="166" fontId="30" fillId="16" borderId="104" xfId="4" applyNumberFormat="1" applyFont="1" applyFill="1" applyBorder="1" applyAlignment="1" applyProtection="1">
      <alignment horizontal="center" vertical="center" wrapText="1"/>
    </xf>
    <xf numFmtId="0" fontId="33" fillId="13" borderId="80" xfId="4" applyFont="1" applyFill="1" applyBorder="1" applyAlignment="1" applyProtection="1">
      <alignment horizontal="left" vertical="center" wrapText="1" indent="1"/>
    </xf>
    <xf numFmtId="164" fontId="33" fillId="13" borderId="80" xfId="4" applyNumberFormat="1" applyFont="1" applyFill="1" applyBorder="1" applyAlignment="1" applyProtection="1">
      <alignment horizontal="center"/>
    </xf>
    <xf numFmtId="0" fontId="30" fillId="16" borderId="82" xfId="4" applyFont="1" applyFill="1" applyBorder="1" applyAlignment="1" applyProtection="1">
      <alignment horizontal="center" vertical="center" wrapText="1"/>
    </xf>
  </cellXfs>
  <cellStyles count="6">
    <cellStyle name="Excel Built-in Normal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_Tabulka školy, návrh rozpočtu" xfId="3" xr:uid="{00000000-0005-0000-0000-000004000000}"/>
    <cellStyle name="normální_Tabulka školy, návrh rozpočtu 2" xfId="5" xr:uid="{00000000-0005-0000-0000-000005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Z&#225;v&#283;re&#269;n&#253;%20&#250;&#269;et\Z&#225;v&#283;re&#269;n&#253;%20&#250;&#269;et%202021\OBCHODN&#205;%20SPOLE&#268;NOSTI\Obchodn&#237;%20spole&#269;nosti%20slo&#382;ka\KASCV%20-%20Rozbor%20hospoda&#345;en&#237;%202021%20-%204%20&#269;tvrtlet&#237;%202021%20-%20obchodn&#237;%20spole&#269;nost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Z&#225;v&#283;re&#269;n&#253;%20&#250;&#269;et\Z&#225;v&#283;re&#269;n&#253;%20&#250;&#269;et%202021\OBCHODN&#205;%20SPOLE&#268;NOSTI\Obchodn&#237;%20spole&#269;nosti%20slo&#382;ka\Rozbor%20hospoda&#345;en&#237;%202021%20-%20Teplo%20Chomuto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Z&#225;v&#283;re&#269;n&#253;%20&#250;&#269;et\Z&#225;v&#283;re&#269;n&#253;%20&#250;&#269;et%202021\OBCHODN&#205;%20SPOLE&#268;NOSTI\Obchodn&#237;%20spole&#269;nosti%20slo&#382;ka\ROZBOR%20CHB%20a.s.%20r.202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Z&#225;v&#283;re&#269;n&#253;%20&#250;&#269;et\Z&#225;v&#283;re&#269;n&#253;%20&#250;&#269;et%202021\OBCHODN&#205;%20SPOLE&#268;NOSTI\Obchodn&#237;%20spole&#269;nosti%20slo&#382;ka\ROZBOR%20CHB%20SMCH%20r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Identifikace"/>
      <sheetName val="Rozbor"/>
    </sheetNames>
    <sheetDataSet>
      <sheetData sheetId="0" refreshError="1"/>
      <sheetData sheetId="1">
        <row r="8">
          <cell r="D8" t="str">
            <v>KULTURA A SPORT CHOMUTOV s.r.o.</v>
          </cell>
        </row>
        <row r="15">
          <cell r="D15">
            <v>44651</v>
          </cell>
        </row>
        <row r="17">
          <cell r="D17" t="str">
            <v>Naďa Exnerová</v>
          </cell>
        </row>
        <row r="20">
          <cell r="D20" t="str">
            <v>Bc. Radek Holuša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Identifikace"/>
      <sheetName val="Rozbor"/>
    </sheetNames>
    <sheetDataSet>
      <sheetData sheetId="0" refreshError="1"/>
      <sheetData sheetId="1">
        <row r="8">
          <cell r="D8" t="str">
            <v>Teplo Chomutov s.r.o.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Identifikace"/>
    </sheetNames>
    <sheetDataSet>
      <sheetData sheetId="0" refreshError="1"/>
      <sheetData sheetId="1">
        <row r="8">
          <cell r="D8" t="str">
            <v>Chomutovská bytová a.s.</v>
          </cell>
        </row>
        <row r="17">
          <cell r="D17" t="str">
            <v>Kotouzová Gabriela</v>
          </cell>
        </row>
        <row r="20">
          <cell r="D20" t="str">
            <v>Bc. Soňa Skalická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Identifikace"/>
    </sheetNames>
    <sheetDataSet>
      <sheetData sheetId="0"/>
      <sheetData sheetId="1">
        <row r="8">
          <cell r="D8" t="str">
            <v>STATUTÁRNÍ MĚSTO CHOMUTOV/CHOMUTOVSKÁ BYTOVÁ a.s.</v>
          </cell>
        </row>
        <row r="15">
          <cell r="D15">
            <v>44677</v>
          </cell>
        </row>
        <row r="17">
          <cell r="D17" t="str">
            <v>Kotouzová Gabriela</v>
          </cell>
        </row>
        <row r="20">
          <cell r="D20" t="str">
            <v>Bc. Soňa Skalická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75"/>
  <sheetViews>
    <sheetView showGridLines="0" tabSelected="1" zoomScale="70" zoomScaleNormal="70" workbookViewId="0">
      <selection activeCell="P2" sqref="P2"/>
    </sheetView>
  </sheetViews>
  <sheetFormatPr defaultColWidth="0" defaultRowHeight="0" customHeight="1" zeroHeight="1" x14ac:dyDescent="0.2"/>
  <cols>
    <col min="1" max="1" width="1.140625" style="14" customWidth="1"/>
    <col min="2" max="2" width="72.140625" style="14" bestFit="1" customWidth="1"/>
    <col min="3" max="3" width="15.140625" style="14" customWidth="1"/>
    <col min="4" max="17" width="13.7109375" style="14" customWidth="1"/>
    <col min="18" max="18" width="2.42578125" style="14" customWidth="1"/>
    <col min="19" max="19" width="6.28515625" style="14" hidden="1" customWidth="1"/>
    <col min="20" max="16384" width="38.140625" style="14" hidden="1"/>
  </cols>
  <sheetData>
    <row r="1" spans="2:19" ht="7.5" customHeight="1" thickBot="1" x14ac:dyDescent="0.25"/>
    <row r="2" spans="2:19" s="1" customFormat="1" ht="33" customHeight="1" thickBot="1" x14ac:dyDescent="0.45">
      <c r="B2" s="25" t="s">
        <v>3</v>
      </c>
      <c r="C2" s="448" t="s">
        <v>80</v>
      </c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28"/>
      <c r="O2" s="28"/>
      <c r="P2" s="29"/>
      <c r="Q2" s="58"/>
      <c r="R2" s="427"/>
      <c r="S2" s="427"/>
    </row>
    <row r="3" spans="2:19" s="2" customFormat="1" ht="19.5" thickBot="1" x14ac:dyDescent="0.35">
      <c r="B3" s="428" t="s">
        <v>49</v>
      </c>
      <c r="C3" s="430" t="s">
        <v>83</v>
      </c>
      <c r="D3" s="431"/>
      <c r="E3" s="431"/>
      <c r="F3" s="432"/>
      <c r="G3" s="436" t="s">
        <v>4</v>
      </c>
      <c r="H3" s="437"/>
      <c r="I3" s="437"/>
      <c r="J3" s="438"/>
      <c r="K3" s="436" t="s">
        <v>4</v>
      </c>
      <c r="L3" s="437"/>
      <c r="M3" s="437"/>
      <c r="N3" s="438"/>
      <c r="O3" s="439" t="s">
        <v>85</v>
      </c>
      <c r="P3" s="440"/>
      <c r="Q3" s="54"/>
      <c r="R3" s="441"/>
      <c r="S3" s="441"/>
    </row>
    <row r="4" spans="2:19" s="2" customFormat="1" ht="19.5" thickBot="1" x14ac:dyDescent="0.35">
      <c r="B4" s="429"/>
      <c r="C4" s="433"/>
      <c r="D4" s="434"/>
      <c r="E4" s="434"/>
      <c r="F4" s="435"/>
      <c r="G4" s="442" t="s">
        <v>85</v>
      </c>
      <c r="H4" s="443"/>
      <c r="I4" s="443"/>
      <c r="J4" s="444"/>
      <c r="K4" s="442" t="s">
        <v>86</v>
      </c>
      <c r="L4" s="443"/>
      <c r="M4" s="443"/>
      <c r="N4" s="444"/>
      <c r="O4" s="445" t="s">
        <v>5</v>
      </c>
      <c r="P4" s="445" t="s">
        <v>70</v>
      </c>
      <c r="Q4" s="55"/>
      <c r="R4" s="447"/>
      <c r="S4" s="447"/>
    </row>
    <row r="5" spans="2:19" s="3" customFormat="1" ht="16.5" thickBot="1" x14ac:dyDescent="0.3">
      <c r="B5" s="26"/>
      <c r="C5" s="4" t="s">
        <v>6</v>
      </c>
      <c r="D5" s="5" t="s">
        <v>7</v>
      </c>
      <c r="E5" s="6" t="s">
        <v>69</v>
      </c>
      <c r="F5" s="7" t="s">
        <v>8</v>
      </c>
      <c r="G5" s="4" t="s">
        <v>6</v>
      </c>
      <c r="H5" s="5" t="s">
        <v>7</v>
      </c>
      <c r="I5" s="6" t="s">
        <v>69</v>
      </c>
      <c r="J5" s="7" t="s">
        <v>8</v>
      </c>
      <c r="K5" s="4" t="s">
        <v>6</v>
      </c>
      <c r="L5" s="5" t="s">
        <v>7</v>
      </c>
      <c r="M5" s="6" t="s">
        <v>69</v>
      </c>
      <c r="N5" s="7" t="s">
        <v>8</v>
      </c>
      <c r="O5" s="446"/>
      <c r="P5" s="446"/>
      <c r="Q5" s="55"/>
      <c r="R5" s="24"/>
      <c r="S5" s="24"/>
    </row>
    <row r="6" spans="2:19" s="3" customFormat="1" ht="16.5" thickBot="1" x14ac:dyDescent="0.3">
      <c r="B6" s="40" t="s">
        <v>20</v>
      </c>
      <c r="C6" s="41">
        <f>SUM(C11:C21)</f>
        <v>94574.24</v>
      </c>
      <c r="D6" s="42">
        <f>SUM(D9:D21)</f>
        <v>20299.03</v>
      </c>
      <c r="E6" s="43">
        <f>E7+SUM(E11:E21)</f>
        <v>81900.73</v>
      </c>
      <c r="F6" s="44">
        <f>SUM(C6:E6)</f>
        <v>196774</v>
      </c>
      <c r="G6" s="41">
        <f>SUM(G11:G21)</f>
        <v>96638.390000000014</v>
      </c>
      <c r="H6" s="42">
        <f>SUM(H9:H21)</f>
        <v>18860.759999999998</v>
      </c>
      <c r="I6" s="43">
        <f>I7+SUM(I11:I21)</f>
        <v>83166.02</v>
      </c>
      <c r="J6" s="44">
        <f>SUM(G6:I6)</f>
        <v>198665.17</v>
      </c>
      <c r="K6" s="41">
        <v>101339.82</v>
      </c>
      <c r="L6" s="42">
        <v>17953.919999999998</v>
      </c>
      <c r="M6" s="43">
        <v>81216.52</v>
      </c>
      <c r="N6" s="44">
        <v>200510.26</v>
      </c>
      <c r="O6" s="108">
        <f t="shared" ref="O6:O42" si="0">IF(C6=0,0,G6/C6)</f>
        <v>1.0218257106797792</v>
      </c>
      <c r="P6" s="109">
        <f t="shared" ref="P6" si="1">IF(E6=0,0,I6/E6)</f>
        <v>1.0154490686468851</v>
      </c>
      <c r="Q6" s="56"/>
      <c r="R6" s="24"/>
      <c r="S6" s="24"/>
    </row>
    <row r="7" spans="2:19" s="3" customFormat="1" ht="15.75" x14ac:dyDescent="0.25">
      <c r="B7" s="30" t="s">
        <v>66</v>
      </c>
      <c r="C7" s="66"/>
      <c r="D7" s="67"/>
      <c r="E7" s="68">
        <v>81900.73</v>
      </c>
      <c r="F7" s="69">
        <f>E7</f>
        <v>81900.73</v>
      </c>
      <c r="G7" s="66"/>
      <c r="H7" s="67"/>
      <c r="I7" s="68">
        <v>83166.02</v>
      </c>
      <c r="J7" s="69">
        <f>I7</f>
        <v>83166.02</v>
      </c>
      <c r="K7" s="66"/>
      <c r="L7" s="67"/>
      <c r="M7" s="68">
        <v>81216.52</v>
      </c>
      <c r="N7" s="45">
        <v>81216.52</v>
      </c>
      <c r="O7" s="62">
        <f>IF(C7=0,0,G7/C7)</f>
        <v>0</v>
      </c>
      <c r="P7" s="62">
        <f>IF(E7=0,0,I7/E7)</f>
        <v>1.0154490686468851</v>
      </c>
      <c r="Q7" s="55"/>
      <c r="R7" s="24"/>
      <c r="S7" s="24"/>
    </row>
    <row r="8" spans="2:19" s="3" customFormat="1" ht="16.5" thickBot="1" x14ac:dyDescent="0.3">
      <c r="B8" s="31" t="s">
        <v>67</v>
      </c>
      <c r="C8" s="70"/>
      <c r="D8" s="71"/>
      <c r="E8" s="72"/>
      <c r="F8" s="73"/>
      <c r="G8" s="70"/>
      <c r="H8" s="71"/>
      <c r="I8" s="72"/>
      <c r="J8" s="73"/>
      <c r="K8" s="70"/>
      <c r="L8" s="71"/>
      <c r="M8" s="72"/>
      <c r="N8" s="57"/>
      <c r="O8" s="93">
        <f t="shared" si="0"/>
        <v>0</v>
      </c>
      <c r="P8" s="65"/>
      <c r="Q8" s="55"/>
      <c r="R8" s="24"/>
      <c r="S8" s="24"/>
    </row>
    <row r="9" spans="2:19" s="3" customFormat="1" ht="15.75" x14ac:dyDescent="0.25">
      <c r="B9" s="32" t="s">
        <v>68</v>
      </c>
      <c r="C9" s="110"/>
      <c r="D9" s="79">
        <v>20299.03</v>
      </c>
      <c r="E9" s="80"/>
      <c r="F9" s="81">
        <f>SUM(D9)</f>
        <v>20299.03</v>
      </c>
      <c r="G9" s="110"/>
      <c r="H9" s="79">
        <v>18860.759999999998</v>
      </c>
      <c r="I9" s="80"/>
      <c r="J9" s="81">
        <f>SUM(H9)</f>
        <v>18860.759999999998</v>
      </c>
      <c r="K9" s="110"/>
      <c r="L9" s="79">
        <v>17953.919999999998</v>
      </c>
      <c r="M9" s="80"/>
      <c r="N9" s="47">
        <v>17953.919999999998</v>
      </c>
      <c r="O9" s="62">
        <f>IF(C9=0,0,G9/C9)</f>
        <v>0</v>
      </c>
      <c r="P9" s="112"/>
      <c r="Q9" s="55"/>
      <c r="R9" s="24"/>
      <c r="S9" s="24"/>
    </row>
    <row r="10" spans="2:19" s="3" customFormat="1" ht="16.5" thickBot="1" x14ac:dyDescent="0.3">
      <c r="B10" s="33" t="s">
        <v>21</v>
      </c>
      <c r="C10" s="74"/>
      <c r="D10" s="75">
        <v>0</v>
      </c>
      <c r="E10" s="76"/>
      <c r="F10" s="77">
        <f>SUM(D10)</f>
        <v>0</v>
      </c>
      <c r="G10" s="74"/>
      <c r="H10" s="75"/>
      <c r="I10" s="76"/>
      <c r="J10" s="77">
        <f>SUM(H10)</f>
        <v>0</v>
      </c>
      <c r="K10" s="74"/>
      <c r="L10" s="75">
        <v>0</v>
      </c>
      <c r="M10" s="76"/>
      <c r="N10" s="46">
        <v>0</v>
      </c>
      <c r="O10" s="93">
        <f t="shared" si="0"/>
        <v>0</v>
      </c>
      <c r="P10" s="65"/>
      <c r="Q10" s="55"/>
      <c r="R10" s="24"/>
      <c r="S10" s="24"/>
    </row>
    <row r="11" spans="2:19" s="3" customFormat="1" ht="15.75" x14ac:dyDescent="0.25">
      <c r="B11" s="34" t="s">
        <v>22</v>
      </c>
      <c r="C11" s="78">
        <v>0</v>
      </c>
      <c r="D11" s="79"/>
      <c r="E11" s="80"/>
      <c r="F11" s="81">
        <f t="shared" ref="F11:F36" si="2">SUM(C11:E11)</f>
        <v>0</v>
      </c>
      <c r="G11" s="78">
        <v>0</v>
      </c>
      <c r="H11" s="79"/>
      <c r="I11" s="80"/>
      <c r="J11" s="81">
        <f t="shared" ref="J11" si="3">SUM(G11:I11)</f>
        <v>0</v>
      </c>
      <c r="K11" s="78">
        <v>0</v>
      </c>
      <c r="L11" s="79"/>
      <c r="M11" s="80"/>
      <c r="N11" s="47">
        <v>0</v>
      </c>
      <c r="O11" s="92">
        <f>IF(C11=0,0,G11/C11)</f>
        <v>0</v>
      </c>
      <c r="P11" s="111"/>
      <c r="Q11" s="55"/>
      <c r="R11" s="24"/>
      <c r="S11" s="24"/>
    </row>
    <row r="12" spans="2:19" s="3" customFormat="1" ht="15.75" x14ac:dyDescent="0.25">
      <c r="B12" s="35" t="s">
        <v>23</v>
      </c>
      <c r="C12" s="82">
        <v>58233.04</v>
      </c>
      <c r="D12" s="83"/>
      <c r="E12" s="84"/>
      <c r="F12" s="85">
        <f t="shared" ref="F12" si="4">SUM(C12:E12)</f>
        <v>58233.04</v>
      </c>
      <c r="G12" s="82">
        <v>56553.94</v>
      </c>
      <c r="H12" s="83"/>
      <c r="I12" s="84"/>
      <c r="J12" s="85">
        <f t="shared" ref="J12" si="5">SUM(G12:I12)</f>
        <v>56553.94</v>
      </c>
      <c r="K12" s="82">
        <v>59977.279999999999</v>
      </c>
      <c r="L12" s="83"/>
      <c r="M12" s="84"/>
      <c r="N12" s="48">
        <v>59977.279999999999</v>
      </c>
      <c r="O12" s="63">
        <f t="shared" si="0"/>
        <v>0.97116585361162666</v>
      </c>
      <c r="P12" s="64"/>
      <c r="Q12" s="55"/>
      <c r="R12" s="24"/>
      <c r="S12" s="24"/>
    </row>
    <row r="13" spans="2:19" s="3" customFormat="1" ht="15.75" x14ac:dyDescent="0.25">
      <c r="B13" s="35" t="s">
        <v>24</v>
      </c>
      <c r="C13" s="82">
        <v>819.71</v>
      </c>
      <c r="D13" s="83"/>
      <c r="E13" s="84"/>
      <c r="F13" s="85">
        <f t="shared" si="2"/>
        <v>819.71</v>
      </c>
      <c r="G13" s="82">
        <v>817.18</v>
      </c>
      <c r="H13" s="83"/>
      <c r="I13" s="84"/>
      <c r="J13" s="85">
        <f t="shared" ref="J13:J14" si="6">SUM(G13:I13)</f>
        <v>817.18</v>
      </c>
      <c r="K13" s="82">
        <v>705.64</v>
      </c>
      <c r="L13" s="83"/>
      <c r="M13" s="84"/>
      <c r="N13" s="48">
        <v>705.64</v>
      </c>
      <c r="O13" s="63">
        <f t="shared" si="0"/>
        <v>0.99691354259433207</v>
      </c>
      <c r="P13" s="64"/>
      <c r="Q13" s="55"/>
      <c r="R13" s="24"/>
      <c r="S13" s="24"/>
    </row>
    <row r="14" spans="2:19" s="3" customFormat="1" ht="15.75" x14ac:dyDescent="0.25">
      <c r="B14" s="35" t="s">
        <v>25</v>
      </c>
      <c r="C14" s="82">
        <v>6401.4</v>
      </c>
      <c r="D14" s="83"/>
      <c r="E14" s="84"/>
      <c r="F14" s="85">
        <f t="shared" si="2"/>
        <v>6401.4</v>
      </c>
      <c r="G14" s="82">
        <v>8679.61</v>
      </c>
      <c r="H14" s="83"/>
      <c r="I14" s="84"/>
      <c r="J14" s="85">
        <f t="shared" si="6"/>
        <v>8679.61</v>
      </c>
      <c r="K14" s="82">
        <v>6169.25</v>
      </c>
      <c r="L14" s="83"/>
      <c r="M14" s="84"/>
      <c r="N14" s="48">
        <v>6169.25</v>
      </c>
      <c r="O14" s="63">
        <f t="shared" si="0"/>
        <v>1.3558924610241512</v>
      </c>
      <c r="P14" s="64"/>
      <c r="Q14" s="55"/>
      <c r="R14" s="24"/>
      <c r="S14" s="24"/>
    </row>
    <row r="15" spans="2:19" s="3" customFormat="1" ht="15.75" x14ac:dyDescent="0.25">
      <c r="B15" s="35" t="s">
        <v>26</v>
      </c>
      <c r="C15" s="82">
        <v>0</v>
      </c>
      <c r="D15" s="83"/>
      <c r="E15" s="84"/>
      <c r="F15" s="85">
        <f>SUM(C15:E15)</f>
        <v>0</v>
      </c>
      <c r="G15" s="82">
        <v>0</v>
      </c>
      <c r="H15" s="83"/>
      <c r="I15" s="84"/>
      <c r="J15" s="85">
        <f>SUM(G15:I15)</f>
        <v>0</v>
      </c>
      <c r="K15" s="82">
        <v>0</v>
      </c>
      <c r="L15" s="83"/>
      <c r="M15" s="84"/>
      <c r="N15" s="48">
        <v>0</v>
      </c>
      <c r="O15" s="63">
        <f t="shared" si="0"/>
        <v>0</v>
      </c>
      <c r="P15" s="64"/>
      <c r="Q15" s="55"/>
      <c r="R15" s="24"/>
      <c r="S15" s="24"/>
    </row>
    <row r="16" spans="2:19" s="3" customFormat="1" ht="15.75" x14ac:dyDescent="0.25">
      <c r="B16" s="35" t="s">
        <v>27</v>
      </c>
      <c r="C16" s="82">
        <v>0</v>
      </c>
      <c r="D16" s="83"/>
      <c r="E16" s="84"/>
      <c r="F16" s="85">
        <f t="shared" si="2"/>
        <v>0</v>
      </c>
      <c r="G16" s="82">
        <v>45.37</v>
      </c>
      <c r="H16" s="83"/>
      <c r="I16" s="84"/>
      <c r="J16" s="85">
        <f t="shared" ref="J16:J18" si="7">SUM(G16:I16)</f>
        <v>45.37</v>
      </c>
      <c r="K16" s="82">
        <v>15.75</v>
      </c>
      <c r="L16" s="83"/>
      <c r="M16" s="84"/>
      <c r="N16" s="48">
        <v>15.75</v>
      </c>
      <c r="O16" s="63">
        <f t="shared" si="0"/>
        <v>0</v>
      </c>
      <c r="P16" s="64"/>
      <c r="Q16" s="55"/>
      <c r="R16" s="24"/>
      <c r="S16" s="24"/>
    </row>
    <row r="17" spans="2:19" s="3" customFormat="1" ht="15.75" x14ac:dyDescent="0.25">
      <c r="B17" s="35" t="s">
        <v>28</v>
      </c>
      <c r="C17" s="82">
        <v>0</v>
      </c>
      <c r="D17" s="83"/>
      <c r="E17" s="84"/>
      <c r="F17" s="85">
        <f t="shared" si="2"/>
        <v>0</v>
      </c>
      <c r="G17" s="82">
        <v>250.25</v>
      </c>
      <c r="H17" s="83"/>
      <c r="I17" s="84"/>
      <c r="J17" s="85">
        <f t="shared" si="7"/>
        <v>250.25</v>
      </c>
      <c r="K17" s="82">
        <v>2200</v>
      </c>
      <c r="L17" s="83"/>
      <c r="M17" s="84"/>
      <c r="N17" s="48">
        <v>2200</v>
      </c>
      <c r="O17" s="63">
        <f>IF(C17=0,0,G17/C17)</f>
        <v>0</v>
      </c>
      <c r="P17" s="64"/>
      <c r="Q17" s="55"/>
      <c r="R17" s="24"/>
      <c r="S17" s="24"/>
    </row>
    <row r="18" spans="2:19" s="3" customFormat="1" ht="15.75" x14ac:dyDescent="0.25">
      <c r="B18" s="35" t="s">
        <v>75</v>
      </c>
      <c r="C18" s="82">
        <v>29120.09</v>
      </c>
      <c r="D18" s="83"/>
      <c r="E18" s="84"/>
      <c r="F18" s="85">
        <f t="shared" ref="F18" si="8">SUM(C18:E18)</f>
        <v>29120.09</v>
      </c>
      <c r="G18" s="82">
        <v>30292.04</v>
      </c>
      <c r="H18" s="83"/>
      <c r="I18" s="84"/>
      <c r="J18" s="85">
        <f t="shared" si="7"/>
        <v>30292.04</v>
      </c>
      <c r="K18" s="82">
        <v>32271.9</v>
      </c>
      <c r="L18" s="83"/>
      <c r="M18" s="84"/>
      <c r="N18" s="48">
        <v>32271.9</v>
      </c>
      <c r="O18" s="63">
        <f t="shared" si="0"/>
        <v>1.0402454113294293</v>
      </c>
      <c r="P18" s="64"/>
      <c r="Q18" s="55"/>
      <c r="R18" s="24"/>
      <c r="S18" s="24"/>
    </row>
    <row r="19" spans="2:19" s="3" customFormat="1" ht="15.75" x14ac:dyDescent="0.25">
      <c r="B19" s="35" t="s">
        <v>29</v>
      </c>
      <c r="C19" s="82">
        <v>0</v>
      </c>
      <c r="D19" s="83"/>
      <c r="E19" s="84"/>
      <c r="F19" s="85">
        <f t="shared" ref="F19" si="9">SUM(C19:E19)</f>
        <v>0</v>
      </c>
      <c r="G19" s="82">
        <v>0</v>
      </c>
      <c r="H19" s="83"/>
      <c r="I19" s="84"/>
      <c r="J19" s="85">
        <f t="shared" ref="J19" si="10">SUM(G19:I19)</f>
        <v>0</v>
      </c>
      <c r="K19" s="82">
        <v>0</v>
      </c>
      <c r="L19" s="83"/>
      <c r="M19" s="84"/>
      <c r="N19" s="48">
        <v>0</v>
      </c>
      <c r="O19" s="63">
        <f t="shared" si="0"/>
        <v>0</v>
      </c>
      <c r="P19" s="64"/>
      <c r="Q19" s="55"/>
      <c r="R19" s="24"/>
      <c r="S19" s="24"/>
    </row>
    <row r="20" spans="2:19" s="3" customFormat="1" ht="15.75" x14ac:dyDescent="0.25">
      <c r="B20" s="35" t="s">
        <v>30</v>
      </c>
      <c r="C20" s="82">
        <v>0</v>
      </c>
      <c r="D20" s="83"/>
      <c r="E20" s="84"/>
      <c r="F20" s="85">
        <f t="shared" si="2"/>
        <v>0</v>
      </c>
      <c r="G20" s="82">
        <v>0</v>
      </c>
      <c r="H20" s="83"/>
      <c r="I20" s="84"/>
      <c r="J20" s="85">
        <f t="shared" ref="J20:J21" si="11">SUM(G20:I20)</f>
        <v>0</v>
      </c>
      <c r="K20" s="82">
        <v>0</v>
      </c>
      <c r="L20" s="83"/>
      <c r="M20" s="84"/>
      <c r="N20" s="48">
        <v>0</v>
      </c>
      <c r="O20" s="63">
        <f t="shared" si="0"/>
        <v>0</v>
      </c>
      <c r="P20" s="64"/>
      <c r="Q20" s="55"/>
      <c r="R20" s="24"/>
      <c r="S20" s="24"/>
    </row>
    <row r="21" spans="2:19" s="3" customFormat="1" ht="16.5" thickBot="1" x14ac:dyDescent="0.3">
      <c r="B21" s="94" t="s">
        <v>31</v>
      </c>
      <c r="C21" s="95">
        <v>0</v>
      </c>
      <c r="D21" s="96"/>
      <c r="E21" s="97"/>
      <c r="F21" s="98">
        <f t="shared" si="2"/>
        <v>0</v>
      </c>
      <c r="G21" s="95">
        <v>0</v>
      </c>
      <c r="H21" s="96"/>
      <c r="I21" s="97"/>
      <c r="J21" s="98">
        <f t="shared" si="11"/>
        <v>0</v>
      </c>
      <c r="K21" s="95">
        <v>0</v>
      </c>
      <c r="L21" s="96"/>
      <c r="M21" s="97"/>
      <c r="N21" s="99">
        <v>0</v>
      </c>
      <c r="O21" s="100">
        <f t="shared" si="0"/>
        <v>0</v>
      </c>
      <c r="P21" s="101"/>
      <c r="Q21" s="55"/>
      <c r="R21" s="24"/>
      <c r="S21" s="24"/>
    </row>
    <row r="22" spans="2:19" s="3" customFormat="1" ht="16.5" thickBot="1" x14ac:dyDescent="0.3">
      <c r="B22" s="36" t="s">
        <v>19</v>
      </c>
      <c r="C22" s="41">
        <f>C23+C24+C25+C26+C27+C28+C29+SUM(C30:C34)+SUM(C35:C41)</f>
        <v>200736.51</v>
      </c>
      <c r="D22" s="42">
        <f>D23+D24+D25+D26+D27+D28+D29+SUM(D30:D34)+SUM(D35:D41)</f>
        <v>0</v>
      </c>
      <c r="E22" s="49">
        <f>E23+E24+E25+E26+E27+E28+E29+SUM(E30:E34)+SUM(E35:E41)</f>
        <v>0</v>
      </c>
      <c r="F22" s="44">
        <f>SUM(C22:E22)</f>
        <v>200736.51</v>
      </c>
      <c r="G22" s="41">
        <f>G23+G24+G25+G26+G27+G28+G29+SUM(G30:G34)+SUM(G35:G41)</f>
        <v>200307.37</v>
      </c>
      <c r="H22" s="42">
        <f>H23+H24+H25+H26+H27+H28+H29+SUM(H30:H34)+SUM(H35:H41)</f>
        <v>0</v>
      </c>
      <c r="I22" s="49">
        <f>I23+I24+I25+I26+I27+I28+I29+SUM(I30:I34)+SUM(I35:I41)</f>
        <v>0</v>
      </c>
      <c r="J22" s="44">
        <f>SUM(G22:I22)</f>
        <v>200307.37</v>
      </c>
      <c r="K22" s="41">
        <v>197795.23</v>
      </c>
      <c r="L22" s="42">
        <v>0</v>
      </c>
      <c r="M22" s="49">
        <v>0</v>
      </c>
      <c r="N22" s="44">
        <v>197795.23</v>
      </c>
      <c r="O22" s="103">
        <f t="shared" si="0"/>
        <v>0.99786217265608523</v>
      </c>
      <c r="P22" s="103">
        <f>IF(E22=0,0,I22/E22)</f>
        <v>0</v>
      </c>
      <c r="Q22" s="56"/>
      <c r="R22" s="24"/>
      <c r="S22" s="24"/>
    </row>
    <row r="23" spans="2:19" s="3" customFormat="1" ht="15.75" x14ac:dyDescent="0.25">
      <c r="B23" s="32" t="s">
        <v>32</v>
      </c>
      <c r="C23" s="78">
        <v>21940.2</v>
      </c>
      <c r="D23" s="79"/>
      <c r="E23" s="102"/>
      <c r="F23" s="81">
        <f t="shared" ref="F23" si="12">SUM(C23:E23)</f>
        <v>21940.2</v>
      </c>
      <c r="G23" s="78">
        <v>22104</v>
      </c>
      <c r="H23" s="79"/>
      <c r="I23" s="102"/>
      <c r="J23" s="81">
        <f t="shared" ref="J23" si="13">SUM(G23:I23)</f>
        <v>22104</v>
      </c>
      <c r="K23" s="78">
        <v>21456.53</v>
      </c>
      <c r="L23" s="79"/>
      <c r="M23" s="102"/>
      <c r="N23" s="47">
        <v>21456.53</v>
      </c>
      <c r="O23" s="92">
        <f t="shared" si="0"/>
        <v>1.0074657478053983</v>
      </c>
      <c r="P23" s="92">
        <f>IF(E23=0,0,I23/E23)</f>
        <v>0</v>
      </c>
      <c r="Q23" s="56"/>
      <c r="R23" s="24"/>
      <c r="S23" s="24"/>
    </row>
    <row r="24" spans="2:19" s="3" customFormat="1" ht="15.75" x14ac:dyDescent="0.25">
      <c r="B24" s="35" t="s">
        <v>33</v>
      </c>
      <c r="C24" s="82">
        <v>10819.36</v>
      </c>
      <c r="D24" s="83"/>
      <c r="E24" s="87"/>
      <c r="F24" s="85">
        <f t="shared" ref="F24" si="14">SUM(C24:E24)</f>
        <v>10819.36</v>
      </c>
      <c r="G24" s="82">
        <v>10917.44</v>
      </c>
      <c r="H24" s="83"/>
      <c r="I24" s="87"/>
      <c r="J24" s="85">
        <f t="shared" ref="J24:J27" si="15">SUM(G24:I24)</f>
        <v>10917.44</v>
      </c>
      <c r="K24" s="82">
        <v>9267.19</v>
      </c>
      <c r="L24" s="83"/>
      <c r="M24" s="87"/>
      <c r="N24" s="48">
        <v>9267.19</v>
      </c>
      <c r="O24" s="63">
        <f t="shared" si="0"/>
        <v>1.0090652312151551</v>
      </c>
      <c r="P24" s="63">
        <f t="shared" ref="P24" si="16">IF(E24=0,0,I24/E24)</f>
        <v>0</v>
      </c>
      <c r="Q24" s="56"/>
      <c r="R24" s="24"/>
      <c r="S24" s="24"/>
    </row>
    <row r="25" spans="2:19" s="3" customFormat="1" ht="15.75" x14ac:dyDescent="0.25">
      <c r="B25" s="35" t="s">
        <v>34</v>
      </c>
      <c r="C25" s="82">
        <v>4926</v>
      </c>
      <c r="D25" s="83"/>
      <c r="E25" s="86"/>
      <c r="F25" s="85">
        <f t="shared" si="2"/>
        <v>4926</v>
      </c>
      <c r="G25" s="82">
        <v>6853.29</v>
      </c>
      <c r="H25" s="83"/>
      <c r="I25" s="86"/>
      <c r="J25" s="85">
        <f t="shared" si="15"/>
        <v>6853.29</v>
      </c>
      <c r="K25" s="82">
        <v>4584</v>
      </c>
      <c r="L25" s="83"/>
      <c r="M25" s="86"/>
      <c r="N25" s="48">
        <v>4584</v>
      </c>
      <c r="O25" s="63">
        <f t="shared" si="0"/>
        <v>1.3912484774665042</v>
      </c>
      <c r="P25" s="63">
        <f>IF(E25=0,0,I25/E25)</f>
        <v>0</v>
      </c>
      <c r="Q25" s="56"/>
      <c r="R25" s="24"/>
      <c r="S25" s="24"/>
    </row>
    <row r="26" spans="2:19" s="3" customFormat="1" ht="15.75" x14ac:dyDescent="0.25">
      <c r="B26" s="35" t="s">
        <v>35</v>
      </c>
      <c r="C26" s="82">
        <v>2968.6</v>
      </c>
      <c r="D26" s="83"/>
      <c r="E26" s="86"/>
      <c r="F26" s="85">
        <f t="shared" si="2"/>
        <v>2968.6</v>
      </c>
      <c r="G26" s="82">
        <v>4337.6000000000004</v>
      </c>
      <c r="H26" s="83"/>
      <c r="I26" s="86"/>
      <c r="J26" s="85">
        <f t="shared" si="15"/>
        <v>4337.6000000000004</v>
      </c>
      <c r="K26" s="82">
        <v>3556.58</v>
      </c>
      <c r="L26" s="83"/>
      <c r="M26" s="86"/>
      <c r="N26" s="48">
        <v>3556.58</v>
      </c>
      <c r="O26" s="63">
        <f t="shared" si="0"/>
        <v>1.4611601428282694</v>
      </c>
      <c r="P26" s="63">
        <f>IF(E26=0,0,I26/E26)</f>
        <v>0</v>
      </c>
      <c r="Q26" s="56"/>
      <c r="R26" s="24"/>
      <c r="S26" s="24"/>
    </row>
    <row r="27" spans="2:19" s="3" customFormat="1" ht="15.75" x14ac:dyDescent="0.25">
      <c r="B27" s="37" t="s">
        <v>36</v>
      </c>
      <c r="C27" s="82">
        <v>2282.9</v>
      </c>
      <c r="D27" s="83"/>
      <c r="E27" s="86"/>
      <c r="F27" s="85">
        <f t="shared" si="2"/>
        <v>2282.9</v>
      </c>
      <c r="G27" s="82">
        <v>2322.37</v>
      </c>
      <c r="H27" s="83"/>
      <c r="I27" s="86"/>
      <c r="J27" s="85">
        <f t="shared" si="15"/>
        <v>2322.37</v>
      </c>
      <c r="K27" s="82">
        <v>2249.27</v>
      </c>
      <c r="L27" s="83"/>
      <c r="M27" s="86"/>
      <c r="N27" s="48">
        <v>2249.27</v>
      </c>
      <c r="O27" s="63">
        <f t="shared" si="0"/>
        <v>1.0172894125892504</v>
      </c>
      <c r="P27" s="63">
        <f t="shared" ref="P27:P42" si="17">IF(E27=0,0,I27/E27)</f>
        <v>0</v>
      </c>
      <c r="Q27" s="56"/>
      <c r="R27" s="24"/>
      <c r="S27" s="24"/>
    </row>
    <row r="28" spans="2:19" s="3" customFormat="1" ht="15.75" x14ac:dyDescent="0.25">
      <c r="B28" s="37" t="s">
        <v>37</v>
      </c>
      <c r="C28" s="82">
        <v>128</v>
      </c>
      <c r="D28" s="83"/>
      <c r="E28" s="86"/>
      <c r="F28" s="85">
        <f>SUM(C28:E28)</f>
        <v>128</v>
      </c>
      <c r="G28" s="82">
        <v>109.3</v>
      </c>
      <c r="H28" s="83"/>
      <c r="I28" s="86"/>
      <c r="J28" s="85">
        <f>SUM(G28:I28)</f>
        <v>109.3</v>
      </c>
      <c r="K28" s="82">
        <v>61.83</v>
      </c>
      <c r="L28" s="83"/>
      <c r="M28" s="86"/>
      <c r="N28" s="48">
        <v>61.83</v>
      </c>
      <c r="O28" s="63">
        <f t="shared" si="0"/>
        <v>0.85390624999999998</v>
      </c>
      <c r="P28" s="63">
        <f t="shared" si="17"/>
        <v>0</v>
      </c>
      <c r="Q28" s="56"/>
      <c r="R28" s="24"/>
      <c r="S28" s="24"/>
    </row>
    <row r="29" spans="2:19" s="3" customFormat="1" ht="15.75" x14ac:dyDescent="0.25">
      <c r="B29" s="38" t="s">
        <v>38</v>
      </c>
      <c r="C29" s="82">
        <v>13962.61</v>
      </c>
      <c r="D29" s="83"/>
      <c r="E29" s="86"/>
      <c r="F29" s="85">
        <f t="shared" ref="F29" si="18">SUM(C29:E29)</f>
        <v>13962.61</v>
      </c>
      <c r="G29" s="82">
        <v>14813.56</v>
      </c>
      <c r="H29" s="83"/>
      <c r="I29" s="86"/>
      <c r="J29" s="85">
        <f t="shared" ref="J29" si="19">SUM(G29:I29)</f>
        <v>14813.56</v>
      </c>
      <c r="K29" s="82">
        <v>14674.63</v>
      </c>
      <c r="L29" s="83"/>
      <c r="M29" s="86"/>
      <c r="N29" s="48">
        <v>14674.63</v>
      </c>
      <c r="O29" s="63">
        <f t="shared" si="0"/>
        <v>1.060944909297044</v>
      </c>
      <c r="P29" s="63">
        <f t="shared" si="17"/>
        <v>0</v>
      </c>
      <c r="Q29" s="56"/>
      <c r="R29" s="24"/>
      <c r="S29" s="24"/>
    </row>
    <row r="30" spans="2:19" s="3" customFormat="1" ht="15.75" x14ac:dyDescent="0.25">
      <c r="B30" s="37" t="s">
        <v>39</v>
      </c>
      <c r="C30" s="82">
        <v>76739.41</v>
      </c>
      <c r="D30" s="83"/>
      <c r="E30" s="86"/>
      <c r="F30" s="85">
        <f t="shared" si="2"/>
        <v>76739.41</v>
      </c>
      <c r="G30" s="82">
        <v>73222.34</v>
      </c>
      <c r="H30" s="83"/>
      <c r="I30" s="86"/>
      <c r="J30" s="85">
        <f t="shared" ref="J30:J33" si="20">SUM(G30:I30)</f>
        <v>73222.34</v>
      </c>
      <c r="K30" s="82">
        <v>73246.55</v>
      </c>
      <c r="L30" s="83"/>
      <c r="M30" s="86"/>
      <c r="N30" s="48">
        <v>73246.55</v>
      </c>
      <c r="O30" s="63">
        <f t="shared" si="0"/>
        <v>0.95416865988414545</v>
      </c>
      <c r="P30" s="63">
        <f t="shared" si="17"/>
        <v>0</v>
      </c>
      <c r="Q30" s="56"/>
      <c r="R30" s="24"/>
      <c r="S30" s="24"/>
    </row>
    <row r="31" spans="2:19" s="3" customFormat="1" ht="15.75" x14ac:dyDescent="0.25">
      <c r="B31" s="37" t="s">
        <v>74</v>
      </c>
      <c r="C31" s="82">
        <v>288</v>
      </c>
      <c r="D31" s="83"/>
      <c r="E31" s="86"/>
      <c r="F31" s="85">
        <f t="shared" ref="F31" si="21">SUM(C31:E31)</f>
        <v>288</v>
      </c>
      <c r="G31" s="82">
        <v>288</v>
      </c>
      <c r="H31" s="83"/>
      <c r="I31" s="86"/>
      <c r="J31" s="85">
        <f t="shared" ref="J31" si="22">SUM(G31:I31)</f>
        <v>288</v>
      </c>
      <c r="K31" s="82">
        <v>288</v>
      </c>
      <c r="L31" s="83"/>
      <c r="M31" s="86"/>
      <c r="N31" s="48">
        <v>288</v>
      </c>
      <c r="O31" s="63">
        <f t="shared" ref="O31" si="23">IF(C31=0,0,G31/C31)</f>
        <v>1</v>
      </c>
      <c r="P31" s="63">
        <f t="shared" ref="P31" si="24">IF(E31=0,0,I31/E31)</f>
        <v>0</v>
      </c>
      <c r="Q31" s="56"/>
      <c r="R31" s="24"/>
      <c r="S31" s="24"/>
    </row>
    <row r="32" spans="2:19" s="3" customFormat="1" ht="15.75" x14ac:dyDescent="0.25">
      <c r="B32" s="35" t="s">
        <v>40</v>
      </c>
      <c r="C32" s="82">
        <v>26113.5</v>
      </c>
      <c r="D32" s="83"/>
      <c r="E32" s="86"/>
      <c r="F32" s="85">
        <f t="shared" si="2"/>
        <v>26113.5</v>
      </c>
      <c r="G32" s="82">
        <v>24719.97</v>
      </c>
      <c r="H32" s="83"/>
      <c r="I32" s="86"/>
      <c r="J32" s="85">
        <f t="shared" si="20"/>
        <v>24719.97</v>
      </c>
      <c r="K32" s="82">
        <v>24826.02</v>
      </c>
      <c r="L32" s="83"/>
      <c r="M32" s="86"/>
      <c r="N32" s="48">
        <v>24826.02</v>
      </c>
      <c r="O32" s="63">
        <f t="shared" si="0"/>
        <v>0.94663564822792812</v>
      </c>
      <c r="P32" s="63">
        <f t="shared" si="17"/>
        <v>0</v>
      </c>
      <c r="Q32" s="56"/>
      <c r="R32" s="24"/>
      <c r="S32" s="24"/>
    </row>
    <row r="33" spans="2:19" s="3" customFormat="1" ht="15.75" x14ac:dyDescent="0.25">
      <c r="B33" s="35" t="s">
        <v>41</v>
      </c>
      <c r="C33" s="82">
        <v>708</v>
      </c>
      <c r="D33" s="83"/>
      <c r="E33" s="86"/>
      <c r="F33" s="85">
        <f t="shared" si="2"/>
        <v>708</v>
      </c>
      <c r="G33" s="82">
        <v>663.5</v>
      </c>
      <c r="H33" s="83"/>
      <c r="I33" s="86"/>
      <c r="J33" s="85">
        <f t="shared" si="20"/>
        <v>663.5</v>
      </c>
      <c r="K33" s="82">
        <v>650.5</v>
      </c>
      <c r="L33" s="83"/>
      <c r="M33" s="86"/>
      <c r="N33" s="48">
        <v>650.5</v>
      </c>
      <c r="O33" s="63">
        <f t="shared" si="0"/>
        <v>0.93714689265536721</v>
      </c>
      <c r="P33" s="63">
        <f t="shared" si="17"/>
        <v>0</v>
      </c>
      <c r="Q33" s="56"/>
      <c r="R33" s="24"/>
      <c r="S33" s="24"/>
    </row>
    <row r="34" spans="2:19" s="3" customFormat="1" ht="15.75" x14ac:dyDescent="0.25">
      <c r="B34" s="35" t="s">
        <v>42</v>
      </c>
      <c r="C34" s="82">
        <v>978.7</v>
      </c>
      <c r="D34" s="83"/>
      <c r="E34" s="86"/>
      <c r="F34" s="85">
        <f t="shared" ref="F34" si="25">SUM(C34:E34)</f>
        <v>978.7</v>
      </c>
      <c r="G34" s="82">
        <v>962.32</v>
      </c>
      <c r="H34" s="83"/>
      <c r="I34" s="86"/>
      <c r="J34" s="85">
        <f t="shared" ref="J34" si="26">SUM(G34:I34)</f>
        <v>962.32</v>
      </c>
      <c r="K34" s="82">
        <v>828.38</v>
      </c>
      <c r="L34" s="83"/>
      <c r="M34" s="86"/>
      <c r="N34" s="48">
        <v>828.38</v>
      </c>
      <c r="O34" s="63">
        <f t="shared" si="0"/>
        <v>0.98326351282313273</v>
      </c>
      <c r="P34" s="63">
        <f t="shared" si="17"/>
        <v>0</v>
      </c>
      <c r="Q34" s="56"/>
      <c r="R34" s="24"/>
      <c r="S34" s="24"/>
    </row>
    <row r="35" spans="2:19" s="3" customFormat="1" ht="15.75" x14ac:dyDescent="0.25">
      <c r="B35" s="35" t="s">
        <v>43</v>
      </c>
      <c r="C35" s="82">
        <v>521</v>
      </c>
      <c r="D35" s="83"/>
      <c r="E35" s="86"/>
      <c r="F35" s="85">
        <f t="shared" si="2"/>
        <v>521</v>
      </c>
      <c r="G35" s="82">
        <v>416.85</v>
      </c>
      <c r="H35" s="83"/>
      <c r="I35" s="86"/>
      <c r="J35" s="85">
        <f t="shared" ref="J35:J36" si="27">SUM(G35:I35)</f>
        <v>416.85</v>
      </c>
      <c r="K35" s="82">
        <v>304.5</v>
      </c>
      <c r="L35" s="83"/>
      <c r="M35" s="86"/>
      <c r="N35" s="48">
        <v>304.5</v>
      </c>
      <c r="O35" s="63">
        <f t="shared" si="0"/>
        <v>0.80009596928982729</v>
      </c>
      <c r="P35" s="63">
        <f>IF(E35=0,0,I35/E35)</f>
        <v>0</v>
      </c>
      <c r="Q35" s="56"/>
      <c r="R35" s="24"/>
      <c r="S35" s="24"/>
    </row>
    <row r="36" spans="2:19" s="3" customFormat="1" ht="15.75" x14ac:dyDescent="0.25">
      <c r="B36" s="35" t="s">
        <v>44</v>
      </c>
      <c r="C36" s="82">
        <v>439.43</v>
      </c>
      <c r="D36" s="83"/>
      <c r="E36" s="86"/>
      <c r="F36" s="85">
        <f t="shared" si="2"/>
        <v>439.43</v>
      </c>
      <c r="G36" s="82">
        <v>377.13</v>
      </c>
      <c r="H36" s="83"/>
      <c r="I36" s="86"/>
      <c r="J36" s="85">
        <f t="shared" si="27"/>
        <v>377.13</v>
      </c>
      <c r="K36" s="82">
        <v>320.5</v>
      </c>
      <c r="L36" s="83"/>
      <c r="M36" s="86"/>
      <c r="N36" s="48">
        <v>320.5</v>
      </c>
      <c r="O36" s="63">
        <f t="shared" si="0"/>
        <v>0.85822542839587646</v>
      </c>
      <c r="P36" s="63">
        <f t="shared" si="17"/>
        <v>0</v>
      </c>
      <c r="Q36" s="56"/>
      <c r="R36" s="24"/>
      <c r="S36" s="24"/>
    </row>
    <row r="37" spans="2:19" s="3" customFormat="1" ht="15.75" x14ac:dyDescent="0.25">
      <c r="B37" s="35" t="s">
        <v>71</v>
      </c>
      <c r="C37" s="82">
        <v>0</v>
      </c>
      <c r="D37" s="83"/>
      <c r="E37" s="86"/>
      <c r="F37" s="85">
        <f t="shared" ref="F37:F41" si="28">SUM(C37:E37)</f>
        <v>0</v>
      </c>
      <c r="G37" s="82">
        <v>0</v>
      </c>
      <c r="H37" s="83"/>
      <c r="I37" s="86"/>
      <c r="J37" s="85">
        <f t="shared" ref="J37:J41" si="29">SUM(G37:I37)</f>
        <v>0</v>
      </c>
      <c r="K37" s="82">
        <v>0</v>
      </c>
      <c r="L37" s="83"/>
      <c r="M37" s="86"/>
      <c r="N37" s="48">
        <v>0</v>
      </c>
      <c r="O37" s="63">
        <f t="shared" si="0"/>
        <v>0</v>
      </c>
      <c r="P37" s="63">
        <f t="shared" si="17"/>
        <v>0</v>
      </c>
      <c r="Q37" s="56"/>
      <c r="R37" s="24"/>
      <c r="S37" s="24"/>
    </row>
    <row r="38" spans="2:19" s="3" customFormat="1" ht="15.75" x14ac:dyDescent="0.25">
      <c r="B38" s="35" t="s">
        <v>45</v>
      </c>
      <c r="C38" s="82">
        <v>0</v>
      </c>
      <c r="D38" s="83"/>
      <c r="E38" s="86"/>
      <c r="F38" s="85">
        <f t="shared" si="28"/>
        <v>0</v>
      </c>
      <c r="G38" s="82">
        <v>0</v>
      </c>
      <c r="H38" s="83"/>
      <c r="I38" s="86"/>
      <c r="J38" s="85">
        <f t="shared" si="29"/>
        <v>0</v>
      </c>
      <c r="K38" s="82">
        <v>0</v>
      </c>
      <c r="L38" s="83"/>
      <c r="M38" s="86"/>
      <c r="N38" s="48">
        <v>0</v>
      </c>
      <c r="O38" s="63">
        <f t="shared" si="0"/>
        <v>0</v>
      </c>
      <c r="P38" s="63">
        <f t="shared" si="17"/>
        <v>0</v>
      </c>
      <c r="Q38" s="56"/>
      <c r="R38" s="24"/>
      <c r="S38" s="24"/>
    </row>
    <row r="39" spans="2:19" s="3" customFormat="1" ht="15.75" x14ac:dyDescent="0.25">
      <c r="B39" s="35" t="s">
        <v>46</v>
      </c>
      <c r="C39" s="82">
        <v>14655.1</v>
      </c>
      <c r="D39" s="83"/>
      <c r="E39" s="86"/>
      <c r="F39" s="85">
        <f t="shared" si="28"/>
        <v>14655.1</v>
      </c>
      <c r="G39" s="82">
        <v>14831.72</v>
      </c>
      <c r="H39" s="83"/>
      <c r="I39" s="86"/>
      <c r="J39" s="85">
        <f t="shared" si="29"/>
        <v>14831.72</v>
      </c>
      <c r="K39" s="82">
        <v>16459.060000000001</v>
      </c>
      <c r="L39" s="83"/>
      <c r="M39" s="86"/>
      <c r="N39" s="48">
        <v>16459.060000000001</v>
      </c>
      <c r="O39" s="63">
        <f t="shared" si="0"/>
        <v>1.0120517771970168</v>
      </c>
      <c r="P39" s="63">
        <f t="shared" si="17"/>
        <v>0</v>
      </c>
      <c r="Q39" s="56"/>
      <c r="R39" s="24"/>
      <c r="S39" s="24"/>
    </row>
    <row r="40" spans="2:19" s="3" customFormat="1" ht="15.75" x14ac:dyDescent="0.25">
      <c r="B40" s="35" t="s">
        <v>72</v>
      </c>
      <c r="C40" s="82">
        <v>0</v>
      </c>
      <c r="D40" s="83"/>
      <c r="E40" s="86"/>
      <c r="F40" s="85">
        <f t="shared" si="28"/>
        <v>0</v>
      </c>
      <c r="G40" s="82">
        <v>344.37</v>
      </c>
      <c r="H40" s="83"/>
      <c r="I40" s="86"/>
      <c r="J40" s="85">
        <f t="shared" si="29"/>
        <v>344.37</v>
      </c>
      <c r="K40" s="82">
        <v>341.43</v>
      </c>
      <c r="L40" s="83"/>
      <c r="M40" s="86"/>
      <c r="N40" s="48">
        <v>341.43</v>
      </c>
      <c r="O40" s="63">
        <f t="shared" si="0"/>
        <v>0</v>
      </c>
      <c r="P40" s="63">
        <f t="shared" si="17"/>
        <v>0</v>
      </c>
      <c r="Q40" s="56"/>
      <c r="R40" s="24"/>
      <c r="S40" s="24"/>
    </row>
    <row r="41" spans="2:19" s="3" customFormat="1" ht="16.5" thickBot="1" x14ac:dyDescent="0.3">
      <c r="B41" s="59" t="s">
        <v>47</v>
      </c>
      <c r="C41" s="88">
        <v>23265.7</v>
      </c>
      <c r="D41" s="89"/>
      <c r="E41" s="90"/>
      <c r="F41" s="91">
        <f t="shared" si="28"/>
        <v>23265.7</v>
      </c>
      <c r="G41" s="88">
        <v>23023.61</v>
      </c>
      <c r="H41" s="89"/>
      <c r="I41" s="90"/>
      <c r="J41" s="91">
        <f t="shared" si="29"/>
        <v>23023.61</v>
      </c>
      <c r="K41" s="88">
        <v>24680.26</v>
      </c>
      <c r="L41" s="96"/>
      <c r="M41" s="104"/>
      <c r="N41" s="99">
        <v>24680.26</v>
      </c>
      <c r="O41" s="100">
        <f t="shared" si="0"/>
        <v>0.98959455335536861</v>
      </c>
      <c r="P41" s="100">
        <f t="shared" si="17"/>
        <v>0</v>
      </c>
      <c r="Q41" s="56"/>
      <c r="R41" s="24"/>
      <c r="S41" s="24"/>
    </row>
    <row r="42" spans="2:19" s="3" customFormat="1" ht="17.25" thickTop="1" thickBot="1" x14ac:dyDescent="0.3">
      <c r="B42" s="39" t="s">
        <v>48</v>
      </c>
      <c r="C42" s="50">
        <f>C6-C22</f>
        <v>-106162.27</v>
      </c>
      <c r="D42" s="51">
        <f t="shared" ref="D42:I42" si="30">D6-D22</f>
        <v>20299.03</v>
      </c>
      <c r="E42" s="52">
        <f t="shared" si="30"/>
        <v>81900.73</v>
      </c>
      <c r="F42" s="53">
        <f t="shared" si="30"/>
        <v>-3962.5100000000093</v>
      </c>
      <c r="G42" s="50">
        <f t="shared" si="30"/>
        <v>-103668.97999999998</v>
      </c>
      <c r="H42" s="51">
        <f>H6-H22</f>
        <v>18860.759999999998</v>
      </c>
      <c r="I42" s="52">
        <f t="shared" si="30"/>
        <v>83166.02</v>
      </c>
      <c r="J42" s="53">
        <f>J6-J22</f>
        <v>-1642.1999999999825</v>
      </c>
      <c r="K42" s="105">
        <v>-96455.41</v>
      </c>
      <c r="L42" s="105">
        <v>17953.919999999998</v>
      </c>
      <c r="M42" s="105">
        <v>81216.52</v>
      </c>
      <c r="N42" s="106">
        <v>2715.0299999999988</v>
      </c>
      <c r="O42" s="107">
        <f t="shared" si="0"/>
        <v>0.97651434921276625</v>
      </c>
      <c r="P42" s="107">
        <f t="shared" si="17"/>
        <v>1.0154490686468851</v>
      </c>
      <c r="Q42" s="56"/>
      <c r="R42" s="24"/>
      <c r="S42" s="24"/>
    </row>
    <row r="43" spans="2:19" s="12" customFormat="1" ht="16.5" thickBot="1" x14ac:dyDescent="0.3"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/>
      <c r="R43" s="11"/>
      <c r="S43" s="11"/>
    </row>
    <row r="44" spans="2:19" s="12" customFormat="1" ht="19.5" thickBot="1" x14ac:dyDescent="0.35">
      <c r="B44" s="449" t="s">
        <v>73</v>
      </c>
      <c r="C44" s="423" t="s">
        <v>84</v>
      </c>
      <c r="D44" s="424"/>
      <c r="E44" s="424"/>
      <c r="F44" s="425"/>
      <c r="G44" s="423" t="s">
        <v>88</v>
      </c>
      <c r="H44" s="424"/>
      <c r="I44" s="424"/>
      <c r="J44" s="425"/>
      <c r="K44" s="423" t="s">
        <v>87</v>
      </c>
      <c r="L44" s="424"/>
      <c r="M44" s="424"/>
      <c r="N44" s="425"/>
      <c r="O44" s="417" t="s">
        <v>9</v>
      </c>
      <c r="P44" s="419" t="s">
        <v>10</v>
      </c>
      <c r="Q44" s="451" t="s">
        <v>11</v>
      </c>
      <c r="S44" s="27"/>
    </row>
    <row r="45" spans="2:19" s="8" customFormat="1" ht="39" thickBot="1" x14ac:dyDescent="0.3">
      <c r="B45" s="450"/>
      <c r="C45" s="114" t="s">
        <v>12</v>
      </c>
      <c r="D45" s="113" t="s">
        <v>17</v>
      </c>
      <c r="E45" s="115" t="s">
        <v>13</v>
      </c>
      <c r="F45" s="116" t="s">
        <v>16</v>
      </c>
      <c r="G45" s="117" t="s">
        <v>12</v>
      </c>
      <c r="H45" s="113" t="s">
        <v>17</v>
      </c>
      <c r="I45" s="115" t="s">
        <v>13</v>
      </c>
      <c r="J45" s="118" t="s">
        <v>16</v>
      </c>
      <c r="K45" s="114" t="s">
        <v>12</v>
      </c>
      <c r="L45" s="113" t="s">
        <v>17</v>
      </c>
      <c r="M45" s="115" t="s">
        <v>13</v>
      </c>
      <c r="N45" s="116" t="s">
        <v>16</v>
      </c>
      <c r="O45" s="418"/>
      <c r="P45" s="420"/>
      <c r="Q45" s="452"/>
      <c r="S45" s="22"/>
    </row>
    <row r="46" spans="2:19" s="8" customFormat="1" ht="15.75" x14ac:dyDescent="0.25">
      <c r="B46" s="133" t="s">
        <v>76</v>
      </c>
      <c r="C46" s="137">
        <v>0</v>
      </c>
      <c r="D46" s="138">
        <v>0</v>
      </c>
      <c r="E46" s="122">
        <v>0</v>
      </c>
      <c r="F46" s="139"/>
      <c r="G46" s="137">
        <v>-136.18</v>
      </c>
      <c r="H46" s="138">
        <v>0</v>
      </c>
      <c r="I46" s="122">
        <f>H46-G46</f>
        <v>136.18</v>
      </c>
      <c r="J46" s="139"/>
      <c r="K46" s="137">
        <v>-60.36</v>
      </c>
      <c r="L46" s="138">
        <v>0</v>
      </c>
      <c r="M46" s="122">
        <v>60.36</v>
      </c>
      <c r="N46" s="139"/>
      <c r="O46" s="123">
        <f>IF(C46=0,0,G46/C46)</f>
        <v>0</v>
      </c>
      <c r="P46" s="123">
        <f>IF(D46=0,0,H46/D46)</f>
        <v>0</v>
      </c>
      <c r="Q46" s="147">
        <f>M46-I46</f>
        <v>-75.820000000000007</v>
      </c>
      <c r="S46" s="22"/>
    </row>
    <row r="47" spans="2:19" s="8" customFormat="1" ht="15.75" x14ac:dyDescent="0.25">
      <c r="B47" s="134" t="s">
        <v>77</v>
      </c>
      <c r="C47" s="140">
        <v>41159.03</v>
      </c>
      <c r="D47" s="141">
        <v>32144.21</v>
      </c>
      <c r="E47" s="124">
        <f t="shared" ref="E47:E65" si="31">D47-C47</f>
        <v>-9014.82</v>
      </c>
      <c r="F47" s="142"/>
      <c r="G47" s="140">
        <v>44285.52</v>
      </c>
      <c r="H47" s="141">
        <v>35960.080000000002</v>
      </c>
      <c r="I47" s="124">
        <f t="shared" ref="I47:I65" si="32">H47-G47</f>
        <v>-8325.4399999999951</v>
      </c>
      <c r="J47" s="142"/>
      <c r="K47" s="140">
        <v>39848.15</v>
      </c>
      <c r="L47" s="141">
        <v>33222.080000000002</v>
      </c>
      <c r="M47" s="124">
        <v>-6626.07</v>
      </c>
      <c r="N47" s="142"/>
      <c r="O47" s="125">
        <f t="shared" ref="O47:O58" si="33">IF(C47=0,0,G47/C47)</f>
        <v>1.0759612167730872</v>
      </c>
      <c r="P47" s="125">
        <f t="shared" ref="P47:P58" si="34">IF(D47=0,0,H47/D47)</f>
        <v>1.1187109591431863</v>
      </c>
      <c r="Q47" s="147">
        <f t="shared" ref="Q47:Q58" si="35">M47-I47</f>
        <v>1699.3699999999953</v>
      </c>
      <c r="S47" s="22"/>
    </row>
    <row r="48" spans="2:19" s="8" customFormat="1" ht="15.75" x14ac:dyDescent="0.25">
      <c r="B48" s="134" t="s">
        <v>78</v>
      </c>
      <c r="C48" s="140">
        <v>159577.48000000001</v>
      </c>
      <c r="D48" s="141">
        <v>82729.06</v>
      </c>
      <c r="E48" s="124">
        <f t="shared" si="31"/>
        <v>-76848.420000000013</v>
      </c>
      <c r="F48" s="142">
        <v>81900.73</v>
      </c>
      <c r="G48" s="140">
        <v>156158.03</v>
      </c>
      <c r="H48" s="141">
        <f>162705.09-J48</f>
        <v>79539.069999999992</v>
      </c>
      <c r="I48" s="124">
        <f t="shared" si="32"/>
        <v>-76618.960000000006</v>
      </c>
      <c r="J48" s="142">
        <v>83166.02</v>
      </c>
      <c r="K48" s="140">
        <v>158007.44</v>
      </c>
      <c r="L48" s="141">
        <v>86071.66</v>
      </c>
      <c r="M48" s="124">
        <v>-71935.78</v>
      </c>
      <c r="N48" s="142">
        <v>81216.52</v>
      </c>
      <c r="O48" s="125">
        <f t="shared" si="33"/>
        <v>0.97857185111583411</v>
      </c>
      <c r="P48" s="125">
        <f t="shared" si="34"/>
        <v>0.96144051437306299</v>
      </c>
      <c r="Q48" s="147">
        <f t="shared" si="35"/>
        <v>4683.1800000000076</v>
      </c>
      <c r="S48" s="22"/>
    </row>
    <row r="49" spans="2:19" s="8" customFormat="1" ht="15.75" x14ac:dyDescent="0.25">
      <c r="B49" s="134" t="s">
        <v>81</v>
      </c>
      <c r="C49" s="140"/>
      <c r="D49" s="141"/>
      <c r="E49" s="124">
        <f t="shared" si="31"/>
        <v>0</v>
      </c>
      <c r="F49" s="142"/>
      <c r="G49" s="140"/>
      <c r="H49" s="141"/>
      <c r="I49" s="124">
        <f t="shared" si="32"/>
        <v>0</v>
      </c>
      <c r="J49" s="142"/>
      <c r="K49" s="140"/>
      <c r="L49" s="141"/>
      <c r="M49" s="124">
        <f t="shared" ref="M49:M65" si="36">L49-K49</f>
        <v>0</v>
      </c>
      <c r="N49" s="142"/>
      <c r="O49" s="125">
        <f t="shared" si="33"/>
        <v>0</v>
      </c>
      <c r="P49" s="125">
        <f t="shared" si="34"/>
        <v>0</v>
      </c>
      <c r="Q49" s="147">
        <f t="shared" si="35"/>
        <v>0</v>
      </c>
      <c r="S49" s="22"/>
    </row>
    <row r="50" spans="2:19" s="8" customFormat="1" ht="15.75" x14ac:dyDescent="0.25">
      <c r="B50" s="134" t="s">
        <v>50</v>
      </c>
      <c r="C50" s="140"/>
      <c r="D50" s="141"/>
      <c r="E50" s="124">
        <f t="shared" si="31"/>
        <v>0</v>
      </c>
      <c r="F50" s="142"/>
      <c r="G50" s="140"/>
      <c r="H50" s="141"/>
      <c r="I50" s="124">
        <f t="shared" si="32"/>
        <v>0</v>
      </c>
      <c r="J50" s="142"/>
      <c r="K50" s="140"/>
      <c r="L50" s="141"/>
      <c r="M50" s="124">
        <f t="shared" si="36"/>
        <v>0</v>
      </c>
      <c r="N50" s="142"/>
      <c r="O50" s="125">
        <f t="shared" si="33"/>
        <v>0</v>
      </c>
      <c r="P50" s="125">
        <f t="shared" si="34"/>
        <v>0</v>
      </c>
      <c r="Q50" s="147">
        <f t="shared" si="35"/>
        <v>0</v>
      </c>
      <c r="S50" s="22"/>
    </row>
    <row r="51" spans="2:19" s="8" customFormat="1" ht="15.75" x14ac:dyDescent="0.25">
      <c r="B51" s="134" t="s">
        <v>51</v>
      </c>
      <c r="C51" s="140"/>
      <c r="D51" s="141"/>
      <c r="E51" s="124">
        <f t="shared" si="31"/>
        <v>0</v>
      </c>
      <c r="F51" s="142"/>
      <c r="G51" s="140"/>
      <c r="H51" s="141"/>
      <c r="I51" s="124">
        <f t="shared" si="32"/>
        <v>0</v>
      </c>
      <c r="J51" s="142"/>
      <c r="K51" s="140"/>
      <c r="L51" s="141"/>
      <c r="M51" s="124">
        <f t="shared" si="36"/>
        <v>0</v>
      </c>
      <c r="N51" s="142"/>
      <c r="O51" s="125">
        <f t="shared" si="33"/>
        <v>0</v>
      </c>
      <c r="P51" s="125">
        <f t="shared" si="34"/>
        <v>0</v>
      </c>
      <c r="Q51" s="147">
        <f t="shared" si="35"/>
        <v>0</v>
      </c>
      <c r="S51" s="22"/>
    </row>
    <row r="52" spans="2:19" s="8" customFormat="1" ht="15.75" x14ac:dyDescent="0.25">
      <c r="B52" s="134" t="s">
        <v>52</v>
      </c>
      <c r="C52" s="140"/>
      <c r="D52" s="141"/>
      <c r="E52" s="124">
        <f t="shared" si="31"/>
        <v>0</v>
      </c>
      <c r="F52" s="142"/>
      <c r="G52" s="140"/>
      <c r="H52" s="141"/>
      <c r="I52" s="124">
        <f t="shared" si="32"/>
        <v>0</v>
      </c>
      <c r="J52" s="142"/>
      <c r="K52" s="140"/>
      <c r="L52" s="141"/>
      <c r="M52" s="124">
        <f t="shared" si="36"/>
        <v>0</v>
      </c>
      <c r="N52" s="142"/>
      <c r="O52" s="125">
        <f t="shared" si="33"/>
        <v>0</v>
      </c>
      <c r="P52" s="125">
        <f t="shared" si="34"/>
        <v>0</v>
      </c>
      <c r="Q52" s="147">
        <f t="shared" si="35"/>
        <v>0</v>
      </c>
      <c r="S52" s="22"/>
    </row>
    <row r="53" spans="2:19" s="8" customFormat="1" ht="15.75" x14ac:dyDescent="0.25">
      <c r="B53" s="134" t="s">
        <v>53</v>
      </c>
      <c r="C53" s="140"/>
      <c r="D53" s="141"/>
      <c r="E53" s="124">
        <f t="shared" si="31"/>
        <v>0</v>
      </c>
      <c r="F53" s="142"/>
      <c r="G53" s="140"/>
      <c r="H53" s="141"/>
      <c r="I53" s="124">
        <f t="shared" si="32"/>
        <v>0</v>
      </c>
      <c r="J53" s="142"/>
      <c r="K53" s="140"/>
      <c r="L53" s="141"/>
      <c r="M53" s="124">
        <f t="shared" si="36"/>
        <v>0</v>
      </c>
      <c r="N53" s="142"/>
      <c r="O53" s="125">
        <f t="shared" si="33"/>
        <v>0</v>
      </c>
      <c r="P53" s="125">
        <f t="shared" si="34"/>
        <v>0</v>
      </c>
      <c r="Q53" s="147">
        <f t="shared" si="35"/>
        <v>0</v>
      </c>
      <c r="S53" s="22"/>
    </row>
    <row r="54" spans="2:19" s="8" customFormat="1" ht="15.75" x14ac:dyDescent="0.25">
      <c r="B54" s="134" t="s">
        <v>54</v>
      </c>
      <c r="C54" s="140"/>
      <c r="D54" s="141"/>
      <c r="E54" s="124">
        <f t="shared" si="31"/>
        <v>0</v>
      </c>
      <c r="F54" s="142"/>
      <c r="G54" s="140"/>
      <c r="H54" s="141"/>
      <c r="I54" s="124">
        <f t="shared" si="32"/>
        <v>0</v>
      </c>
      <c r="J54" s="142"/>
      <c r="K54" s="140"/>
      <c r="L54" s="141"/>
      <c r="M54" s="124">
        <f t="shared" si="36"/>
        <v>0</v>
      </c>
      <c r="N54" s="142"/>
      <c r="O54" s="125">
        <f t="shared" si="33"/>
        <v>0</v>
      </c>
      <c r="P54" s="125">
        <f t="shared" si="34"/>
        <v>0</v>
      </c>
      <c r="Q54" s="147">
        <f t="shared" si="35"/>
        <v>0</v>
      </c>
      <c r="S54" s="22"/>
    </row>
    <row r="55" spans="2:19" s="8" customFormat="1" ht="15.75" x14ac:dyDescent="0.25">
      <c r="B55" s="134" t="s">
        <v>55</v>
      </c>
      <c r="C55" s="140"/>
      <c r="D55" s="141"/>
      <c r="E55" s="124">
        <f t="shared" si="31"/>
        <v>0</v>
      </c>
      <c r="F55" s="142"/>
      <c r="G55" s="140"/>
      <c r="H55" s="141"/>
      <c r="I55" s="124">
        <f t="shared" si="32"/>
        <v>0</v>
      </c>
      <c r="J55" s="142"/>
      <c r="K55" s="140"/>
      <c r="L55" s="141"/>
      <c r="M55" s="124">
        <f t="shared" si="36"/>
        <v>0</v>
      </c>
      <c r="N55" s="142"/>
      <c r="O55" s="125">
        <f t="shared" si="33"/>
        <v>0</v>
      </c>
      <c r="P55" s="125">
        <f>IF(D55=0,0,H55/D55)</f>
        <v>0</v>
      </c>
      <c r="Q55" s="147">
        <f t="shared" si="35"/>
        <v>0</v>
      </c>
      <c r="S55" s="22"/>
    </row>
    <row r="56" spans="2:19" s="8" customFormat="1" ht="15.75" x14ac:dyDescent="0.25">
      <c r="B56" s="134" t="s">
        <v>56</v>
      </c>
      <c r="C56" s="140"/>
      <c r="D56" s="141"/>
      <c r="E56" s="124">
        <f t="shared" si="31"/>
        <v>0</v>
      </c>
      <c r="F56" s="142"/>
      <c r="G56" s="140"/>
      <c r="H56" s="141"/>
      <c r="I56" s="124">
        <f t="shared" si="32"/>
        <v>0</v>
      </c>
      <c r="J56" s="142"/>
      <c r="K56" s="140"/>
      <c r="L56" s="141"/>
      <c r="M56" s="124">
        <f t="shared" si="36"/>
        <v>0</v>
      </c>
      <c r="N56" s="142"/>
      <c r="O56" s="125">
        <f t="shared" si="33"/>
        <v>0</v>
      </c>
      <c r="P56" s="125">
        <f t="shared" si="34"/>
        <v>0</v>
      </c>
      <c r="Q56" s="147">
        <f t="shared" si="35"/>
        <v>0</v>
      </c>
      <c r="S56" s="22"/>
    </row>
    <row r="57" spans="2:19" s="8" customFormat="1" ht="15.75" x14ac:dyDescent="0.25">
      <c r="B57" s="134" t="s">
        <v>57</v>
      </c>
      <c r="C57" s="140"/>
      <c r="D57" s="141"/>
      <c r="E57" s="124">
        <f t="shared" si="31"/>
        <v>0</v>
      </c>
      <c r="F57" s="142"/>
      <c r="G57" s="140"/>
      <c r="H57" s="141"/>
      <c r="I57" s="124">
        <f t="shared" si="32"/>
        <v>0</v>
      </c>
      <c r="J57" s="142"/>
      <c r="K57" s="140"/>
      <c r="L57" s="141"/>
      <c r="M57" s="124">
        <f t="shared" si="36"/>
        <v>0</v>
      </c>
      <c r="N57" s="142"/>
      <c r="O57" s="125">
        <f t="shared" si="33"/>
        <v>0</v>
      </c>
      <c r="P57" s="125">
        <f t="shared" si="34"/>
        <v>0</v>
      </c>
      <c r="Q57" s="147">
        <f t="shared" si="35"/>
        <v>0</v>
      </c>
      <c r="S57" s="22"/>
    </row>
    <row r="58" spans="2:19" s="8" customFormat="1" ht="15.75" x14ac:dyDescent="0.25">
      <c r="B58" s="134" t="s">
        <v>58</v>
      </c>
      <c r="C58" s="140"/>
      <c r="D58" s="141"/>
      <c r="E58" s="124">
        <f t="shared" si="31"/>
        <v>0</v>
      </c>
      <c r="F58" s="142"/>
      <c r="G58" s="140"/>
      <c r="H58" s="141"/>
      <c r="I58" s="124">
        <f t="shared" si="32"/>
        <v>0</v>
      </c>
      <c r="J58" s="142"/>
      <c r="K58" s="140"/>
      <c r="L58" s="141"/>
      <c r="M58" s="124">
        <f t="shared" si="36"/>
        <v>0</v>
      </c>
      <c r="N58" s="142"/>
      <c r="O58" s="125">
        <f t="shared" si="33"/>
        <v>0</v>
      </c>
      <c r="P58" s="125">
        <f t="shared" si="34"/>
        <v>0</v>
      </c>
      <c r="Q58" s="147">
        <f t="shared" si="35"/>
        <v>0</v>
      </c>
      <c r="S58" s="22"/>
    </row>
    <row r="59" spans="2:19" s="8" customFormat="1" ht="15.75" x14ac:dyDescent="0.25">
      <c r="B59" s="134" t="s">
        <v>59</v>
      </c>
      <c r="C59" s="140"/>
      <c r="D59" s="141"/>
      <c r="E59" s="124">
        <f t="shared" si="31"/>
        <v>0</v>
      </c>
      <c r="F59" s="142"/>
      <c r="G59" s="140"/>
      <c r="H59" s="141"/>
      <c r="I59" s="124">
        <f t="shared" si="32"/>
        <v>0</v>
      </c>
      <c r="J59" s="142"/>
      <c r="K59" s="140"/>
      <c r="L59" s="141"/>
      <c r="M59" s="124">
        <f t="shared" si="36"/>
        <v>0</v>
      </c>
      <c r="N59" s="142"/>
      <c r="O59" s="125">
        <f t="shared" ref="O59:O65" si="37">IF(C59=0,0,G59/C59)</f>
        <v>0</v>
      </c>
      <c r="P59" s="125">
        <f t="shared" ref="P59:P65" si="38">IF(D59=0,0,H59/D59)</f>
        <v>0</v>
      </c>
      <c r="Q59" s="147">
        <f t="shared" ref="Q59:Q65" si="39">M59-I59</f>
        <v>0</v>
      </c>
      <c r="S59" s="22"/>
    </row>
    <row r="60" spans="2:19" s="8" customFormat="1" ht="15.75" x14ac:dyDescent="0.25">
      <c r="B60" s="134" t="s">
        <v>60</v>
      </c>
      <c r="C60" s="140"/>
      <c r="D60" s="141"/>
      <c r="E60" s="124">
        <f t="shared" si="31"/>
        <v>0</v>
      </c>
      <c r="F60" s="142"/>
      <c r="G60" s="140"/>
      <c r="H60" s="141"/>
      <c r="I60" s="124">
        <f t="shared" si="32"/>
        <v>0</v>
      </c>
      <c r="J60" s="142"/>
      <c r="K60" s="140"/>
      <c r="L60" s="141"/>
      <c r="M60" s="124">
        <f t="shared" si="36"/>
        <v>0</v>
      </c>
      <c r="N60" s="142"/>
      <c r="O60" s="125">
        <f t="shared" si="37"/>
        <v>0</v>
      </c>
      <c r="P60" s="125">
        <f t="shared" si="38"/>
        <v>0</v>
      </c>
      <c r="Q60" s="147">
        <f t="shared" si="39"/>
        <v>0</v>
      </c>
      <c r="S60" s="22"/>
    </row>
    <row r="61" spans="2:19" s="8" customFormat="1" ht="15.75" x14ac:dyDescent="0.25">
      <c r="B61" s="134" t="s">
        <v>61</v>
      </c>
      <c r="C61" s="140"/>
      <c r="D61" s="141"/>
      <c r="E61" s="124">
        <f t="shared" si="31"/>
        <v>0</v>
      </c>
      <c r="F61" s="142"/>
      <c r="G61" s="140"/>
      <c r="H61" s="141"/>
      <c r="I61" s="124">
        <f t="shared" si="32"/>
        <v>0</v>
      </c>
      <c r="J61" s="142"/>
      <c r="K61" s="140"/>
      <c r="L61" s="141"/>
      <c r="M61" s="124">
        <f t="shared" si="36"/>
        <v>0</v>
      </c>
      <c r="N61" s="142"/>
      <c r="O61" s="125">
        <f t="shared" si="37"/>
        <v>0</v>
      </c>
      <c r="P61" s="125">
        <f t="shared" si="38"/>
        <v>0</v>
      </c>
      <c r="Q61" s="147">
        <f t="shared" si="39"/>
        <v>0</v>
      </c>
      <c r="S61" s="22"/>
    </row>
    <row r="62" spans="2:19" s="8" customFormat="1" ht="15.75" x14ac:dyDescent="0.25">
      <c r="B62" s="134" t="s">
        <v>62</v>
      </c>
      <c r="C62" s="140"/>
      <c r="D62" s="141"/>
      <c r="E62" s="124">
        <f t="shared" si="31"/>
        <v>0</v>
      </c>
      <c r="F62" s="142"/>
      <c r="G62" s="140"/>
      <c r="H62" s="141"/>
      <c r="I62" s="124">
        <f t="shared" si="32"/>
        <v>0</v>
      </c>
      <c r="J62" s="142"/>
      <c r="K62" s="140"/>
      <c r="L62" s="141"/>
      <c r="M62" s="124">
        <f t="shared" si="36"/>
        <v>0</v>
      </c>
      <c r="N62" s="142"/>
      <c r="O62" s="125">
        <f t="shared" si="37"/>
        <v>0</v>
      </c>
      <c r="P62" s="125">
        <f t="shared" si="38"/>
        <v>0</v>
      </c>
      <c r="Q62" s="147">
        <f t="shared" si="39"/>
        <v>0</v>
      </c>
      <c r="S62" s="22"/>
    </row>
    <row r="63" spans="2:19" s="8" customFormat="1" ht="15.75" x14ac:dyDescent="0.25">
      <c r="B63" s="134" t="s">
        <v>63</v>
      </c>
      <c r="C63" s="140"/>
      <c r="D63" s="141"/>
      <c r="E63" s="124">
        <f t="shared" si="31"/>
        <v>0</v>
      </c>
      <c r="F63" s="142"/>
      <c r="G63" s="140"/>
      <c r="H63" s="141"/>
      <c r="I63" s="124">
        <f t="shared" si="32"/>
        <v>0</v>
      </c>
      <c r="J63" s="142"/>
      <c r="K63" s="140"/>
      <c r="L63" s="141"/>
      <c r="M63" s="124">
        <f t="shared" si="36"/>
        <v>0</v>
      </c>
      <c r="N63" s="142"/>
      <c r="O63" s="125">
        <f t="shared" si="37"/>
        <v>0</v>
      </c>
      <c r="P63" s="125">
        <f t="shared" si="38"/>
        <v>0</v>
      </c>
      <c r="Q63" s="147">
        <f t="shared" si="39"/>
        <v>0</v>
      </c>
      <c r="S63" s="22"/>
    </row>
    <row r="64" spans="2:19" s="8" customFormat="1" ht="15.75" x14ac:dyDescent="0.25">
      <c r="B64" s="134" t="s">
        <v>64</v>
      </c>
      <c r="C64" s="140"/>
      <c r="D64" s="141"/>
      <c r="E64" s="124">
        <f t="shared" si="31"/>
        <v>0</v>
      </c>
      <c r="F64" s="142"/>
      <c r="G64" s="140"/>
      <c r="H64" s="141"/>
      <c r="I64" s="124">
        <f t="shared" si="32"/>
        <v>0</v>
      </c>
      <c r="J64" s="142"/>
      <c r="K64" s="140"/>
      <c r="L64" s="141"/>
      <c r="M64" s="124">
        <f t="shared" si="36"/>
        <v>0</v>
      </c>
      <c r="N64" s="142"/>
      <c r="O64" s="125">
        <f t="shared" si="37"/>
        <v>0</v>
      </c>
      <c r="P64" s="125">
        <f t="shared" si="38"/>
        <v>0</v>
      </c>
      <c r="Q64" s="147">
        <f t="shared" si="39"/>
        <v>0</v>
      </c>
      <c r="S64" s="22"/>
    </row>
    <row r="65" spans="1:19" s="8" customFormat="1" ht="16.5" thickBot="1" x14ac:dyDescent="0.3">
      <c r="B65" s="143" t="s">
        <v>65</v>
      </c>
      <c r="C65" s="144"/>
      <c r="D65" s="145"/>
      <c r="E65" s="124">
        <f t="shared" si="31"/>
        <v>0</v>
      </c>
      <c r="F65" s="146"/>
      <c r="G65" s="144"/>
      <c r="H65" s="145"/>
      <c r="I65" s="124">
        <f t="shared" si="32"/>
        <v>0</v>
      </c>
      <c r="J65" s="146"/>
      <c r="K65" s="144"/>
      <c r="L65" s="145"/>
      <c r="M65" s="124">
        <f t="shared" si="36"/>
        <v>0</v>
      </c>
      <c r="N65" s="146"/>
      <c r="O65" s="125">
        <f t="shared" si="37"/>
        <v>0</v>
      </c>
      <c r="P65" s="125">
        <f t="shared" si="38"/>
        <v>0</v>
      </c>
      <c r="Q65" s="147">
        <f t="shared" si="39"/>
        <v>0</v>
      </c>
      <c r="S65" s="22"/>
    </row>
    <row r="66" spans="1:19" s="8" customFormat="1" ht="16.5" thickBot="1" x14ac:dyDescent="0.3">
      <c r="B66" s="148" t="e">
        <f>#REF!</f>
        <v>#REF!</v>
      </c>
      <c r="C66" s="129">
        <f>SUM(C46:C65)</f>
        <v>200736.51</v>
      </c>
      <c r="D66" s="130">
        <f>SUM(D46:D65)</f>
        <v>114873.26999999999</v>
      </c>
      <c r="E66" s="131">
        <f>D66-C66</f>
        <v>-85863.24000000002</v>
      </c>
      <c r="F66" s="132">
        <f>SUM(F46:F65)</f>
        <v>81900.73</v>
      </c>
      <c r="G66" s="129">
        <f>SUM(G46:G65)</f>
        <v>200307.37</v>
      </c>
      <c r="H66" s="130">
        <f>SUM(H46:H65)</f>
        <v>115499.15</v>
      </c>
      <c r="I66" s="131">
        <f>H66-G66</f>
        <v>-84808.22</v>
      </c>
      <c r="J66" s="132">
        <f>SUM(J46:J65)</f>
        <v>83166.02</v>
      </c>
      <c r="K66" s="129">
        <f>SUM(K46:K65)</f>
        <v>197795.23</v>
      </c>
      <c r="L66" s="130">
        <f>SUM(L46:L65)</f>
        <v>119293.74</v>
      </c>
      <c r="M66" s="131">
        <f>L66-K66</f>
        <v>-78501.490000000005</v>
      </c>
      <c r="N66" s="132">
        <f>SUM(N46:N65)</f>
        <v>81216.52</v>
      </c>
      <c r="O66" s="126">
        <f>IF(C66=0,0,G66/C66)</f>
        <v>0.99786217265608523</v>
      </c>
      <c r="P66" s="127">
        <f>IF(D66=0,0,H66/D66)</f>
        <v>1.0054484389623453</v>
      </c>
      <c r="Q66" s="128">
        <f>M66-I66</f>
        <v>6306.7299999999959</v>
      </c>
      <c r="S66" s="23"/>
    </row>
    <row r="67" spans="1:19" s="119" customFormat="1" ht="16.5" thickBot="1" x14ac:dyDescent="0.3">
      <c r="B67" s="120"/>
      <c r="C67" s="120"/>
      <c r="D67" s="120"/>
      <c r="E67" s="421">
        <f>E66+F66</f>
        <v>-3962.5100000000239</v>
      </c>
      <c r="F67" s="422"/>
      <c r="G67" s="120"/>
      <c r="H67" s="120"/>
      <c r="I67" s="421">
        <f>I66+J66</f>
        <v>-1642.1999999999971</v>
      </c>
      <c r="J67" s="422"/>
      <c r="K67" s="120"/>
      <c r="L67" s="120"/>
      <c r="M67" s="421">
        <f>M66+N66</f>
        <v>2715.0299999999988</v>
      </c>
      <c r="N67" s="422"/>
      <c r="S67" s="121"/>
    </row>
    <row r="68" spans="1:19" ht="12.75" x14ac:dyDescent="0.2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S68" s="20"/>
    </row>
    <row r="69" spans="1:19" ht="12.75" x14ac:dyDescent="0.2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9" s="17" customFormat="1" ht="12.75" x14ac:dyDescent="0.2">
      <c r="C70" s="19"/>
      <c r="D70" s="19"/>
      <c r="E70" s="20"/>
      <c r="F70" s="20"/>
      <c r="G70" s="20"/>
      <c r="H70" s="21"/>
      <c r="I70" s="18"/>
      <c r="J70" s="20"/>
    </row>
    <row r="71" spans="1:19" s="17" customFormat="1" ht="18.75" x14ac:dyDescent="0.3">
      <c r="C71" s="19"/>
      <c r="D71" s="19"/>
      <c r="E71" s="20"/>
      <c r="F71" s="20"/>
      <c r="G71" s="20"/>
      <c r="H71" s="21"/>
      <c r="I71" s="20"/>
      <c r="J71" s="20"/>
      <c r="K71" s="136" t="s">
        <v>15</v>
      </c>
      <c r="M71" s="426">
        <v>44690</v>
      </c>
      <c r="N71" s="426"/>
    </row>
    <row r="72" spans="1:19" s="17" customFormat="1" ht="18.75" x14ac:dyDescent="0.3">
      <c r="C72" s="19"/>
      <c r="D72" s="19"/>
      <c r="K72" s="135"/>
      <c r="L72" s="60"/>
      <c r="M72" s="150"/>
    </row>
    <row r="73" spans="1:19" s="17" customFormat="1" ht="18.75" x14ac:dyDescent="0.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35" t="s">
        <v>18</v>
      </c>
      <c r="L73" s="60"/>
      <c r="M73" s="149" t="s">
        <v>82</v>
      </c>
    </row>
    <row r="74" spans="1:19" ht="18.75" x14ac:dyDescent="0.3">
      <c r="K74" s="135"/>
      <c r="L74" s="60"/>
      <c r="M74" s="150"/>
      <c r="N74" s="17"/>
    </row>
    <row r="75" spans="1:19" s="17" customFormat="1" ht="18.75" x14ac:dyDescent="0.3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35"/>
      <c r="L75" s="60" t="s">
        <v>14</v>
      </c>
      <c r="M75" s="149" t="s">
        <v>79</v>
      </c>
    </row>
  </sheetData>
  <mergeCells count="24">
    <mergeCell ref="M71:N71"/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  <mergeCell ref="C2:M2"/>
    <mergeCell ref="B44:B45"/>
    <mergeCell ref="Q44:Q45"/>
    <mergeCell ref="O44:O45"/>
    <mergeCell ref="P44:P45"/>
    <mergeCell ref="E67:F67"/>
    <mergeCell ref="I67:J67"/>
    <mergeCell ref="M67:N67"/>
    <mergeCell ref="C44:F44"/>
    <mergeCell ref="G44:J44"/>
    <mergeCell ref="K44:N44"/>
  </mergeCells>
  <dataValidations count="1">
    <dataValidation type="decimal" showInputMessage="1" showErrorMessage="1" errorTitle="Chyba vyplnění" error="Hodnota není vyplněna nebo zadána nesprávná hodnota" sqref="C6:N42" xr:uid="{00000000-0002-0000-0100-000000000000}">
      <formula1>-99999</formula1>
      <formula2>99999</formula2>
    </dataValidation>
  </dataValidations>
  <pageMargins left="0.70866141732283472" right="0.70866141732283472" top="0.78740157480314965" bottom="0.78740157480314965" header="0.31496062992125984" footer="0.31496062992125984"/>
  <pageSetup paperSize="8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1"/>
  <sheetViews>
    <sheetView zoomScale="80" zoomScaleNormal="80" workbookViewId="0">
      <selection activeCell="C1" sqref="C1"/>
    </sheetView>
  </sheetViews>
  <sheetFormatPr defaultRowHeight="15" x14ac:dyDescent="0.25"/>
  <cols>
    <col min="1" max="1" width="2.140625" customWidth="1"/>
    <col min="2" max="2" width="60.28515625" bestFit="1" customWidth="1"/>
    <col min="3" max="3" width="15.140625" customWidth="1"/>
    <col min="4" max="4" width="16.5703125" bestFit="1" customWidth="1"/>
    <col min="5" max="5" width="13.7109375" bestFit="1" customWidth="1"/>
    <col min="6" max="6" width="15.5703125" bestFit="1" customWidth="1"/>
    <col min="7" max="7" width="12.85546875" bestFit="1" customWidth="1"/>
    <col min="8" max="8" width="16.5703125" bestFit="1" customWidth="1"/>
    <col min="9" max="9" width="13.7109375" bestFit="1" customWidth="1"/>
    <col min="10" max="10" width="15.5703125" bestFit="1" customWidth="1"/>
    <col min="11" max="11" width="19.42578125" bestFit="1" customWidth="1"/>
    <col min="12" max="12" width="16.5703125" bestFit="1" customWidth="1"/>
    <col min="13" max="13" width="17.85546875" bestFit="1" customWidth="1"/>
    <col min="14" max="14" width="15.5703125" bestFit="1" customWidth="1"/>
    <col min="15" max="15" width="14.28515625" bestFit="1" customWidth="1"/>
    <col min="16" max="16" width="15.7109375" bestFit="1" customWidth="1"/>
    <col min="17" max="17" width="17.85546875" bestFit="1" customWidth="1"/>
  </cols>
  <sheetData>
    <row r="1" spans="1:19" ht="15.75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0.25" thickBot="1" x14ac:dyDescent="0.35">
      <c r="A2" s="1"/>
      <c r="B2" s="25" t="s">
        <v>3</v>
      </c>
      <c r="C2" s="61" t="str">
        <f>[1]Identifikace!D8</f>
        <v>KULTURA A SPORT CHOMUTOV s.r.o.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  <c r="Q2" s="58"/>
      <c r="R2" s="427"/>
      <c r="S2" s="427"/>
    </row>
    <row r="3" spans="1:19" ht="19.5" thickBot="1" x14ac:dyDescent="0.35">
      <c r="A3" s="2"/>
      <c r="B3" s="428" t="s">
        <v>49</v>
      </c>
      <c r="C3" s="430" t="s">
        <v>83</v>
      </c>
      <c r="D3" s="431"/>
      <c r="E3" s="431"/>
      <c r="F3" s="432"/>
      <c r="G3" s="436" t="s">
        <v>4</v>
      </c>
      <c r="H3" s="437"/>
      <c r="I3" s="437"/>
      <c r="J3" s="438"/>
      <c r="K3" s="436" t="s">
        <v>4</v>
      </c>
      <c r="L3" s="437"/>
      <c r="M3" s="437"/>
      <c r="N3" s="438"/>
      <c r="O3" s="439" t="s">
        <v>85</v>
      </c>
      <c r="P3" s="440"/>
      <c r="Q3" s="54"/>
      <c r="R3" s="441"/>
      <c r="S3" s="441"/>
    </row>
    <row r="4" spans="1:19" ht="19.5" thickBot="1" x14ac:dyDescent="0.35">
      <c r="A4" s="2"/>
      <c r="B4" s="429"/>
      <c r="C4" s="433"/>
      <c r="D4" s="434"/>
      <c r="E4" s="434"/>
      <c r="F4" s="435"/>
      <c r="G4" s="453" t="s">
        <v>85</v>
      </c>
      <c r="H4" s="454"/>
      <c r="I4" s="454"/>
      <c r="J4" s="455"/>
      <c r="K4" s="453" t="s">
        <v>86</v>
      </c>
      <c r="L4" s="454"/>
      <c r="M4" s="454"/>
      <c r="N4" s="455"/>
      <c r="O4" s="445" t="s">
        <v>5</v>
      </c>
      <c r="P4" s="445" t="s">
        <v>70</v>
      </c>
      <c r="Q4" s="55"/>
      <c r="R4" s="447"/>
      <c r="S4" s="447"/>
    </row>
    <row r="5" spans="1:19" ht="16.5" thickBot="1" x14ac:dyDescent="0.3">
      <c r="A5" s="3"/>
      <c r="B5" s="26"/>
      <c r="C5" s="4" t="s">
        <v>6</v>
      </c>
      <c r="D5" s="5" t="s">
        <v>7</v>
      </c>
      <c r="E5" s="6" t="s">
        <v>69</v>
      </c>
      <c r="F5" s="7" t="s">
        <v>8</v>
      </c>
      <c r="G5" s="4" t="s">
        <v>6</v>
      </c>
      <c r="H5" s="5" t="s">
        <v>7</v>
      </c>
      <c r="I5" s="6" t="s">
        <v>69</v>
      </c>
      <c r="J5" s="7" t="s">
        <v>8</v>
      </c>
      <c r="K5" s="4" t="s">
        <v>6</v>
      </c>
      <c r="L5" s="5" t="s">
        <v>7</v>
      </c>
      <c r="M5" s="6" t="s">
        <v>69</v>
      </c>
      <c r="N5" s="7" t="s">
        <v>8</v>
      </c>
      <c r="O5" s="446"/>
      <c r="P5" s="446"/>
      <c r="Q5" s="55"/>
      <c r="R5" s="24"/>
      <c r="S5" s="24"/>
    </row>
    <row r="6" spans="1:19" ht="16.5" thickBot="1" x14ac:dyDescent="0.3">
      <c r="A6" s="3"/>
      <c r="B6" s="40" t="s">
        <v>20</v>
      </c>
      <c r="C6" s="41">
        <f>SUM(C11:C21)</f>
        <v>51538</v>
      </c>
      <c r="D6" s="42">
        <f>SUM(D9:D21)</f>
        <v>6900</v>
      </c>
      <c r="E6" s="43">
        <f>E7+SUM(E11:E21)</f>
        <v>48000</v>
      </c>
      <c r="F6" s="44">
        <f>SUM(C6:E6)</f>
        <v>106438</v>
      </c>
      <c r="G6" s="41">
        <f>SUM(G11:G21)</f>
        <v>25430</v>
      </c>
      <c r="H6" s="42">
        <f>SUM(H9:H21)</f>
        <v>3086</v>
      </c>
      <c r="I6" s="43">
        <f>I7+SUM(I11:I21)</f>
        <v>35212</v>
      </c>
      <c r="J6" s="44">
        <f>SUM(G6:I6)</f>
        <v>63728</v>
      </c>
      <c r="K6" s="41">
        <f>SUM(K11:K21)</f>
        <v>35625</v>
      </c>
      <c r="L6" s="42">
        <f>SUM(L9:L21)</f>
        <v>4600</v>
      </c>
      <c r="M6" s="43">
        <f>M7+SUM(M11:M21)</f>
        <v>42186</v>
      </c>
      <c r="N6" s="44">
        <f>SUM(K6:M6)</f>
        <v>82411</v>
      </c>
      <c r="O6" s="108">
        <f t="shared" ref="O6:O41" si="0">IF(C6=0,0,G6/C6)</f>
        <v>0.49342232915518647</v>
      </c>
      <c r="P6" s="109">
        <f t="shared" ref="P6:P7" si="1">IF(E6=0,0,I6/E6)</f>
        <v>0.73358333333333337</v>
      </c>
      <c r="Q6" s="56"/>
      <c r="R6" s="24"/>
      <c r="S6" s="24"/>
    </row>
    <row r="7" spans="1:19" ht="15.75" x14ac:dyDescent="0.25">
      <c r="A7" s="3"/>
      <c r="B7" s="30" t="s">
        <v>66</v>
      </c>
      <c r="C7" s="66"/>
      <c r="D7" s="67"/>
      <c r="E7" s="68">
        <v>48000</v>
      </c>
      <c r="F7" s="45">
        <f>E7</f>
        <v>48000</v>
      </c>
      <c r="G7" s="66"/>
      <c r="H7" s="67"/>
      <c r="I7" s="68">
        <v>35212</v>
      </c>
      <c r="J7" s="45">
        <f>I7</f>
        <v>35212</v>
      </c>
      <c r="K7" s="66"/>
      <c r="L7" s="67"/>
      <c r="M7" s="68">
        <v>42186</v>
      </c>
      <c r="N7" s="45">
        <f>M7</f>
        <v>42186</v>
      </c>
      <c r="O7" s="62">
        <f t="shared" si="0"/>
        <v>0</v>
      </c>
      <c r="P7" s="62">
        <f t="shared" si="1"/>
        <v>0.73358333333333337</v>
      </c>
      <c r="Q7" s="55"/>
      <c r="R7" s="24"/>
      <c r="S7" s="24"/>
    </row>
    <row r="8" spans="1:19" ht="16.5" thickBot="1" x14ac:dyDescent="0.3">
      <c r="A8" s="3"/>
      <c r="B8" s="31" t="s">
        <v>67</v>
      </c>
      <c r="C8" s="70"/>
      <c r="D8" s="71"/>
      <c r="E8" s="72"/>
      <c r="F8" s="57"/>
      <c r="G8" s="70"/>
      <c r="H8" s="71"/>
      <c r="I8" s="72"/>
      <c r="J8" s="57"/>
      <c r="K8" s="70"/>
      <c r="L8" s="71"/>
      <c r="M8" s="72"/>
      <c r="N8" s="57"/>
      <c r="O8" s="93">
        <f t="shared" si="0"/>
        <v>0</v>
      </c>
      <c r="P8" s="65"/>
      <c r="Q8" s="55"/>
      <c r="R8" s="24"/>
      <c r="S8" s="24"/>
    </row>
    <row r="9" spans="1:19" ht="15.75" x14ac:dyDescent="0.25">
      <c r="A9" s="3"/>
      <c r="B9" s="32" t="s">
        <v>68</v>
      </c>
      <c r="C9" s="110"/>
      <c r="D9" s="79">
        <v>6900</v>
      </c>
      <c r="E9" s="80"/>
      <c r="F9" s="47">
        <f>SUM(D9)</f>
        <v>6900</v>
      </c>
      <c r="G9" s="110"/>
      <c r="H9" s="79">
        <v>3086</v>
      </c>
      <c r="I9" s="80"/>
      <c r="J9" s="47">
        <f>SUM(H9)</f>
        <v>3086</v>
      </c>
      <c r="K9" s="110"/>
      <c r="L9" s="79">
        <v>4600</v>
      </c>
      <c r="M9" s="80"/>
      <c r="N9" s="47">
        <f>SUM(L9)</f>
        <v>4600</v>
      </c>
      <c r="O9" s="62">
        <f t="shared" si="0"/>
        <v>0</v>
      </c>
      <c r="P9" s="112"/>
      <c r="Q9" s="55"/>
      <c r="R9" s="24"/>
      <c r="S9" s="24"/>
    </row>
    <row r="10" spans="1:19" ht="16.5" thickBot="1" x14ac:dyDescent="0.3">
      <c r="A10" s="3"/>
      <c r="B10" s="33" t="s">
        <v>21</v>
      </c>
      <c r="C10" s="74"/>
      <c r="D10" s="75"/>
      <c r="E10" s="76"/>
      <c r="F10" s="46">
        <f>SUM(D10)</f>
        <v>0</v>
      </c>
      <c r="G10" s="74"/>
      <c r="H10" s="75"/>
      <c r="I10" s="76"/>
      <c r="J10" s="46">
        <f>SUM(H10)</f>
        <v>0</v>
      </c>
      <c r="K10" s="74"/>
      <c r="L10" s="75"/>
      <c r="M10" s="76"/>
      <c r="N10" s="46">
        <v>0</v>
      </c>
      <c r="O10" s="93">
        <f t="shared" si="0"/>
        <v>0</v>
      </c>
      <c r="P10" s="65"/>
      <c r="Q10" s="55"/>
      <c r="R10" s="24"/>
      <c r="S10" s="24"/>
    </row>
    <row r="11" spans="1:19" ht="15.75" x14ac:dyDescent="0.25">
      <c r="A11" s="3"/>
      <c r="B11" s="34" t="s">
        <v>22</v>
      </c>
      <c r="C11" s="78"/>
      <c r="D11" s="79"/>
      <c r="E11" s="80"/>
      <c r="F11" s="47">
        <f t="shared" ref="F11:F40" si="2">SUM(C11:E11)</f>
        <v>0</v>
      </c>
      <c r="G11" s="78"/>
      <c r="H11" s="79"/>
      <c r="I11" s="80"/>
      <c r="J11" s="47">
        <f t="shared" ref="J11:J14" si="3">SUM(G11:I11)</f>
        <v>0</v>
      </c>
      <c r="K11" s="78"/>
      <c r="L11" s="79"/>
      <c r="M11" s="80"/>
      <c r="N11" s="47">
        <f t="shared" ref="N11:N14" si="4">SUM(K11:M11)</f>
        <v>0</v>
      </c>
      <c r="O11" s="92">
        <f t="shared" si="0"/>
        <v>0</v>
      </c>
      <c r="P11" s="111"/>
      <c r="Q11" s="55"/>
      <c r="R11" s="24"/>
      <c r="S11" s="24"/>
    </row>
    <row r="12" spans="1:19" ht="15.75" x14ac:dyDescent="0.25">
      <c r="A12" s="3"/>
      <c r="B12" s="35" t="s">
        <v>23</v>
      </c>
      <c r="C12" s="82">
        <v>47112</v>
      </c>
      <c r="D12" s="83"/>
      <c r="E12" s="84"/>
      <c r="F12" s="48">
        <f t="shared" si="2"/>
        <v>47112</v>
      </c>
      <c r="G12" s="82">
        <v>17756</v>
      </c>
      <c r="H12" s="83"/>
      <c r="I12" s="84"/>
      <c r="J12" s="48">
        <f t="shared" si="3"/>
        <v>17756</v>
      </c>
      <c r="K12" s="82">
        <v>28075</v>
      </c>
      <c r="L12" s="83"/>
      <c r="M12" s="84"/>
      <c r="N12" s="48">
        <f t="shared" si="4"/>
        <v>28075</v>
      </c>
      <c r="O12" s="63">
        <f t="shared" si="0"/>
        <v>0.37688911529971131</v>
      </c>
      <c r="P12" s="64"/>
      <c r="Q12" s="55"/>
      <c r="R12" s="24"/>
      <c r="S12" s="24"/>
    </row>
    <row r="13" spans="1:19" ht="15.75" x14ac:dyDescent="0.25">
      <c r="A13" s="3"/>
      <c r="B13" s="35" t="s">
        <v>24</v>
      </c>
      <c r="C13" s="82"/>
      <c r="D13" s="83"/>
      <c r="E13" s="84"/>
      <c r="F13" s="48">
        <f t="shared" si="2"/>
        <v>0</v>
      </c>
      <c r="G13" s="82"/>
      <c r="H13" s="83"/>
      <c r="I13" s="84"/>
      <c r="J13" s="48">
        <f t="shared" si="3"/>
        <v>0</v>
      </c>
      <c r="K13" s="82"/>
      <c r="L13" s="83"/>
      <c r="M13" s="84"/>
      <c r="N13" s="48">
        <f t="shared" si="4"/>
        <v>0</v>
      </c>
      <c r="O13" s="63">
        <f t="shared" si="0"/>
        <v>0</v>
      </c>
      <c r="P13" s="64"/>
      <c r="Q13" s="55"/>
      <c r="R13" s="24"/>
      <c r="S13" s="24"/>
    </row>
    <row r="14" spans="1:19" ht="15.75" x14ac:dyDescent="0.25">
      <c r="A14" s="3"/>
      <c r="B14" s="35" t="s">
        <v>25</v>
      </c>
      <c r="C14" s="82">
        <v>4426</v>
      </c>
      <c r="D14" s="83"/>
      <c r="E14" s="84"/>
      <c r="F14" s="48">
        <f t="shared" si="2"/>
        <v>4426</v>
      </c>
      <c r="G14" s="82">
        <v>73</v>
      </c>
      <c r="H14" s="83"/>
      <c r="I14" s="84"/>
      <c r="J14" s="48">
        <f t="shared" si="3"/>
        <v>73</v>
      </c>
      <c r="K14" s="82">
        <v>2538</v>
      </c>
      <c r="L14" s="83"/>
      <c r="M14" s="84"/>
      <c r="N14" s="48">
        <f t="shared" si="4"/>
        <v>2538</v>
      </c>
      <c r="O14" s="63">
        <f t="shared" si="0"/>
        <v>1.6493447808404879E-2</v>
      </c>
      <c r="P14" s="64"/>
      <c r="Q14" s="55"/>
      <c r="R14" s="24"/>
      <c r="S14" s="24"/>
    </row>
    <row r="15" spans="1:19" ht="15.75" x14ac:dyDescent="0.25">
      <c r="A15" s="3"/>
      <c r="B15" s="35" t="s">
        <v>89</v>
      </c>
      <c r="C15" s="82"/>
      <c r="D15" s="83"/>
      <c r="E15" s="84"/>
      <c r="F15" s="48">
        <f>SUM(C15:E15)</f>
        <v>0</v>
      </c>
      <c r="G15" s="82">
        <v>144</v>
      </c>
      <c r="H15" s="83"/>
      <c r="I15" s="84"/>
      <c r="J15" s="48">
        <f>SUM(G15:I15)</f>
        <v>144</v>
      </c>
      <c r="K15" s="82">
        <v>86</v>
      </c>
      <c r="L15" s="83"/>
      <c r="M15" s="84"/>
      <c r="N15" s="48">
        <f>SUM(K15:M15)</f>
        <v>86</v>
      </c>
      <c r="O15" s="63">
        <f t="shared" si="0"/>
        <v>0</v>
      </c>
      <c r="P15" s="64"/>
      <c r="Q15" s="55"/>
      <c r="R15" s="24"/>
      <c r="S15" s="24"/>
    </row>
    <row r="16" spans="1:19" ht="15.75" x14ac:dyDescent="0.25">
      <c r="A16" s="3"/>
      <c r="B16" s="35" t="s">
        <v>90</v>
      </c>
      <c r="C16" s="82"/>
      <c r="D16" s="83"/>
      <c r="E16" s="84"/>
      <c r="F16" s="48">
        <f t="shared" si="2"/>
        <v>0</v>
      </c>
      <c r="G16" s="82"/>
      <c r="H16" s="83"/>
      <c r="I16" s="84"/>
      <c r="J16" s="48">
        <f t="shared" ref="J16:J21" si="5">SUM(G16:I16)</f>
        <v>0</v>
      </c>
      <c r="K16" s="82">
        <v>4</v>
      </c>
      <c r="L16" s="83"/>
      <c r="M16" s="84"/>
      <c r="N16" s="48">
        <f t="shared" ref="N16:N21" si="6">SUM(K16:M16)</f>
        <v>4</v>
      </c>
      <c r="O16" s="63">
        <f t="shared" si="0"/>
        <v>0</v>
      </c>
      <c r="P16" s="64"/>
      <c r="Q16" s="55"/>
      <c r="R16" s="24"/>
      <c r="S16" s="24"/>
    </row>
    <row r="17" spans="1:19" ht="15.75" x14ac:dyDescent="0.25">
      <c r="A17" s="3"/>
      <c r="B17" s="35" t="s">
        <v>91</v>
      </c>
      <c r="C17" s="82"/>
      <c r="D17" s="83"/>
      <c r="E17" s="84"/>
      <c r="F17" s="48">
        <f t="shared" si="2"/>
        <v>0</v>
      </c>
      <c r="G17" s="82">
        <v>7455</v>
      </c>
      <c r="H17" s="83"/>
      <c r="I17" s="84"/>
      <c r="J17" s="48">
        <f t="shared" si="5"/>
        <v>7455</v>
      </c>
      <c r="K17" s="82">
        <v>4918</v>
      </c>
      <c r="L17" s="83"/>
      <c r="M17" s="84"/>
      <c r="N17" s="48">
        <f t="shared" si="6"/>
        <v>4918</v>
      </c>
      <c r="O17" s="63">
        <f t="shared" si="0"/>
        <v>0</v>
      </c>
      <c r="P17" s="64"/>
      <c r="Q17" s="55"/>
      <c r="R17" s="24"/>
      <c r="S17" s="24"/>
    </row>
    <row r="18" spans="1:19" ht="15.75" x14ac:dyDescent="0.25">
      <c r="A18" s="3"/>
      <c r="B18" s="35" t="s">
        <v>30</v>
      </c>
      <c r="C18" s="82"/>
      <c r="D18" s="83"/>
      <c r="E18" s="84"/>
      <c r="F18" s="48">
        <f t="shared" si="2"/>
        <v>0</v>
      </c>
      <c r="G18" s="82">
        <v>2</v>
      </c>
      <c r="H18" s="83"/>
      <c r="I18" s="84"/>
      <c r="J18" s="48">
        <f t="shared" si="5"/>
        <v>2</v>
      </c>
      <c r="K18" s="82">
        <v>2</v>
      </c>
      <c r="L18" s="83"/>
      <c r="M18" s="84"/>
      <c r="N18" s="48">
        <f t="shared" si="6"/>
        <v>2</v>
      </c>
      <c r="O18" s="63">
        <f t="shared" si="0"/>
        <v>0</v>
      </c>
      <c r="P18" s="64"/>
      <c r="Q18" s="55"/>
      <c r="R18" s="24"/>
      <c r="S18" s="24"/>
    </row>
    <row r="19" spans="1:19" ht="15.75" x14ac:dyDescent="0.25">
      <c r="A19" s="3"/>
      <c r="B19" s="35" t="s">
        <v>92</v>
      </c>
      <c r="C19" s="82"/>
      <c r="D19" s="83"/>
      <c r="E19" s="84"/>
      <c r="F19" s="48">
        <f t="shared" si="2"/>
        <v>0</v>
      </c>
      <c r="G19" s="82"/>
      <c r="H19" s="83"/>
      <c r="I19" s="84"/>
      <c r="J19" s="48">
        <f t="shared" si="5"/>
        <v>0</v>
      </c>
      <c r="K19" s="82">
        <v>2</v>
      </c>
      <c r="L19" s="83"/>
      <c r="M19" s="84"/>
      <c r="N19" s="48">
        <f t="shared" si="6"/>
        <v>2</v>
      </c>
      <c r="O19" s="63">
        <f t="shared" si="0"/>
        <v>0</v>
      </c>
      <c r="P19" s="64"/>
      <c r="Q19" s="55"/>
      <c r="R19" s="24"/>
      <c r="S19" s="24"/>
    </row>
    <row r="20" spans="1:19" ht="15.75" x14ac:dyDescent="0.25">
      <c r="A20" s="3"/>
      <c r="B20" s="35" t="s">
        <v>93</v>
      </c>
      <c r="C20" s="82"/>
      <c r="D20" s="83"/>
      <c r="E20" s="84"/>
      <c r="F20" s="48">
        <f t="shared" si="2"/>
        <v>0</v>
      </c>
      <c r="G20" s="82"/>
      <c r="H20" s="83"/>
      <c r="I20" s="84"/>
      <c r="J20" s="48">
        <f t="shared" si="5"/>
        <v>0</v>
      </c>
      <c r="K20" s="82"/>
      <c r="L20" s="83"/>
      <c r="M20" s="84"/>
      <c r="N20" s="48">
        <f t="shared" si="6"/>
        <v>0</v>
      </c>
      <c r="O20" s="63">
        <f t="shared" si="0"/>
        <v>0</v>
      </c>
      <c r="P20" s="64"/>
      <c r="Q20" s="55"/>
      <c r="R20" s="24"/>
      <c r="S20" s="24"/>
    </row>
    <row r="21" spans="1:19" ht="16.5" thickBot="1" x14ac:dyDescent="0.3">
      <c r="A21" s="3"/>
      <c r="B21" s="94" t="s">
        <v>94</v>
      </c>
      <c r="C21" s="95"/>
      <c r="D21" s="96"/>
      <c r="E21" s="97"/>
      <c r="F21" s="99">
        <f t="shared" si="2"/>
        <v>0</v>
      </c>
      <c r="G21" s="95"/>
      <c r="H21" s="96"/>
      <c r="I21" s="97"/>
      <c r="J21" s="99">
        <f t="shared" si="5"/>
        <v>0</v>
      </c>
      <c r="K21" s="95"/>
      <c r="L21" s="96"/>
      <c r="M21" s="97"/>
      <c r="N21" s="99">
        <f t="shared" si="6"/>
        <v>0</v>
      </c>
      <c r="O21" s="100">
        <f t="shared" si="0"/>
        <v>0</v>
      </c>
      <c r="P21" s="101"/>
      <c r="Q21" s="55"/>
      <c r="R21" s="24"/>
      <c r="S21" s="24"/>
    </row>
    <row r="22" spans="1:19" ht="16.5" thickBot="1" x14ac:dyDescent="0.3">
      <c r="A22" s="3"/>
      <c r="B22" s="36" t="s">
        <v>19</v>
      </c>
      <c r="C22" s="41">
        <f>C23+C24+C25+C26+C27+C28+C29+SUM(C30:C33)+SUM(C34:C40)</f>
        <v>51529</v>
      </c>
      <c r="D22" s="42">
        <f>D23+D24+D25+D26+D27+D28+D29+SUM(D30:D33)+SUM(D34:D40)</f>
        <v>6900</v>
      </c>
      <c r="E22" s="49">
        <f>E23+E24+E25+E26+E27+E28+E29+SUM(E30:E33)+SUM(E34:E40)</f>
        <v>48000</v>
      </c>
      <c r="F22" s="44">
        <f>SUM(C22:E22)</f>
        <v>106429</v>
      </c>
      <c r="G22" s="41">
        <f>G23+G24+G25+G26+G27+G28+G29+SUM(G30:G33)+SUM(G34:G40)</f>
        <v>32136</v>
      </c>
      <c r="H22" s="42">
        <f>H23+H24+H25+H26+H27+H28+H29+SUM(H30:H33)+SUM(H34:H40)</f>
        <v>3086</v>
      </c>
      <c r="I22" s="49">
        <f>I23+I24+I25+I26+I27+I28+I29+SUM(I30:I33)+SUM(I34:I40)</f>
        <v>35212</v>
      </c>
      <c r="J22" s="44">
        <f>SUM(G22:I22)</f>
        <v>70434</v>
      </c>
      <c r="K22" s="41">
        <f>K23+K24+K25+K26+K27+K28+K29+SUM(K30:K33)+SUM(K34:K40)</f>
        <v>35637</v>
      </c>
      <c r="L22" s="42">
        <f>L23+L24+L25+L26+L27+L28+L29+SUM(L30:L33)+SUM(L34:L40)</f>
        <v>4600</v>
      </c>
      <c r="M22" s="49">
        <f>M23+M24+M25+M26+M27+M28+M29+SUM(M30:M33)+SUM(M34:M40)</f>
        <v>42186</v>
      </c>
      <c r="N22" s="44">
        <f>SUM(K22:M22)</f>
        <v>82423</v>
      </c>
      <c r="O22" s="103">
        <f t="shared" si="0"/>
        <v>0.62364881911156822</v>
      </c>
      <c r="P22" s="103">
        <f>IF(E22=0,0,I22/E22)</f>
        <v>0.73358333333333337</v>
      </c>
      <c r="Q22" s="56"/>
      <c r="R22" s="24"/>
      <c r="S22" s="24"/>
    </row>
    <row r="23" spans="1:19" ht="15.75" x14ac:dyDescent="0.25">
      <c r="A23" s="3"/>
      <c r="B23" s="32" t="s">
        <v>32</v>
      </c>
      <c r="C23" s="78">
        <v>12</v>
      </c>
      <c r="D23" s="79"/>
      <c r="E23" s="102">
        <v>4796</v>
      </c>
      <c r="F23" s="47">
        <f t="shared" ref="F23:F24" si="7">SUM(C23:E23)</f>
        <v>4808</v>
      </c>
      <c r="G23" s="78"/>
      <c r="H23" s="79"/>
      <c r="I23" s="102">
        <v>2187</v>
      </c>
      <c r="J23" s="47">
        <f t="shared" ref="J23:J27" si="8">SUM(G23:I23)</f>
        <v>2187</v>
      </c>
      <c r="K23" s="78">
        <v>5</v>
      </c>
      <c r="L23" s="79"/>
      <c r="M23" s="102">
        <v>3522</v>
      </c>
      <c r="N23" s="47">
        <f t="shared" ref="N23:N27" si="9">SUM(K23:M23)</f>
        <v>3527</v>
      </c>
      <c r="O23" s="92">
        <f t="shared" si="0"/>
        <v>0</v>
      </c>
      <c r="P23" s="92">
        <f t="shared" ref="P23:P24" si="10">IF(E23=0,0,I23/E23)</f>
        <v>0.45600500417014178</v>
      </c>
      <c r="Q23" s="56"/>
      <c r="R23" s="24"/>
      <c r="S23" s="24"/>
    </row>
    <row r="24" spans="1:19" ht="15.75" x14ac:dyDescent="0.25">
      <c r="A24" s="3"/>
      <c r="B24" s="35" t="s">
        <v>33</v>
      </c>
      <c r="C24" s="82">
        <v>221</v>
      </c>
      <c r="D24" s="83"/>
      <c r="E24" s="87">
        <v>22541</v>
      </c>
      <c r="F24" s="48">
        <f t="shared" si="7"/>
        <v>22762</v>
      </c>
      <c r="G24" s="82">
        <v>197</v>
      </c>
      <c r="H24" s="83"/>
      <c r="I24" s="87">
        <v>11947</v>
      </c>
      <c r="J24" s="48">
        <f t="shared" si="8"/>
        <v>12144</v>
      </c>
      <c r="K24" s="82">
        <v>171</v>
      </c>
      <c r="L24" s="83"/>
      <c r="M24" s="87">
        <v>15273</v>
      </c>
      <c r="N24" s="48">
        <f t="shared" si="9"/>
        <v>15444</v>
      </c>
      <c r="O24" s="63">
        <f t="shared" si="0"/>
        <v>0.89140271493212675</v>
      </c>
      <c r="P24" s="63">
        <f t="shared" si="10"/>
        <v>0.53001197817310675</v>
      </c>
      <c r="Q24" s="56"/>
      <c r="R24" s="24"/>
      <c r="S24" s="24"/>
    </row>
    <row r="25" spans="1:19" ht="15.75" x14ac:dyDescent="0.25">
      <c r="A25" s="3"/>
      <c r="B25" s="35" t="s">
        <v>34</v>
      </c>
      <c r="C25" s="82">
        <v>2280</v>
      </c>
      <c r="D25" s="83"/>
      <c r="E25" s="86">
        <v>0</v>
      </c>
      <c r="F25" s="48">
        <f t="shared" si="2"/>
        <v>2280</v>
      </c>
      <c r="G25" s="82">
        <v>103</v>
      </c>
      <c r="H25" s="83"/>
      <c r="I25" s="86"/>
      <c r="J25" s="48">
        <f t="shared" si="8"/>
        <v>103</v>
      </c>
      <c r="K25" s="82">
        <v>1254</v>
      </c>
      <c r="L25" s="83"/>
      <c r="M25" s="86"/>
      <c r="N25" s="48">
        <f t="shared" si="9"/>
        <v>1254</v>
      </c>
      <c r="O25" s="63">
        <f t="shared" si="0"/>
        <v>4.517543859649123E-2</v>
      </c>
      <c r="P25" s="63">
        <f>IF(E25=0,0,I25/E25)</f>
        <v>0</v>
      </c>
      <c r="Q25" s="56"/>
      <c r="R25" s="24"/>
      <c r="S25" s="24"/>
    </row>
    <row r="26" spans="1:19" ht="15.75" x14ac:dyDescent="0.25">
      <c r="A26" s="3"/>
      <c r="B26" s="35" t="s">
        <v>95</v>
      </c>
      <c r="C26" s="82">
        <v>15</v>
      </c>
      <c r="D26" s="83">
        <v>6900</v>
      </c>
      <c r="E26" s="86">
        <v>2300</v>
      </c>
      <c r="F26" s="48">
        <f t="shared" si="2"/>
        <v>9215</v>
      </c>
      <c r="G26" s="82">
        <v>46</v>
      </c>
      <c r="H26" s="83">
        <v>2736</v>
      </c>
      <c r="I26" s="86">
        <v>2116</v>
      </c>
      <c r="J26" s="48">
        <f t="shared" si="8"/>
        <v>4898</v>
      </c>
      <c r="K26" s="82">
        <v>19</v>
      </c>
      <c r="L26" s="83">
        <v>4600</v>
      </c>
      <c r="M26" s="86">
        <v>2400</v>
      </c>
      <c r="N26" s="48">
        <f t="shared" si="9"/>
        <v>7019</v>
      </c>
      <c r="O26" s="63">
        <f t="shared" si="0"/>
        <v>3.0666666666666669</v>
      </c>
      <c r="P26" s="63">
        <f>IF(E26=0,0,I26/E26)</f>
        <v>0.92</v>
      </c>
      <c r="Q26" s="56"/>
      <c r="R26" s="24"/>
      <c r="S26" s="24"/>
    </row>
    <row r="27" spans="1:19" ht="15.75" x14ac:dyDescent="0.25">
      <c r="A27" s="3"/>
      <c r="B27" s="37" t="s">
        <v>36</v>
      </c>
      <c r="C27" s="82">
        <v>15</v>
      </c>
      <c r="D27" s="83"/>
      <c r="E27" s="86">
        <v>0</v>
      </c>
      <c r="F27" s="48">
        <f t="shared" si="2"/>
        <v>15</v>
      </c>
      <c r="G27" s="82"/>
      <c r="H27" s="83"/>
      <c r="I27" s="86"/>
      <c r="J27" s="48">
        <f t="shared" si="8"/>
        <v>0</v>
      </c>
      <c r="K27" s="82">
        <v>0</v>
      </c>
      <c r="L27" s="83"/>
      <c r="M27" s="86"/>
      <c r="N27" s="48">
        <f t="shared" si="9"/>
        <v>0</v>
      </c>
      <c r="O27" s="63">
        <f t="shared" si="0"/>
        <v>0</v>
      </c>
      <c r="P27" s="63">
        <f t="shared" ref="P27:P41" si="11">IF(E27=0,0,I27/E27)</f>
        <v>0</v>
      </c>
      <c r="Q27" s="56"/>
      <c r="R27" s="24"/>
      <c r="S27" s="24"/>
    </row>
    <row r="28" spans="1:19" ht="15.75" x14ac:dyDescent="0.25">
      <c r="A28" s="3"/>
      <c r="B28" s="37" t="s">
        <v>37</v>
      </c>
      <c r="C28" s="82">
        <v>99</v>
      </c>
      <c r="D28" s="83"/>
      <c r="E28" s="86">
        <v>0</v>
      </c>
      <c r="F28" s="48">
        <f>SUM(C28:E28)</f>
        <v>99</v>
      </c>
      <c r="G28" s="82">
        <v>42</v>
      </c>
      <c r="H28" s="83"/>
      <c r="I28" s="86"/>
      <c r="J28" s="48">
        <f>SUM(G28:I28)</f>
        <v>42</v>
      </c>
      <c r="K28" s="82">
        <v>23</v>
      </c>
      <c r="L28" s="83"/>
      <c r="M28" s="86"/>
      <c r="N28" s="48">
        <f>SUM(K28:M28)</f>
        <v>23</v>
      </c>
      <c r="O28" s="63">
        <f t="shared" si="0"/>
        <v>0.42424242424242425</v>
      </c>
      <c r="P28" s="63">
        <f t="shared" si="11"/>
        <v>0</v>
      </c>
      <c r="Q28" s="56"/>
      <c r="R28" s="24"/>
      <c r="S28" s="24"/>
    </row>
    <row r="29" spans="1:19" ht="15.75" x14ac:dyDescent="0.25">
      <c r="A29" s="3"/>
      <c r="B29" s="38" t="s">
        <v>38</v>
      </c>
      <c r="C29" s="82">
        <v>8357</v>
      </c>
      <c r="D29" s="83"/>
      <c r="E29" s="86">
        <v>18363</v>
      </c>
      <c r="F29" s="48">
        <f t="shared" ref="F29" si="12">SUM(C29:E29)</f>
        <v>26720</v>
      </c>
      <c r="G29" s="82">
        <v>49</v>
      </c>
      <c r="H29" s="83">
        <v>350</v>
      </c>
      <c r="I29" s="86">
        <v>10402</v>
      </c>
      <c r="J29" s="48">
        <f t="shared" ref="J29:J40" si="13">SUM(G29:I29)</f>
        <v>10801</v>
      </c>
      <c r="K29" s="82">
        <v>216</v>
      </c>
      <c r="L29" s="83"/>
      <c r="M29" s="86">
        <v>18939</v>
      </c>
      <c r="N29" s="48">
        <f t="shared" ref="N29:N40" si="14">SUM(K29:M29)</f>
        <v>19155</v>
      </c>
      <c r="O29" s="63">
        <f t="shared" si="0"/>
        <v>5.8633480914203661E-3</v>
      </c>
      <c r="P29" s="63">
        <f t="shared" si="11"/>
        <v>0.56646517453575129</v>
      </c>
      <c r="Q29" s="56"/>
      <c r="R29" s="24"/>
      <c r="S29" s="24"/>
    </row>
    <row r="30" spans="1:19" ht="15.75" x14ac:dyDescent="0.25">
      <c r="A30" s="3"/>
      <c r="B30" s="37" t="s">
        <v>96</v>
      </c>
      <c r="C30" s="82">
        <v>27731</v>
      </c>
      <c r="D30" s="83"/>
      <c r="E30" s="86">
        <v>0</v>
      </c>
      <c r="F30" s="48">
        <f t="shared" si="2"/>
        <v>27731</v>
      </c>
      <c r="G30" s="82">
        <v>13887</v>
      </c>
      <c r="H30" s="83"/>
      <c r="I30" s="86">
        <v>8560</v>
      </c>
      <c r="J30" s="48">
        <f t="shared" si="13"/>
        <v>22447</v>
      </c>
      <c r="K30" s="82">
        <v>24057</v>
      </c>
      <c r="L30" s="83"/>
      <c r="M30" s="86"/>
      <c r="N30" s="48">
        <f t="shared" si="14"/>
        <v>24057</v>
      </c>
      <c r="O30" s="63">
        <f t="shared" si="0"/>
        <v>0.50077530561465511</v>
      </c>
      <c r="P30" s="63">
        <f t="shared" si="11"/>
        <v>0</v>
      </c>
      <c r="Q30" s="56"/>
      <c r="R30" s="24"/>
      <c r="S30" s="24"/>
    </row>
    <row r="31" spans="1:19" ht="15.75" x14ac:dyDescent="0.25">
      <c r="A31" s="3"/>
      <c r="B31" s="35" t="s">
        <v>97</v>
      </c>
      <c r="C31" s="82">
        <v>324</v>
      </c>
      <c r="D31" s="83"/>
      <c r="E31" s="86">
        <v>0</v>
      </c>
      <c r="F31" s="48">
        <f t="shared" si="2"/>
        <v>324</v>
      </c>
      <c r="G31" s="82">
        <v>324</v>
      </c>
      <c r="H31" s="83"/>
      <c r="I31" s="86"/>
      <c r="J31" s="48">
        <f t="shared" si="13"/>
        <v>324</v>
      </c>
      <c r="K31" s="82">
        <v>324</v>
      </c>
      <c r="L31" s="83"/>
      <c r="M31" s="86"/>
      <c r="N31" s="48">
        <f t="shared" si="14"/>
        <v>324</v>
      </c>
      <c r="O31" s="63">
        <f t="shared" si="0"/>
        <v>1</v>
      </c>
      <c r="P31" s="63">
        <f t="shared" si="11"/>
        <v>0</v>
      </c>
      <c r="Q31" s="56"/>
      <c r="R31" s="24"/>
      <c r="S31" s="24"/>
    </row>
    <row r="32" spans="1:19" ht="15.75" x14ac:dyDescent="0.25">
      <c r="A32" s="3"/>
      <c r="B32" s="35" t="s">
        <v>40</v>
      </c>
      <c r="C32" s="82">
        <v>8709</v>
      </c>
      <c r="D32" s="83"/>
      <c r="E32" s="86">
        <v>0</v>
      </c>
      <c r="F32" s="48">
        <f t="shared" si="2"/>
        <v>8709</v>
      </c>
      <c r="G32" s="82">
        <v>7331</v>
      </c>
      <c r="H32" s="83"/>
      <c r="I32" s="86"/>
      <c r="J32" s="48">
        <f t="shared" si="13"/>
        <v>7331</v>
      </c>
      <c r="K32" s="82">
        <v>7726</v>
      </c>
      <c r="L32" s="83"/>
      <c r="M32" s="86"/>
      <c r="N32" s="48">
        <f t="shared" si="14"/>
        <v>7726</v>
      </c>
      <c r="O32" s="63">
        <f t="shared" si="0"/>
        <v>0.8417728786313009</v>
      </c>
      <c r="P32" s="63">
        <f t="shared" si="11"/>
        <v>0</v>
      </c>
      <c r="Q32" s="56"/>
      <c r="R32" s="24"/>
      <c r="S32" s="24"/>
    </row>
    <row r="33" spans="1:19" ht="15.75" x14ac:dyDescent="0.25">
      <c r="A33" s="3"/>
      <c r="B33" s="35" t="s">
        <v>42</v>
      </c>
      <c r="C33" s="82">
        <v>678</v>
      </c>
      <c r="D33" s="83"/>
      <c r="E33" s="86">
        <v>0</v>
      </c>
      <c r="F33" s="48">
        <f t="shared" si="2"/>
        <v>678</v>
      </c>
      <c r="G33" s="82">
        <v>469</v>
      </c>
      <c r="H33" s="83"/>
      <c r="I33" s="86"/>
      <c r="J33" s="48">
        <f t="shared" si="13"/>
        <v>469</v>
      </c>
      <c r="K33" s="82">
        <v>473</v>
      </c>
      <c r="L33" s="83"/>
      <c r="M33" s="86"/>
      <c r="N33" s="48">
        <f t="shared" si="14"/>
        <v>473</v>
      </c>
      <c r="O33" s="63">
        <f t="shared" si="0"/>
        <v>0.69174041297935107</v>
      </c>
      <c r="P33" s="63">
        <f t="shared" si="11"/>
        <v>0</v>
      </c>
      <c r="Q33" s="56"/>
      <c r="R33" s="24"/>
      <c r="S33" s="24"/>
    </row>
    <row r="34" spans="1:19" ht="15.75" x14ac:dyDescent="0.25">
      <c r="A34" s="3"/>
      <c r="B34" s="35" t="s">
        <v>98</v>
      </c>
      <c r="C34" s="82">
        <v>16</v>
      </c>
      <c r="D34" s="83"/>
      <c r="E34" s="86">
        <v>0</v>
      </c>
      <c r="F34" s="48">
        <f t="shared" si="2"/>
        <v>16</v>
      </c>
      <c r="G34" s="82">
        <v>2</v>
      </c>
      <c r="H34" s="83"/>
      <c r="I34" s="86"/>
      <c r="J34" s="48">
        <f t="shared" si="13"/>
        <v>2</v>
      </c>
      <c r="K34" s="82">
        <v>10</v>
      </c>
      <c r="L34" s="83"/>
      <c r="M34" s="86"/>
      <c r="N34" s="48">
        <f t="shared" si="14"/>
        <v>10</v>
      </c>
      <c r="O34" s="63">
        <f t="shared" si="0"/>
        <v>0.125</v>
      </c>
      <c r="P34" s="63">
        <f>IF(E34=0,0,I34/E34)</f>
        <v>0</v>
      </c>
      <c r="Q34" s="56"/>
      <c r="R34" s="24"/>
      <c r="S34" s="24"/>
    </row>
    <row r="35" spans="1:19" ht="15.75" x14ac:dyDescent="0.25">
      <c r="A35" s="3"/>
      <c r="B35" s="35" t="s">
        <v>44</v>
      </c>
      <c r="C35" s="82">
        <v>250</v>
      </c>
      <c r="D35" s="83"/>
      <c r="E35" s="86">
        <v>0</v>
      </c>
      <c r="F35" s="48">
        <f t="shared" si="2"/>
        <v>250</v>
      </c>
      <c r="G35" s="82">
        <v>204</v>
      </c>
      <c r="H35" s="83"/>
      <c r="I35" s="86"/>
      <c r="J35" s="48">
        <f t="shared" si="13"/>
        <v>204</v>
      </c>
      <c r="K35" s="82">
        <v>203</v>
      </c>
      <c r="L35" s="83"/>
      <c r="M35" s="86"/>
      <c r="N35" s="48">
        <f t="shared" si="14"/>
        <v>203</v>
      </c>
      <c r="O35" s="63">
        <f t="shared" si="0"/>
        <v>0.81599999999999995</v>
      </c>
      <c r="P35" s="63">
        <f t="shared" si="11"/>
        <v>0</v>
      </c>
      <c r="Q35" s="56"/>
      <c r="R35" s="24"/>
      <c r="S35" s="24"/>
    </row>
    <row r="36" spans="1:19" ht="15.75" x14ac:dyDescent="0.25">
      <c r="A36" s="3"/>
      <c r="B36" s="35" t="s">
        <v>99</v>
      </c>
      <c r="C36" s="82"/>
      <c r="D36" s="83"/>
      <c r="E36" s="86">
        <v>0</v>
      </c>
      <c r="F36" s="48">
        <f t="shared" si="2"/>
        <v>0</v>
      </c>
      <c r="G36" s="82"/>
      <c r="H36" s="83"/>
      <c r="I36" s="86"/>
      <c r="J36" s="48">
        <f t="shared" si="13"/>
        <v>0</v>
      </c>
      <c r="K36" s="82">
        <v>0</v>
      </c>
      <c r="L36" s="83"/>
      <c r="M36" s="86"/>
      <c r="N36" s="48">
        <f t="shared" si="14"/>
        <v>0</v>
      </c>
      <c r="O36" s="63">
        <f t="shared" si="0"/>
        <v>0</v>
      </c>
      <c r="P36" s="63">
        <f t="shared" si="11"/>
        <v>0</v>
      </c>
      <c r="Q36" s="56"/>
      <c r="R36" s="24"/>
      <c r="S36" s="24"/>
    </row>
    <row r="37" spans="1:19" ht="15.75" x14ac:dyDescent="0.25">
      <c r="A37" s="3"/>
      <c r="B37" s="35" t="s">
        <v>100</v>
      </c>
      <c r="C37" s="82"/>
      <c r="D37" s="83"/>
      <c r="E37" s="86">
        <v>0</v>
      </c>
      <c r="F37" s="48">
        <f t="shared" si="2"/>
        <v>0</v>
      </c>
      <c r="G37" s="82"/>
      <c r="H37" s="83"/>
      <c r="I37" s="86"/>
      <c r="J37" s="48">
        <f t="shared" si="13"/>
        <v>0</v>
      </c>
      <c r="K37" s="82">
        <v>0</v>
      </c>
      <c r="L37" s="83"/>
      <c r="M37" s="86"/>
      <c r="N37" s="48">
        <f t="shared" si="14"/>
        <v>0</v>
      </c>
      <c r="O37" s="63">
        <f t="shared" si="0"/>
        <v>0</v>
      </c>
      <c r="P37" s="63">
        <f t="shared" si="11"/>
        <v>0</v>
      </c>
      <c r="Q37" s="56"/>
      <c r="R37" s="24"/>
      <c r="S37" s="24"/>
    </row>
    <row r="38" spans="1:19" ht="15.75" x14ac:dyDescent="0.25">
      <c r="A38" s="3"/>
      <c r="B38" s="35" t="s">
        <v>101</v>
      </c>
      <c r="C38" s="82">
        <v>365</v>
      </c>
      <c r="D38" s="83"/>
      <c r="E38" s="86">
        <v>0</v>
      </c>
      <c r="F38" s="48">
        <f t="shared" si="2"/>
        <v>365</v>
      </c>
      <c r="G38" s="82">
        <v>346</v>
      </c>
      <c r="H38" s="83"/>
      <c r="I38" s="86"/>
      <c r="J38" s="48">
        <f t="shared" si="13"/>
        <v>346</v>
      </c>
      <c r="K38" s="82">
        <v>353</v>
      </c>
      <c r="L38" s="83"/>
      <c r="M38" s="86"/>
      <c r="N38" s="48">
        <f t="shared" si="14"/>
        <v>353</v>
      </c>
      <c r="O38" s="63">
        <f t="shared" si="0"/>
        <v>0.94794520547945205</v>
      </c>
      <c r="P38" s="63">
        <f t="shared" si="11"/>
        <v>0</v>
      </c>
      <c r="Q38" s="56"/>
      <c r="R38" s="24"/>
      <c r="S38" s="24"/>
    </row>
    <row r="39" spans="1:19" ht="15.75" x14ac:dyDescent="0.25">
      <c r="A39" s="3"/>
      <c r="B39" s="35" t="s">
        <v>46</v>
      </c>
      <c r="C39" s="82">
        <v>2296</v>
      </c>
      <c r="D39" s="83"/>
      <c r="E39" s="86">
        <v>0</v>
      </c>
      <c r="F39" s="48">
        <f t="shared" si="2"/>
        <v>2296</v>
      </c>
      <c r="G39" s="82">
        <v>2273</v>
      </c>
      <c r="H39" s="83"/>
      <c r="I39" s="86"/>
      <c r="J39" s="48">
        <f t="shared" si="13"/>
        <v>2273</v>
      </c>
      <c r="K39" s="82">
        <v>120</v>
      </c>
      <c r="L39" s="83"/>
      <c r="M39" s="86">
        <v>2052</v>
      </c>
      <c r="N39" s="48">
        <f t="shared" si="14"/>
        <v>2172</v>
      </c>
      <c r="O39" s="63">
        <f t="shared" si="0"/>
        <v>0.9899825783972126</v>
      </c>
      <c r="P39" s="63">
        <f t="shared" si="11"/>
        <v>0</v>
      </c>
      <c r="Q39" s="56"/>
      <c r="R39" s="24"/>
      <c r="S39" s="24"/>
    </row>
    <row r="40" spans="1:19" ht="16.5" thickBot="1" x14ac:dyDescent="0.3">
      <c r="A40" s="3"/>
      <c r="B40" s="59" t="s">
        <v>47</v>
      </c>
      <c r="C40" s="82">
        <v>161</v>
      </c>
      <c r="D40" s="83"/>
      <c r="E40" s="86">
        <v>0</v>
      </c>
      <c r="F40" s="48">
        <f t="shared" si="2"/>
        <v>161</v>
      </c>
      <c r="G40" s="82">
        <v>6863</v>
      </c>
      <c r="H40" s="83"/>
      <c r="I40" s="86"/>
      <c r="J40" s="48">
        <f t="shared" si="13"/>
        <v>6863</v>
      </c>
      <c r="K40" s="82">
        <v>683</v>
      </c>
      <c r="L40" s="83"/>
      <c r="M40" s="86"/>
      <c r="N40" s="48">
        <f t="shared" si="14"/>
        <v>683</v>
      </c>
      <c r="O40" s="63">
        <f t="shared" si="0"/>
        <v>42.627329192546583</v>
      </c>
      <c r="P40" s="63">
        <f t="shared" si="11"/>
        <v>0</v>
      </c>
      <c r="Q40" s="56"/>
      <c r="R40" s="24"/>
      <c r="S40" s="24"/>
    </row>
    <row r="41" spans="1:19" ht="17.25" thickTop="1" thickBot="1" x14ac:dyDescent="0.3">
      <c r="A41" s="3"/>
      <c r="B41" s="39" t="s">
        <v>48</v>
      </c>
      <c r="C41" s="50">
        <f t="shared" ref="C41:N41" si="15">C6-C22</f>
        <v>9</v>
      </c>
      <c r="D41" s="51">
        <f t="shared" si="15"/>
        <v>0</v>
      </c>
      <c r="E41" s="52">
        <f t="shared" si="15"/>
        <v>0</v>
      </c>
      <c r="F41" s="53">
        <f t="shared" si="15"/>
        <v>9</v>
      </c>
      <c r="G41" s="50">
        <f t="shared" si="15"/>
        <v>-6706</v>
      </c>
      <c r="H41" s="51">
        <f t="shared" si="15"/>
        <v>0</v>
      </c>
      <c r="I41" s="52">
        <f t="shared" si="15"/>
        <v>0</v>
      </c>
      <c r="J41" s="53">
        <f t="shared" si="15"/>
        <v>-6706</v>
      </c>
      <c r="K41" s="105">
        <f t="shared" si="15"/>
        <v>-12</v>
      </c>
      <c r="L41" s="151">
        <f t="shared" si="15"/>
        <v>0</v>
      </c>
      <c r="M41" s="152">
        <f t="shared" si="15"/>
        <v>0</v>
      </c>
      <c r="N41" s="106">
        <f t="shared" si="15"/>
        <v>-12</v>
      </c>
      <c r="O41" s="107">
        <f t="shared" si="0"/>
        <v>-745.11111111111109</v>
      </c>
      <c r="P41" s="107">
        <f t="shared" si="11"/>
        <v>0</v>
      </c>
      <c r="Q41" s="56"/>
      <c r="R41" s="24"/>
      <c r="S41" s="24"/>
    </row>
    <row r="42" spans="1:19" ht="16.5" thickBot="1" x14ac:dyDescent="0.3">
      <c r="A42" s="12"/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1:19" ht="19.5" thickBot="1" x14ac:dyDescent="0.35">
      <c r="A43" s="12"/>
      <c r="B43" s="449" t="s">
        <v>102</v>
      </c>
      <c r="C43" s="423" t="s">
        <v>84</v>
      </c>
      <c r="D43" s="424"/>
      <c r="E43" s="424"/>
      <c r="F43" s="425"/>
      <c r="G43" s="423" t="s">
        <v>88</v>
      </c>
      <c r="H43" s="424"/>
      <c r="I43" s="424"/>
      <c r="J43" s="425"/>
      <c r="K43" s="423" t="s">
        <v>87</v>
      </c>
      <c r="L43" s="424"/>
      <c r="M43" s="424"/>
      <c r="N43" s="425"/>
      <c r="O43" s="417" t="s">
        <v>9</v>
      </c>
      <c r="P43" s="419" t="s">
        <v>10</v>
      </c>
      <c r="Q43" s="451" t="s">
        <v>11</v>
      </c>
      <c r="R43" s="12"/>
      <c r="S43" s="27"/>
    </row>
    <row r="44" spans="1:19" ht="26.25" thickBot="1" x14ac:dyDescent="0.3">
      <c r="A44" s="8"/>
      <c r="B44" s="450"/>
      <c r="C44" s="153" t="s">
        <v>12</v>
      </c>
      <c r="D44" s="154" t="s">
        <v>17</v>
      </c>
      <c r="E44" s="155" t="s">
        <v>13</v>
      </c>
      <c r="F44" s="156" t="s">
        <v>16</v>
      </c>
      <c r="G44" s="153" t="s">
        <v>12</v>
      </c>
      <c r="H44" s="154" t="s">
        <v>17</v>
      </c>
      <c r="I44" s="155" t="s">
        <v>13</v>
      </c>
      <c r="J44" s="157" t="s">
        <v>16</v>
      </c>
      <c r="K44" s="153" t="s">
        <v>12</v>
      </c>
      <c r="L44" s="154" t="s">
        <v>17</v>
      </c>
      <c r="M44" s="155" t="s">
        <v>13</v>
      </c>
      <c r="N44" s="157" t="s">
        <v>16</v>
      </c>
      <c r="O44" s="418"/>
      <c r="P44" s="420"/>
      <c r="Q44" s="452"/>
      <c r="R44" s="8"/>
      <c r="S44" s="22"/>
    </row>
    <row r="45" spans="1:19" ht="15.75" x14ac:dyDescent="0.25">
      <c r="A45" s="8"/>
      <c r="B45" s="133" t="s">
        <v>103</v>
      </c>
      <c r="C45" s="158">
        <v>9144</v>
      </c>
      <c r="D45" s="159">
        <v>4990</v>
      </c>
      <c r="E45" s="160">
        <f>D45-C45</f>
        <v>-4154</v>
      </c>
      <c r="F45" s="161">
        <v>4154</v>
      </c>
      <c r="G45" s="162">
        <v>7429</v>
      </c>
      <c r="H45" s="163">
        <v>3559</v>
      </c>
      <c r="I45" s="164">
        <f>SUM(H45-G45)</f>
        <v>-3870</v>
      </c>
      <c r="J45" s="165">
        <v>3870</v>
      </c>
      <c r="K45" s="158">
        <v>6222</v>
      </c>
      <c r="L45" s="159">
        <v>3290</v>
      </c>
      <c r="M45" s="164">
        <f>SUM(L45-K45)</f>
        <v>-2932</v>
      </c>
      <c r="N45" s="165">
        <v>2932</v>
      </c>
      <c r="O45" s="123">
        <f>IF(C45=0,0,G45/C45)</f>
        <v>0.81244531933508313</v>
      </c>
      <c r="P45" s="123">
        <f>IF(D45=0,0,H45/D45)</f>
        <v>0.71322645290581166</v>
      </c>
      <c r="Q45" s="147">
        <f>M45-I45</f>
        <v>938</v>
      </c>
      <c r="R45" s="8"/>
      <c r="S45" s="22"/>
    </row>
    <row r="46" spans="1:19" ht="15.75" x14ac:dyDescent="0.25">
      <c r="A46" s="8"/>
      <c r="B46" s="134" t="s">
        <v>104</v>
      </c>
      <c r="C46" s="166">
        <v>11120</v>
      </c>
      <c r="D46" s="167">
        <v>8670</v>
      </c>
      <c r="E46" s="168">
        <f t="shared" ref="E46:E63" si="16">D46-C46</f>
        <v>-2450</v>
      </c>
      <c r="F46" s="169">
        <v>2450</v>
      </c>
      <c r="G46" s="170">
        <v>7371</v>
      </c>
      <c r="H46" s="171">
        <v>5594</v>
      </c>
      <c r="I46" s="164">
        <f t="shared" ref="I46:I56" si="17">SUM(H46-G46)</f>
        <v>-1777</v>
      </c>
      <c r="J46" s="172">
        <v>1777</v>
      </c>
      <c r="K46" s="166">
        <v>6409</v>
      </c>
      <c r="L46" s="167">
        <v>4369</v>
      </c>
      <c r="M46" s="164">
        <f t="shared" ref="M46:M63" si="18">SUM(L46-K46)</f>
        <v>-2040</v>
      </c>
      <c r="N46" s="172">
        <v>2040</v>
      </c>
      <c r="O46" s="125">
        <f t="shared" ref="O46:P61" si="19">IF(C46=0,0,G46/C46)</f>
        <v>0.66285971223021578</v>
      </c>
      <c r="P46" s="125">
        <f t="shared" si="19"/>
        <v>0.6452133794694348</v>
      </c>
      <c r="Q46" s="147">
        <f t="shared" ref="Q46:Q63" si="20">M46-I46</f>
        <v>-263</v>
      </c>
      <c r="R46" s="8"/>
      <c r="S46" s="22"/>
    </row>
    <row r="47" spans="1:19" ht="15.75" x14ac:dyDescent="0.25">
      <c r="A47" s="8"/>
      <c r="B47" s="134" t="s">
        <v>105</v>
      </c>
      <c r="C47" s="166">
        <v>1012</v>
      </c>
      <c r="D47" s="167">
        <v>507</v>
      </c>
      <c r="E47" s="168">
        <f t="shared" si="16"/>
        <v>-505</v>
      </c>
      <c r="F47" s="169">
        <v>505</v>
      </c>
      <c r="G47" s="170">
        <v>716</v>
      </c>
      <c r="H47" s="171">
        <v>496</v>
      </c>
      <c r="I47" s="164">
        <f t="shared" si="17"/>
        <v>-220</v>
      </c>
      <c r="J47" s="172">
        <v>220</v>
      </c>
      <c r="K47" s="166">
        <v>856</v>
      </c>
      <c r="L47" s="167">
        <v>528</v>
      </c>
      <c r="M47" s="164">
        <f t="shared" si="18"/>
        <v>-328</v>
      </c>
      <c r="N47" s="172">
        <v>328</v>
      </c>
      <c r="O47" s="125">
        <f t="shared" si="19"/>
        <v>0.70750988142292492</v>
      </c>
      <c r="P47" s="125">
        <f t="shared" si="19"/>
        <v>0.97830374753451677</v>
      </c>
      <c r="Q47" s="147">
        <f t="shared" si="20"/>
        <v>-108</v>
      </c>
      <c r="R47" s="8"/>
      <c r="S47" s="22"/>
    </row>
    <row r="48" spans="1:19" ht="15.75" x14ac:dyDescent="0.25">
      <c r="A48" s="8"/>
      <c r="B48" s="134" t="s">
        <v>106</v>
      </c>
      <c r="C48" s="166">
        <v>4623</v>
      </c>
      <c r="D48" s="167">
        <v>697</v>
      </c>
      <c r="E48" s="168">
        <f t="shared" si="16"/>
        <v>-3926</v>
      </c>
      <c r="F48" s="169">
        <v>3926</v>
      </c>
      <c r="G48" s="170">
        <v>4292</v>
      </c>
      <c r="H48" s="171">
        <v>1023</v>
      </c>
      <c r="I48" s="164">
        <f t="shared" si="17"/>
        <v>-3269</v>
      </c>
      <c r="J48" s="172">
        <v>3269</v>
      </c>
      <c r="K48" s="166">
        <v>4303</v>
      </c>
      <c r="L48" s="167">
        <v>932</v>
      </c>
      <c r="M48" s="164">
        <f t="shared" si="18"/>
        <v>-3371</v>
      </c>
      <c r="N48" s="172">
        <v>3371</v>
      </c>
      <c r="O48" s="125">
        <f t="shared" si="19"/>
        <v>0.92840147090633784</v>
      </c>
      <c r="P48" s="125">
        <f t="shared" si="19"/>
        <v>1.4677187948350072</v>
      </c>
      <c r="Q48" s="147">
        <f t="shared" si="20"/>
        <v>-102</v>
      </c>
      <c r="R48" s="8"/>
      <c r="S48" s="22"/>
    </row>
    <row r="49" spans="1:19" ht="15.75" x14ac:dyDescent="0.25">
      <c r="A49" s="8"/>
      <c r="B49" s="134" t="s">
        <v>107</v>
      </c>
      <c r="C49" s="166">
        <v>40889</v>
      </c>
      <c r="D49" s="167">
        <v>24430</v>
      </c>
      <c r="E49" s="168">
        <f t="shared" si="16"/>
        <v>-16459</v>
      </c>
      <c r="F49" s="169">
        <v>16459</v>
      </c>
      <c r="G49" s="170">
        <v>15966</v>
      </c>
      <c r="H49" s="171">
        <v>4315</v>
      </c>
      <c r="I49" s="164">
        <f t="shared" si="17"/>
        <v>-11651</v>
      </c>
      <c r="J49" s="172">
        <v>11651</v>
      </c>
      <c r="K49" s="166">
        <v>33123</v>
      </c>
      <c r="L49" s="167">
        <v>15565</v>
      </c>
      <c r="M49" s="164">
        <f t="shared" si="18"/>
        <v>-17558</v>
      </c>
      <c r="N49" s="172">
        <v>17558</v>
      </c>
      <c r="O49" s="125">
        <f t="shared" si="19"/>
        <v>0.39047176502237768</v>
      </c>
      <c r="P49" s="125">
        <f t="shared" si="19"/>
        <v>0.17662709783053623</v>
      </c>
      <c r="Q49" s="147">
        <f t="shared" si="20"/>
        <v>-5907</v>
      </c>
      <c r="R49" s="8"/>
      <c r="S49" s="22"/>
    </row>
    <row r="50" spans="1:19" ht="15.75" x14ac:dyDescent="0.25">
      <c r="A50" s="8"/>
      <c r="B50" s="134" t="s">
        <v>108</v>
      </c>
      <c r="C50" s="166">
        <v>1445</v>
      </c>
      <c r="D50" s="167">
        <v>309</v>
      </c>
      <c r="E50" s="168">
        <f t="shared" si="16"/>
        <v>-1136</v>
      </c>
      <c r="F50" s="169">
        <v>1136</v>
      </c>
      <c r="G50" s="170">
        <v>398</v>
      </c>
      <c r="H50" s="171">
        <v>98</v>
      </c>
      <c r="I50" s="164">
        <f t="shared" si="17"/>
        <v>-300</v>
      </c>
      <c r="J50" s="172">
        <v>300</v>
      </c>
      <c r="K50" s="166">
        <v>1191</v>
      </c>
      <c r="L50" s="167">
        <v>408</v>
      </c>
      <c r="M50" s="164">
        <f t="shared" si="18"/>
        <v>-783</v>
      </c>
      <c r="N50" s="172">
        <v>783</v>
      </c>
      <c r="O50" s="125">
        <f t="shared" si="19"/>
        <v>0.27543252595155709</v>
      </c>
      <c r="P50" s="125">
        <f t="shared" si="19"/>
        <v>0.31715210355987056</v>
      </c>
      <c r="Q50" s="147">
        <f t="shared" si="20"/>
        <v>-483</v>
      </c>
      <c r="R50" s="8"/>
      <c r="S50" s="22"/>
    </row>
    <row r="51" spans="1:19" ht="15.75" x14ac:dyDescent="0.25">
      <c r="A51" s="8"/>
      <c r="B51" s="134" t="s">
        <v>109</v>
      </c>
      <c r="C51" s="166">
        <v>387</v>
      </c>
      <c r="D51" s="167">
        <v>396</v>
      </c>
      <c r="E51" s="168">
        <f t="shared" si="16"/>
        <v>9</v>
      </c>
      <c r="F51" s="169">
        <v>0</v>
      </c>
      <c r="G51" s="170">
        <v>399</v>
      </c>
      <c r="H51" s="171">
        <v>428</v>
      </c>
      <c r="I51" s="164">
        <f t="shared" si="17"/>
        <v>29</v>
      </c>
      <c r="J51" s="172">
        <v>62</v>
      </c>
      <c r="K51" s="166">
        <v>344</v>
      </c>
      <c r="L51" s="167">
        <v>312</v>
      </c>
      <c r="M51" s="164">
        <f t="shared" si="18"/>
        <v>-32</v>
      </c>
      <c r="N51" s="172">
        <v>20</v>
      </c>
      <c r="O51" s="125">
        <f t="shared" si="19"/>
        <v>1.0310077519379846</v>
      </c>
      <c r="P51" s="125">
        <f t="shared" si="19"/>
        <v>1.0808080808080809</v>
      </c>
      <c r="Q51" s="147">
        <f t="shared" si="20"/>
        <v>-61</v>
      </c>
      <c r="R51" s="8"/>
      <c r="S51" s="22"/>
    </row>
    <row r="52" spans="1:19" ht="15.75" x14ac:dyDescent="0.25">
      <c r="A52" s="8"/>
      <c r="B52" s="134" t="s">
        <v>110</v>
      </c>
      <c r="C52" s="166">
        <v>498</v>
      </c>
      <c r="D52" s="167">
        <v>172</v>
      </c>
      <c r="E52" s="168">
        <f t="shared" si="16"/>
        <v>-326</v>
      </c>
      <c r="F52" s="169">
        <v>326</v>
      </c>
      <c r="G52" s="170">
        <v>707</v>
      </c>
      <c r="H52" s="171">
        <v>99</v>
      </c>
      <c r="I52" s="164">
        <f t="shared" si="17"/>
        <v>-608</v>
      </c>
      <c r="J52" s="172">
        <v>608</v>
      </c>
      <c r="K52" s="166">
        <v>315</v>
      </c>
      <c r="L52" s="167">
        <v>135</v>
      </c>
      <c r="M52" s="164">
        <f t="shared" si="18"/>
        <v>-180</v>
      </c>
      <c r="N52" s="172">
        <v>180</v>
      </c>
      <c r="O52" s="125">
        <f t="shared" si="19"/>
        <v>1.4196787148594376</v>
      </c>
      <c r="P52" s="125">
        <f t="shared" si="19"/>
        <v>0.57558139534883723</v>
      </c>
      <c r="Q52" s="147">
        <f t="shared" si="20"/>
        <v>428</v>
      </c>
      <c r="R52" s="8"/>
      <c r="S52" s="22"/>
    </row>
    <row r="53" spans="1:19" ht="15.75" x14ac:dyDescent="0.25">
      <c r="A53" s="8"/>
      <c r="B53" s="134" t="s">
        <v>111</v>
      </c>
      <c r="C53" s="166">
        <v>8050</v>
      </c>
      <c r="D53" s="167">
        <v>3137</v>
      </c>
      <c r="E53" s="168">
        <f t="shared" si="16"/>
        <v>-4913</v>
      </c>
      <c r="F53" s="169">
        <v>4913</v>
      </c>
      <c r="G53" s="170">
        <v>8044</v>
      </c>
      <c r="H53" s="171">
        <v>3158</v>
      </c>
      <c r="I53" s="164">
        <f t="shared" si="17"/>
        <v>-4886</v>
      </c>
      <c r="J53" s="172">
        <v>4886</v>
      </c>
      <c r="K53" s="166">
        <v>6883</v>
      </c>
      <c r="L53" s="167">
        <v>2702</v>
      </c>
      <c r="M53" s="164">
        <f t="shared" si="18"/>
        <v>-4181</v>
      </c>
      <c r="N53" s="172">
        <v>4181</v>
      </c>
      <c r="O53" s="125">
        <f t="shared" si="19"/>
        <v>0.9992546583850932</v>
      </c>
      <c r="P53" s="125">
        <f t="shared" si="19"/>
        <v>1.0066942939113803</v>
      </c>
      <c r="Q53" s="147">
        <f t="shared" si="20"/>
        <v>705</v>
      </c>
      <c r="R53" s="8"/>
      <c r="S53" s="22"/>
    </row>
    <row r="54" spans="1:19" ht="15.75" x14ac:dyDescent="0.25">
      <c r="A54" s="8"/>
      <c r="B54" s="134" t="s">
        <v>112</v>
      </c>
      <c r="C54" s="166">
        <v>22361</v>
      </c>
      <c r="D54" s="167">
        <v>8230</v>
      </c>
      <c r="E54" s="168">
        <f t="shared" si="16"/>
        <v>-14131</v>
      </c>
      <c r="F54" s="169">
        <v>14131</v>
      </c>
      <c r="G54" s="170">
        <v>18315</v>
      </c>
      <c r="H54" s="171">
        <v>7010</v>
      </c>
      <c r="I54" s="164">
        <f t="shared" si="17"/>
        <v>-11305</v>
      </c>
      <c r="J54" s="172">
        <v>11305</v>
      </c>
      <c r="K54" s="166">
        <v>22644</v>
      </c>
      <c r="L54" s="167">
        <v>7251</v>
      </c>
      <c r="M54" s="164">
        <f t="shared" si="18"/>
        <v>-15393</v>
      </c>
      <c r="N54" s="172">
        <v>15393</v>
      </c>
      <c r="O54" s="125">
        <f t="shared" si="19"/>
        <v>0.81905997048432544</v>
      </c>
      <c r="P54" s="125">
        <f t="shared" si="19"/>
        <v>0.85176184690157963</v>
      </c>
      <c r="Q54" s="147">
        <f t="shared" si="20"/>
        <v>-4088</v>
      </c>
      <c r="R54" s="8"/>
      <c r="S54" s="22"/>
    </row>
    <row r="55" spans="1:19" ht="15.75" x14ac:dyDescent="0.25">
      <c r="A55" s="8"/>
      <c r="B55" s="134" t="s">
        <v>113</v>
      </c>
      <c r="C55" s="166">
        <v>0</v>
      </c>
      <c r="D55" s="167">
        <v>0</v>
      </c>
      <c r="E55" s="168">
        <f t="shared" si="16"/>
        <v>0</v>
      </c>
      <c r="F55" s="169">
        <v>0</v>
      </c>
      <c r="G55" s="170">
        <v>0</v>
      </c>
      <c r="H55" s="171">
        <v>0</v>
      </c>
      <c r="I55" s="164">
        <f t="shared" si="17"/>
        <v>0</v>
      </c>
      <c r="J55" s="172">
        <v>0</v>
      </c>
      <c r="K55" s="166">
        <v>133</v>
      </c>
      <c r="L55" s="167">
        <v>133</v>
      </c>
      <c r="M55" s="164">
        <f t="shared" si="18"/>
        <v>0</v>
      </c>
      <c r="N55" s="172">
        <v>0</v>
      </c>
      <c r="O55" s="125">
        <f t="shared" si="19"/>
        <v>0</v>
      </c>
      <c r="P55" s="125">
        <f t="shared" si="19"/>
        <v>0</v>
      </c>
      <c r="Q55" s="147">
        <f t="shared" si="20"/>
        <v>0</v>
      </c>
      <c r="R55" s="8"/>
      <c r="S55" s="22"/>
    </row>
    <row r="56" spans="1:19" ht="15.75" x14ac:dyDescent="0.25">
      <c r="A56" s="8"/>
      <c r="B56" s="134" t="s">
        <v>114</v>
      </c>
      <c r="C56" s="166">
        <v>0</v>
      </c>
      <c r="D56" s="167">
        <v>0</v>
      </c>
      <c r="E56" s="168">
        <f t="shared" si="16"/>
        <v>0</v>
      </c>
      <c r="F56" s="169">
        <v>0</v>
      </c>
      <c r="G56" s="170">
        <v>6797</v>
      </c>
      <c r="H56" s="171">
        <v>0</v>
      </c>
      <c r="I56" s="164">
        <f t="shared" si="17"/>
        <v>-6797</v>
      </c>
      <c r="J56" s="172">
        <v>0</v>
      </c>
      <c r="K56" s="166">
        <v>0</v>
      </c>
      <c r="L56" s="167">
        <v>0</v>
      </c>
      <c r="M56" s="164">
        <f t="shared" si="18"/>
        <v>0</v>
      </c>
      <c r="N56" s="172">
        <v>0</v>
      </c>
      <c r="O56" s="125">
        <f t="shared" si="19"/>
        <v>0</v>
      </c>
      <c r="P56" s="125">
        <f t="shared" si="19"/>
        <v>0</v>
      </c>
      <c r="Q56" s="147">
        <f t="shared" si="20"/>
        <v>6797</v>
      </c>
      <c r="R56" s="8"/>
      <c r="S56" s="22"/>
    </row>
    <row r="57" spans="1:19" ht="15.75" x14ac:dyDescent="0.25">
      <c r="A57" s="8"/>
      <c r="B57" s="134" t="s">
        <v>94</v>
      </c>
      <c r="C57" s="173"/>
      <c r="D57" s="174"/>
      <c r="E57" s="168">
        <f t="shared" si="16"/>
        <v>0</v>
      </c>
      <c r="F57" s="175"/>
      <c r="G57" s="173"/>
      <c r="H57" s="174"/>
      <c r="I57" s="168">
        <f t="shared" ref="I57:I63" si="21">H57-G57</f>
        <v>0</v>
      </c>
      <c r="J57" s="176"/>
      <c r="K57" s="173"/>
      <c r="L57" s="174"/>
      <c r="M57" s="164">
        <f t="shared" si="18"/>
        <v>0</v>
      </c>
      <c r="N57" s="176"/>
      <c r="O57" s="125">
        <f t="shared" si="19"/>
        <v>0</v>
      </c>
      <c r="P57" s="125">
        <f t="shared" si="19"/>
        <v>0</v>
      </c>
      <c r="Q57" s="147">
        <f t="shared" si="20"/>
        <v>0</v>
      </c>
      <c r="R57" s="8"/>
      <c r="S57" s="22"/>
    </row>
    <row r="58" spans="1:19" ht="15.75" x14ac:dyDescent="0.25">
      <c r="A58" s="8"/>
      <c r="B58" s="134"/>
      <c r="C58" s="173"/>
      <c r="D58" s="174"/>
      <c r="E58" s="168">
        <f t="shared" si="16"/>
        <v>0</v>
      </c>
      <c r="F58" s="175"/>
      <c r="G58" s="173"/>
      <c r="H58" s="174"/>
      <c r="I58" s="168">
        <f t="shared" si="21"/>
        <v>0</v>
      </c>
      <c r="J58" s="176"/>
      <c r="K58" s="173"/>
      <c r="L58" s="174"/>
      <c r="M58" s="164">
        <f t="shared" si="18"/>
        <v>0</v>
      </c>
      <c r="N58" s="176"/>
      <c r="O58" s="125">
        <f t="shared" si="19"/>
        <v>0</v>
      </c>
      <c r="P58" s="125">
        <f t="shared" si="19"/>
        <v>0</v>
      </c>
      <c r="Q58" s="147">
        <f t="shared" si="20"/>
        <v>0</v>
      </c>
      <c r="R58" s="8"/>
      <c r="S58" s="22"/>
    </row>
    <row r="59" spans="1:19" ht="15.75" x14ac:dyDescent="0.25">
      <c r="A59" s="8"/>
      <c r="B59" s="134"/>
      <c r="C59" s="173"/>
      <c r="D59" s="174"/>
      <c r="E59" s="168">
        <f t="shared" si="16"/>
        <v>0</v>
      </c>
      <c r="F59" s="175"/>
      <c r="G59" s="173"/>
      <c r="H59" s="174"/>
      <c r="I59" s="168">
        <f t="shared" si="21"/>
        <v>0</v>
      </c>
      <c r="J59" s="176"/>
      <c r="K59" s="173"/>
      <c r="L59" s="174"/>
      <c r="M59" s="164">
        <f t="shared" si="18"/>
        <v>0</v>
      </c>
      <c r="N59" s="176"/>
      <c r="O59" s="125">
        <f t="shared" si="19"/>
        <v>0</v>
      </c>
      <c r="P59" s="125">
        <f t="shared" si="19"/>
        <v>0</v>
      </c>
      <c r="Q59" s="147">
        <f t="shared" si="20"/>
        <v>0</v>
      </c>
      <c r="R59" s="8"/>
      <c r="S59" s="22"/>
    </row>
    <row r="60" spans="1:19" ht="15.75" x14ac:dyDescent="0.25">
      <c r="A60" s="8"/>
      <c r="B60" s="134" t="s">
        <v>94</v>
      </c>
      <c r="C60" s="173"/>
      <c r="D60" s="174"/>
      <c r="E60" s="168">
        <f t="shared" si="16"/>
        <v>0</v>
      </c>
      <c r="F60" s="176"/>
      <c r="G60" s="173"/>
      <c r="H60" s="174"/>
      <c r="I60" s="168">
        <f t="shared" si="21"/>
        <v>0</v>
      </c>
      <c r="J60" s="176"/>
      <c r="K60" s="173"/>
      <c r="L60" s="174"/>
      <c r="M60" s="164">
        <f t="shared" si="18"/>
        <v>0</v>
      </c>
      <c r="N60" s="176"/>
      <c r="O60" s="125">
        <f t="shared" si="19"/>
        <v>0</v>
      </c>
      <c r="P60" s="125">
        <f t="shared" si="19"/>
        <v>0</v>
      </c>
      <c r="Q60" s="147">
        <f t="shared" si="20"/>
        <v>0</v>
      </c>
      <c r="R60" s="8"/>
      <c r="S60" s="22"/>
    </row>
    <row r="61" spans="1:19" ht="15.75" x14ac:dyDescent="0.25">
      <c r="A61" s="8"/>
      <c r="B61" s="134" t="s">
        <v>94</v>
      </c>
      <c r="C61" s="173"/>
      <c r="D61" s="174"/>
      <c r="E61" s="168">
        <f t="shared" si="16"/>
        <v>0</v>
      </c>
      <c r="F61" s="176"/>
      <c r="G61" s="173"/>
      <c r="H61" s="174"/>
      <c r="I61" s="168">
        <f t="shared" si="21"/>
        <v>0</v>
      </c>
      <c r="J61" s="176"/>
      <c r="K61" s="173"/>
      <c r="L61" s="174"/>
      <c r="M61" s="164">
        <f t="shared" si="18"/>
        <v>0</v>
      </c>
      <c r="N61" s="176"/>
      <c r="O61" s="125">
        <f t="shared" si="19"/>
        <v>0</v>
      </c>
      <c r="P61" s="125">
        <f t="shared" si="19"/>
        <v>0</v>
      </c>
      <c r="Q61" s="147">
        <f t="shared" si="20"/>
        <v>0</v>
      </c>
      <c r="R61" s="8"/>
      <c r="S61" s="22"/>
    </row>
    <row r="62" spans="1:19" ht="15.75" x14ac:dyDescent="0.25">
      <c r="A62" s="8"/>
      <c r="B62" s="134" t="s">
        <v>94</v>
      </c>
      <c r="C62" s="173"/>
      <c r="D62" s="174"/>
      <c r="E62" s="168">
        <f t="shared" si="16"/>
        <v>0</v>
      </c>
      <c r="F62" s="176"/>
      <c r="G62" s="173"/>
      <c r="H62" s="174"/>
      <c r="I62" s="168">
        <f t="shared" si="21"/>
        <v>0</v>
      </c>
      <c r="J62" s="176"/>
      <c r="K62" s="173"/>
      <c r="L62" s="174"/>
      <c r="M62" s="164">
        <f t="shared" si="18"/>
        <v>0</v>
      </c>
      <c r="N62" s="176"/>
      <c r="O62" s="125">
        <f t="shared" ref="O62:P63" si="22">IF(C62=0,0,G62/C62)</f>
        <v>0</v>
      </c>
      <c r="P62" s="125">
        <f t="shared" si="22"/>
        <v>0</v>
      </c>
      <c r="Q62" s="147">
        <f t="shared" si="20"/>
        <v>0</v>
      </c>
      <c r="R62" s="8"/>
      <c r="S62" s="22"/>
    </row>
    <row r="63" spans="1:19" ht="16.5" thickBot="1" x14ac:dyDescent="0.3">
      <c r="A63" s="8"/>
      <c r="B63" s="143" t="s">
        <v>94</v>
      </c>
      <c r="C63" s="177"/>
      <c r="D63" s="178"/>
      <c r="E63" s="168">
        <f t="shared" si="16"/>
        <v>0</v>
      </c>
      <c r="F63" s="179"/>
      <c r="G63" s="177"/>
      <c r="H63" s="178"/>
      <c r="I63" s="168">
        <f t="shared" si="21"/>
        <v>0</v>
      </c>
      <c r="J63" s="179"/>
      <c r="K63" s="177"/>
      <c r="L63" s="178"/>
      <c r="M63" s="164">
        <f t="shared" si="18"/>
        <v>0</v>
      </c>
      <c r="N63" s="179"/>
      <c r="O63" s="125">
        <f t="shared" si="22"/>
        <v>0</v>
      </c>
      <c r="P63" s="125">
        <f t="shared" si="22"/>
        <v>0</v>
      </c>
      <c r="Q63" s="147">
        <f t="shared" si="20"/>
        <v>0</v>
      </c>
      <c r="R63" s="8"/>
      <c r="S63" s="22"/>
    </row>
    <row r="64" spans="1:19" ht="16.5" thickBot="1" x14ac:dyDescent="0.3">
      <c r="A64" s="8"/>
      <c r="B64" s="148" t="str">
        <f>[1]Identifikace!D8</f>
        <v>KULTURA A SPORT CHOMUTOV s.r.o.</v>
      </c>
      <c r="C64" s="180">
        <f>SUM(C45:C63)</f>
        <v>99529</v>
      </c>
      <c r="D64" s="181">
        <f>SUM(D45:D63)</f>
        <v>51538</v>
      </c>
      <c r="E64" s="182">
        <f>D64-C64</f>
        <v>-47991</v>
      </c>
      <c r="F64" s="183">
        <f>SUM(F45:F63)</f>
        <v>48000</v>
      </c>
      <c r="G64" s="180">
        <f>SUM(G45:G63)</f>
        <v>70434</v>
      </c>
      <c r="H64" s="181">
        <f>SUM(H45:H63)</f>
        <v>25780</v>
      </c>
      <c r="I64" s="182">
        <f>H64-G64</f>
        <v>-44654</v>
      </c>
      <c r="J64" s="184">
        <f>SUM(J45:J63)</f>
        <v>37948</v>
      </c>
      <c r="K64" s="180">
        <f>SUM(K45:K63)</f>
        <v>82423</v>
      </c>
      <c r="L64" s="181">
        <f>SUM(L45:L63)</f>
        <v>35625</v>
      </c>
      <c r="M64" s="182">
        <f>L64-K64</f>
        <v>-46798</v>
      </c>
      <c r="N64" s="185">
        <f>SUM(N45:N63)</f>
        <v>46786</v>
      </c>
      <c r="O64" s="126">
        <f>IF(C64=0,0,G64/C64)</f>
        <v>0.70767314049171604</v>
      </c>
      <c r="P64" s="127">
        <f>IF(D64=0,0,H64/D64)</f>
        <v>0.50021343474717683</v>
      </c>
      <c r="Q64" s="128">
        <f>M64-I64</f>
        <v>-2144</v>
      </c>
      <c r="R64" s="8"/>
      <c r="S64" s="23"/>
    </row>
    <row r="65" spans="1:19" ht="16.5" thickBot="1" x14ac:dyDescent="0.3">
      <c r="A65" s="119"/>
      <c r="B65" s="120"/>
      <c r="C65" s="120"/>
      <c r="D65" s="120"/>
      <c r="E65" s="421">
        <f>E64+F64</f>
        <v>9</v>
      </c>
      <c r="F65" s="422"/>
      <c r="G65" s="120"/>
      <c r="H65" s="120"/>
      <c r="I65" s="421">
        <f>I64+J64</f>
        <v>-6706</v>
      </c>
      <c r="J65" s="422"/>
      <c r="K65" s="120"/>
      <c r="L65" s="120"/>
      <c r="M65" s="421">
        <f>M64+N64</f>
        <v>-12</v>
      </c>
      <c r="N65" s="422"/>
      <c r="O65" s="119"/>
      <c r="P65" s="119"/>
      <c r="Q65" s="119"/>
      <c r="R65" s="119"/>
      <c r="S65" s="121"/>
    </row>
    <row r="66" spans="1:19" x14ac:dyDescent="0.25">
      <c r="A66" s="14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/>
      <c r="P66" s="14"/>
      <c r="Q66" s="14"/>
      <c r="R66" s="14"/>
      <c r="S66" s="20"/>
    </row>
    <row r="67" spans="1:19" x14ac:dyDescent="0.25">
      <c r="A67" s="14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4"/>
      <c r="P67" s="14"/>
      <c r="Q67" s="14"/>
      <c r="R67" s="14"/>
      <c r="S67" s="14"/>
    </row>
    <row r="68" spans="1:19" ht="18.75" x14ac:dyDescent="0.3">
      <c r="A68" s="17"/>
      <c r="B68" s="186"/>
      <c r="C68" s="23"/>
      <c r="D68" s="23"/>
      <c r="E68" s="187"/>
      <c r="F68" s="23"/>
      <c r="G68" s="23"/>
      <c r="H68" s="187"/>
      <c r="I68" s="187"/>
      <c r="J68" s="18"/>
      <c r="K68" s="188"/>
      <c r="L68" s="60"/>
      <c r="M68" s="150"/>
      <c r="N68" s="17"/>
      <c r="O68" s="17"/>
      <c r="P68" s="17"/>
      <c r="Q68" s="17"/>
      <c r="R68" s="17"/>
      <c r="S68" s="17"/>
    </row>
    <row r="69" spans="1:19" ht="15.75" x14ac:dyDescent="0.25">
      <c r="A69" s="17"/>
      <c r="B69" s="186"/>
      <c r="C69" s="23"/>
      <c r="D69" s="23"/>
      <c r="E69" s="187"/>
      <c r="F69" s="23"/>
      <c r="G69" s="23"/>
      <c r="H69" s="187"/>
      <c r="I69" s="187"/>
      <c r="J69" s="18"/>
      <c r="K69" s="189" t="s">
        <v>15</v>
      </c>
      <c r="L69" s="190"/>
      <c r="M69" s="191">
        <f>SUM([1]Identifikace!D15)</f>
        <v>44651</v>
      </c>
      <c r="N69" s="190"/>
      <c r="O69" s="17"/>
      <c r="P69" s="17"/>
      <c r="Q69" s="17"/>
      <c r="R69" s="17"/>
      <c r="S69" s="17"/>
    </row>
    <row r="70" spans="1:19" ht="15.75" x14ac:dyDescent="0.25">
      <c r="A70" s="17"/>
      <c r="B70" s="186"/>
      <c r="C70" s="23"/>
      <c r="D70" s="23"/>
      <c r="E70" s="187"/>
      <c r="F70" s="23"/>
      <c r="G70" s="23"/>
      <c r="H70" s="187"/>
      <c r="I70" s="187"/>
      <c r="J70" s="18"/>
      <c r="K70" s="192"/>
      <c r="L70" s="193"/>
      <c r="M70" s="194"/>
      <c r="N70" s="190"/>
      <c r="O70" s="17"/>
      <c r="P70" s="17"/>
      <c r="Q70" s="17"/>
      <c r="R70" s="17"/>
      <c r="S70" s="17"/>
    </row>
    <row r="71" spans="1:19" ht="15.75" x14ac:dyDescent="0.25">
      <c r="A71" s="17"/>
      <c r="B71" s="186"/>
      <c r="C71" s="23"/>
      <c r="D71" s="23"/>
      <c r="E71" s="187"/>
      <c r="F71" s="23"/>
      <c r="G71" s="23"/>
      <c r="H71" s="187"/>
      <c r="I71" s="187"/>
      <c r="J71" s="18"/>
      <c r="K71" s="192" t="s">
        <v>18</v>
      </c>
      <c r="L71" s="193"/>
      <c r="M71" s="195" t="str">
        <f>[1]Identifikace!D17</f>
        <v>Naďa Exnerová</v>
      </c>
      <c r="N71" s="190"/>
      <c r="O71" s="17"/>
      <c r="P71" s="17"/>
      <c r="Q71" s="17"/>
      <c r="R71" s="17"/>
      <c r="S71" s="17"/>
    </row>
    <row r="72" spans="1:19" ht="15.75" x14ac:dyDescent="0.25">
      <c r="A72" s="17"/>
      <c r="B72" s="186"/>
      <c r="C72" s="23"/>
      <c r="D72" s="23"/>
      <c r="E72" s="187"/>
      <c r="F72" s="23"/>
      <c r="G72" s="23"/>
      <c r="H72" s="187"/>
      <c r="I72" s="187"/>
      <c r="J72" s="18"/>
      <c r="K72" s="192"/>
      <c r="L72" s="193"/>
      <c r="M72" s="194"/>
      <c r="N72" s="190"/>
      <c r="O72" s="17"/>
      <c r="P72" s="17"/>
      <c r="Q72" s="17"/>
      <c r="R72" s="17"/>
      <c r="S72" s="17"/>
    </row>
    <row r="73" spans="1:19" ht="15.75" x14ac:dyDescent="0.25">
      <c r="A73" s="17"/>
      <c r="B73" s="186"/>
      <c r="C73" s="23"/>
      <c r="D73" s="23"/>
      <c r="E73" s="187"/>
      <c r="F73" s="23"/>
      <c r="G73" s="23"/>
      <c r="H73" s="187"/>
      <c r="I73" s="187"/>
      <c r="J73" s="18"/>
      <c r="K73" s="456" t="s">
        <v>14</v>
      </c>
      <c r="L73" s="456"/>
      <c r="M73" s="194" t="str">
        <f>[1]Identifikace!D20</f>
        <v>Bc. Radek Holuša</v>
      </c>
      <c r="N73" s="190"/>
      <c r="O73" s="17"/>
      <c r="P73" s="17"/>
      <c r="Q73" s="17"/>
      <c r="R73" s="17"/>
      <c r="S73" s="17"/>
    </row>
    <row r="74" spans="1:19" ht="18.75" x14ac:dyDescent="0.3">
      <c r="A74" s="17"/>
      <c r="B74" s="196"/>
      <c r="C74" s="197"/>
      <c r="D74" s="197"/>
      <c r="E74" s="197"/>
      <c r="F74" s="197"/>
      <c r="G74" s="197"/>
      <c r="H74" s="197"/>
      <c r="I74" s="198"/>
      <c r="J74" s="18"/>
      <c r="K74" s="135"/>
      <c r="L74" s="60"/>
      <c r="M74" s="150"/>
      <c r="N74" s="17"/>
      <c r="O74" s="17"/>
      <c r="P74" s="17"/>
      <c r="Q74" s="17"/>
      <c r="R74" s="17"/>
      <c r="S74" s="17"/>
    </row>
    <row r="75" spans="1:19" ht="18.75" x14ac:dyDescent="0.3">
      <c r="A75" s="14"/>
      <c r="B75" s="199"/>
      <c r="C75" s="457"/>
      <c r="D75" s="457"/>
      <c r="E75" s="200"/>
      <c r="F75" s="457"/>
      <c r="G75" s="457"/>
      <c r="H75" s="200"/>
      <c r="I75" s="201"/>
      <c r="J75" s="202"/>
      <c r="K75" s="135"/>
      <c r="L75" s="60"/>
      <c r="M75" s="203"/>
      <c r="N75" s="17"/>
      <c r="O75" s="17"/>
      <c r="P75" s="17"/>
      <c r="Q75" s="17"/>
      <c r="R75" s="17"/>
      <c r="S75" s="17"/>
    </row>
    <row r="76" spans="1:19" x14ac:dyDescent="0.25">
      <c r="A76" s="17"/>
      <c r="B76" s="17"/>
      <c r="C76" s="19"/>
      <c r="D76" s="19"/>
      <c r="E76" s="20"/>
      <c r="F76" s="20"/>
      <c r="G76" s="20"/>
      <c r="H76" s="21"/>
      <c r="I76" s="18"/>
      <c r="J76" s="20"/>
      <c r="K76" s="17"/>
      <c r="L76" s="17"/>
      <c r="M76" s="17"/>
      <c r="N76" s="17"/>
      <c r="O76" s="17"/>
      <c r="P76" s="17"/>
      <c r="Q76" s="17"/>
      <c r="R76" s="17"/>
      <c r="S76" s="17"/>
    </row>
    <row r="77" spans="1:19" x14ac:dyDescent="0.25">
      <c r="A77" s="17"/>
      <c r="B77" s="17"/>
      <c r="C77" s="19"/>
      <c r="D77" s="19"/>
      <c r="E77" s="20"/>
      <c r="F77" s="20"/>
      <c r="G77" s="20"/>
      <c r="H77" s="21"/>
      <c r="I77" s="20"/>
      <c r="J77" s="20"/>
      <c r="K77" s="17"/>
      <c r="L77" s="17"/>
      <c r="M77" s="17"/>
      <c r="N77" s="17"/>
      <c r="O77" s="17"/>
      <c r="P77" s="17"/>
      <c r="Q77" s="17"/>
      <c r="R77" s="17"/>
      <c r="S77" s="17"/>
    </row>
    <row r="78" spans="1:19" x14ac:dyDescent="0.25">
      <c r="A78" s="17"/>
      <c r="B78" s="17"/>
      <c r="C78" s="19"/>
      <c r="D78" s="19"/>
      <c r="E78" s="17"/>
      <c r="F78" s="17"/>
      <c r="G78" s="17"/>
      <c r="H78" s="17"/>
      <c r="I78" s="17"/>
      <c r="J78" s="17"/>
      <c r="K78" s="14"/>
      <c r="L78" s="14"/>
      <c r="M78" s="17"/>
      <c r="N78" s="17"/>
      <c r="O78" s="17"/>
      <c r="P78" s="17"/>
      <c r="Q78" s="17"/>
      <c r="R78" s="17"/>
      <c r="S78" s="17"/>
    </row>
    <row r="79" spans="1:19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7"/>
      <c r="O79" s="17"/>
      <c r="P79" s="17"/>
      <c r="Q79" s="17"/>
      <c r="R79" s="17"/>
      <c r="S79" s="17"/>
    </row>
    <row r="80" spans="1:19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7"/>
      <c r="N80" s="14"/>
      <c r="O80" s="14"/>
      <c r="P80" s="14"/>
      <c r="Q80" s="14"/>
      <c r="R80" s="14"/>
      <c r="S80" s="14"/>
    </row>
    <row r="81" spans="1:19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7"/>
      <c r="O81" s="17"/>
      <c r="P81" s="17"/>
      <c r="Q81" s="17"/>
      <c r="R81" s="17"/>
      <c r="S81" s="17"/>
    </row>
  </sheetData>
  <mergeCells count="25">
    <mergeCell ref="K73:L73"/>
    <mergeCell ref="C75:D75"/>
    <mergeCell ref="F75:G75"/>
    <mergeCell ref="P43:P44"/>
    <mergeCell ref="Q43:Q44"/>
    <mergeCell ref="E65:F65"/>
    <mergeCell ref="I65:J65"/>
    <mergeCell ref="M65:N65"/>
    <mergeCell ref="B43:B44"/>
    <mergeCell ref="C43:F43"/>
    <mergeCell ref="G43:J43"/>
    <mergeCell ref="K43:N43"/>
    <mergeCell ref="O43:O44"/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</mergeCells>
  <dataValidations count="1">
    <dataValidation type="decimal" showInputMessage="1" showErrorMessage="1" errorTitle="Chyba vyplnění" error="Hodnota není vyplněna nebo zadána nesprávná hodnota" sqref="C6:N41" xr:uid="{00000000-0002-0000-0200-000000000000}">
      <formula1>-99999</formula1>
      <formula2>99999</formula2>
    </dataValidation>
  </dataValidations>
  <pageMargins left="0.7" right="0.7" top="0.78740157499999996" bottom="0.78740157499999996" header="0.3" footer="0.3"/>
  <pageSetup paperSize="9" scale="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8"/>
  <sheetViews>
    <sheetView topLeftCell="A33" zoomScale="90" zoomScaleNormal="90" workbookViewId="0">
      <selection activeCell="H44" sqref="H44"/>
    </sheetView>
  </sheetViews>
  <sheetFormatPr defaultRowHeight="15" x14ac:dyDescent="0.25"/>
  <cols>
    <col min="1" max="1" width="1.28515625" customWidth="1"/>
    <col min="2" max="2" width="57" bestFit="1" customWidth="1"/>
    <col min="3" max="3" width="12" bestFit="1" customWidth="1"/>
    <col min="4" max="4" width="10.7109375" bestFit="1" customWidth="1"/>
    <col min="5" max="5" width="13.7109375" bestFit="1" customWidth="1"/>
    <col min="6" max="7" width="12" bestFit="1" customWidth="1"/>
    <col min="8" max="8" width="10.7109375" bestFit="1" customWidth="1"/>
    <col min="9" max="9" width="13.7109375" bestFit="1" customWidth="1"/>
    <col min="10" max="10" width="12" bestFit="1" customWidth="1"/>
    <col min="11" max="11" width="23.28515625" bestFit="1" customWidth="1"/>
    <col min="12" max="12" width="10.7109375" bestFit="1" customWidth="1"/>
    <col min="13" max="13" width="22.140625" bestFit="1" customWidth="1"/>
    <col min="14" max="14" width="12" bestFit="1" customWidth="1"/>
    <col min="15" max="17" width="11" customWidth="1"/>
  </cols>
  <sheetData>
    <row r="1" spans="1:19" ht="15.75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0.25" thickBot="1" x14ac:dyDescent="0.35">
      <c r="A2" s="1"/>
      <c r="B2" s="25" t="s">
        <v>3</v>
      </c>
      <c r="C2" s="61" t="s">
        <v>120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  <c r="Q2" s="58"/>
      <c r="R2" s="427"/>
      <c r="S2" s="427"/>
    </row>
    <row r="3" spans="1:19" ht="19.5" thickBot="1" x14ac:dyDescent="0.35">
      <c r="A3" s="2"/>
      <c r="B3" s="428" t="s">
        <v>49</v>
      </c>
      <c r="C3" s="430" t="s">
        <v>115</v>
      </c>
      <c r="D3" s="431"/>
      <c r="E3" s="431"/>
      <c r="F3" s="432"/>
      <c r="G3" s="436" t="s">
        <v>4</v>
      </c>
      <c r="H3" s="437"/>
      <c r="I3" s="437"/>
      <c r="J3" s="438"/>
      <c r="K3" s="436" t="s">
        <v>4</v>
      </c>
      <c r="L3" s="437"/>
      <c r="M3" s="437"/>
      <c r="N3" s="438"/>
      <c r="O3" s="439" t="s">
        <v>85</v>
      </c>
      <c r="P3" s="440"/>
      <c r="Q3" s="54"/>
      <c r="R3" s="441"/>
      <c r="S3" s="441"/>
    </row>
    <row r="4" spans="1:19" ht="19.5" thickBot="1" x14ac:dyDescent="0.35">
      <c r="A4" s="2"/>
      <c r="B4" s="429"/>
      <c r="C4" s="433"/>
      <c r="D4" s="434"/>
      <c r="E4" s="434"/>
      <c r="F4" s="435"/>
      <c r="G4" s="453" t="s">
        <v>85</v>
      </c>
      <c r="H4" s="454"/>
      <c r="I4" s="454"/>
      <c r="J4" s="455"/>
      <c r="K4" s="453" t="s">
        <v>86</v>
      </c>
      <c r="L4" s="454"/>
      <c r="M4" s="454"/>
      <c r="N4" s="455"/>
      <c r="O4" s="445" t="s">
        <v>5</v>
      </c>
      <c r="P4" s="445" t="s">
        <v>70</v>
      </c>
      <c r="Q4" s="55"/>
      <c r="R4" s="447"/>
      <c r="S4" s="447"/>
    </row>
    <row r="5" spans="1:19" ht="16.5" thickBot="1" x14ac:dyDescent="0.3">
      <c r="A5" s="3"/>
      <c r="B5" s="26"/>
      <c r="C5" s="4" t="s">
        <v>6</v>
      </c>
      <c r="D5" s="5" t="s">
        <v>7</v>
      </c>
      <c r="E5" s="6" t="s">
        <v>69</v>
      </c>
      <c r="F5" s="7" t="s">
        <v>8</v>
      </c>
      <c r="G5" s="4" t="s">
        <v>6</v>
      </c>
      <c r="H5" s="5" t="s">
        <v>7</v>
      </c>
      <c r="I5" s="6" t="s">
        <v>69</v>
      </c>
      <c r="J5" s="7" t="s">
        <v>8</v>
      </c>
      <c r="K5" s="4" t="s">
        <v>6</v>
      </c>
      <c r="L5" s="5" t="s">
        <v>7</v>
      </c>
      <c r="M5" s="6" t="s">
        <v>69</v>
      </c>
      <c r="N5" s="7" t="s">
        <v>8</v>
      </c>
      <c r="O5" s="446"/>
      <c r="P5" s="446"/>
      <c r="Q5" s="55"/>
      <c r="R5" s="24"/>
      <c r="S5" s="24"/>
    </row>
    <row r="6" spans="1:19" ht="16.5" thickBot="1" x14ac:dyDescent="0.3">
      <c r="A6" s="3"/>
      <c r="B6" s="40" t="s">
        <v>20</v>
      </c>
      <c r="C6" s="41">
        <f>SUM(C11:C21)</f>
        <v>41360</v>
      </c>
      <c r="D6" s="42">
        <f>SUM(D9:D21)</f>
        <v>0</v>
      </c>
      <c r="E6" s="43">
        <f>E7+SUM(E11:E21)</f>
        <v>0</v>
      </c>
      <c r="F6" s="44">
        <f>SUM(C6:E6)</f>
        <v>41360</v>
      </c>
      <c r="G6" s="41">
        <f>SUM(G11:G21)</f>
        <v>41801.639999999992</v>
      </c>
      <c r="H6" s="42">
        <f>SUM(H9:H21)</f>
        <v>0</v>
      </c>
      <c r="I6" s="43">
        <f>I7+SUM(I11:I21)</f>
        <v>0</v>
      </c>
      <c r="J6" s="44">
        <f>SUM(G6:I6)</f>
        <v>41801.639999999992</v>
      </c>
      <c r="K6" s="41">
        <f>SUM(K11:K21)</f>
        <v>39647.26</v>
      </c>
      <c r="L6" s="42">
        <f>SUM(L9:L21)</f>
        <v>0</v>
      </c>
      <c r="M6" s="43">
        <f>M7+SUM(M11:M21)</f>
        <v>0</v>
      </c>
      <c r="N6" s="44">
        <f>SUM(K6:M6)</f>
        <v>39647.26</v>
      </c>
      <c r="O6" s="108">
        <f t="shared" ref="O6:O41" si="0">IF(C6=0,0,G6/C6)</f>
        <v>1.0106779497098644</v>
      </c>
      <c r="P6" s="109">
        <f t="shared" ref="P6:P7" si="1">IF(E6=0,0,I6/E6)</f>
        <v>0</v>
      </c>
      <c r="Q6" s="56"/>
      <c r="R6" s="24"/>
      <c r="S6" s="24"/>
    </row>
    <row r="7" spans="1:19" ht="15.75" x14ac:dyDescent="0.25">
      <c r="A7" s="3"/>
      <c r="B7" s="30" t="s">
        <v>66</v>
      </c>
      <c r="C7" s="66">
        <v>0</v>
      </c>
      <c r="D7" s="67">
        <v>0</v>
      </c>
      <c r="E7" s="68">
        <v>0</v>
      </c>
      <c r="F7" s="45">
        <f>E7</f>
        <v>0</v>
      </c>
      <c r="G7" s="66">
        <v>0</v>
      </c>
      <c r="H7" s="67">
        <v>0</v>
      </c>
      <c r="I7" s="68">
        <v>0</v>
      </c>
      <c r="J7" s="45">
        <f>I7</f>
        <v>0</v>
      </c>
      <c r="K7" s="66">
        <v>0</v>
      </c>
      <c r="L7" s="67">
        <v>0</v>
      </c>
      <c r="M7" s="68">
        <v>0</v>
      </c>
      <c r="N7" s="45">
        <f>M7</f>
        <v>0</v>
      </c>
      <c r="O7" s="62">
        <f t="shared" si="0"/>
        <v>0</v>
      </c>
      <c r="P7" s="62">
        <f t="shared" si="1"/>
        <v>0</v>
      </c>
      <c r="Q7" s="55"/>
      <c r="R7" s="24"/>
      <c r="S7" s="24"/>
    </row>
    <row r="8" spans="1:19" ht="16.5" thickBot="1" x14ac:dyDescent="0.3">
      <c r="A8" s="3"/>
      <c r="B8" s="31" t="s">
        <v>67</v>
      </c>
      <c r="C8" s="70">
        <v>0</v>
      </c>
      <c r="D8" s="71">
        <v>0</v>
      </c>
      <c r="E8" s="72">
        <v>0</v>
      </c>
      <c r="F8" s="57"/>
      <c r="G8" s="70">
        <v>0</v>
      </c>
      <c r="H8" s="71">
        <v>0</v>
      </c>
      <c r="I8" s="72">
        <v>0</v>
      </c>
      <c r="J8" s="57"/>
      <c r="K8" s="70">
        <v>0</v>
      </c>
      <c r="L8" s="71">
        <v>0</v>
      </c>
      <c r="M8" s="72">
        <v>0</v>
      </c>
      <c r="N8" s="57"/>
      <c r="O8" s="93">
        <f t="shared" si="0"/>
        <v>0</v>
      </c>
      <c r="P8" s="65"/>
      <c r="Q8" s="55"/>
      <c r="R8" s="24"/>
      <c r="S8" s="24"/>
    </row>
    <row r="9" spans="1:19" ht="15.75" x14ac:dyDescent="0.25">
      <c r="A9" s="3"/>
      <c r="B9" s="32" t="s">
        <v>68</v>
      </c>
      <c r="C9" s="110">
        <v>0</v>
      </c>
      <c r="D9" s="79">
        <v>0</v>
      </c>
      <c r="E9" s="80">
        <v>0</v>
      </c>
      <c r="F9" s="47">
        <f>SUM(D9)</f>
        <v>0</v>
      </c>
      <c r="G9" s="110">
        <v>0</v>
      </c>
      <c r="H9" s="79">
        <v>0</v>
      </c>
      <c r="I9" s="80">
        <v>0</v>
      </c>
      <c r="J9" s="47">
        <f>SUM(H9)</f>
        <v>0</v>
      </c>
      <c r="K9" s="110">
        <v>0</v>
      </c>
      <c r="L9" s="79">
        <v>0</v>
      </c>
      <c r="M9" s="80">
        <v>0</v>
      </c>
      <c r="N9" s="47">
        <f>SUM(L9)</f>
        <v>0</v>
      </c>
      <c r="O9" s="62">
        <f t="shared" si="0"/>
        <v>0</v>
      </c>
      <c r="P9" s="112"/>
      <c r="Q9" s="55"/>
      <c r="R9" s="24"/>
      <c r="S9" s="24"/>
    </row>
    <row r="10" spans="1:19" ht="16.5" thickBot="1" x14ac:dyDescent="0.3">
      <c r="A10" s="3"/>
      <c r="B10" s="33" t="s">
        <v>21</v>
      </c>
      <c r="C10" s="74">
        <v>0</v>
      </c>
      <c r="D10" s="204">
        <v>0</v>
      </c>
      <c r="E10" s="76">
        <v>0</v>
      </c>
      <c r="F10" s="46">
        <f>SUM(D10)</f>
        <v>0</v>
      </c>
      <c r="G10" s="74">
        <v>0</v>
      </c>
      <c r="H10" s="204">
        <v>0</v>
      </c>
      <c r="I10" s="76">
        <v>0</v>
      </c>
      <c r="J10" s="46">
        <f>SUM(H10)</f>
        <v>0</v>
      </c>
      <c r="K10" s="74">
        <v>0</v>
      </c>
      <c r="L10" s="204">
        <v>0</v>
      </c>
      <c r="M10" s="76">
        <v>0</v>
      </c>
      <c r="N10" s="46">
        <f>SUM(L10)</f>
        <v>0</v>
      </c>
      <c r="O10" s="93">
        <f t="shared" si="0"/>
        <v>0</v>
      </c>
      <c r="P10" s="65"/>
      <c r="Q10" s="55"/>
      <c r="R10" s="24"/>
      <c r="S10" s="24"/>
    </row>
    <row r="11" spans="1:19" ht="15.75" x14ac:dyDescent="0.25">
      <c r="A11" s="3"/>
      <c r="B11" s="34" t="s">
        <v>22</v>
      </c>
      <c r="C11" s="78">
        <v>0</v>
      </c>
      <c r="D11" s="79">
        <v>0</v>
      </c>
      <c r="E11" s="80">
        <v>0</v>
      </c>
      <c r="F11" s="47">
        <f t="shared" ref="F11:F40" si="2">SUM(C11:E11)</f>
        <v>0</v>
      </c>
      <c r="G11" s="78">
        <v>0</v>
      </c>
      <c r="H11" s="79">
        <v>0</v>
      </c>
      <c r="I11" s="80">
        <v>0</v>
      </c>
      <c r="J11" s="47">
        <f t="shared" ref="J11:J14" si="3">SUM(G11:I11)</f>
        <v>0</v>
      </c>
      <c r="K11" s="78">
        <v>0</v>
      </c>
      <c r="L11" s="79">
        <v>0</v>
      </c>
      <c r="M11" s="80">
        <v>0</v>
      </c>
      <c r="N11" s="47">
        <f t="shared" ref="N11:N14" si="4">SUM(K11:M11)</f>
        <v>0</v>
      </c>
      <c r="O11" s="92">
        <f t="shared" si="0"/>
        <v>0</v>
      </c>
      <c r="P11" s="111"/>
      <c r="Q11" s="55"/>
      <c r="R11" s="24"/>
      <c r="S11" s="24"/>
    </row>
    <row r="12" spans="1:19" ht="15.75" x14ac:dyDescent="0.25">
      <c r="A12" s="3"/>
      <c r="B12" s="35" t="s">
        <v>23</v>
      </c>
      <c r="C12" s="82">
        <v>33500</v>
      </c>
      <c r="D12" s="83">
        <v>0</v>
      </c>
      <c r="E12" s="84">
        <v>0</v>
      </c>
      <c r="F12" s="48">
        <f t="shared" si="2"/>
        <v>33500</v>
      </c>
      <c r="G12" s="82">
        <v>33464.99</v>
      </c>
      <c r="H12" s="83">
        <v>0</v>
      </c>
      <c r="I12" s="84">
        <v>0</v>
      </c>
      <c r="J12" s="48">
        <f t="shared" si="3"/>
        <v>33464.99</v>
      </c>
      <c r="K12" s="205">
        <v>31533.81</v>
      </c>
      <c r="L12" s="83">
        <v>0</v>
      </c>
      <c r="M12" s="84">
        <v>0</v>
      </c>
      <c r="N12" s="48">
        <f t="shared" si="4"/>
        <v>31533.81</v>
      </c>
      <c r="O12" s="63">
        <f t="shared" si="0"/>
        <v>0.99895492537313424</v>
      </c>
      <c r="P12" s="64"/>
      <c r="Q12" s="55"/>
      <c r="R12" s="24"/>
      <c r="S12" s="24"/>
    </row>
    <row r="13" spans="1:19" ht="15.75" x14ac:dyDescent="0.25">
      <c r="A13" s="3"/>
      <c r="B13" s="35" t="s">
        <v>24</v>
      </c>
      <c r="C13" s="82">
        <v>6960</v>
      </c>
      <c r="D13" s="83">
        <v>0</v>
      </c>
      <c r="E13" s="84">
        <v>0</v>
      </c>
      <c r="F13" s="48">
        <f t="shared" si="2"/>
        <v>6960</v>
      </c>
      <c r="G13" s="82">
        <v>6965.81</v>
      </c>
      <c r="H13" s="83">
        <v>0</v>
      </c>
      <c r="I13" s="84">
        <v>0</v>
      </c>
      <c r="J13" s="48">
        <f t="shared" si="3"/>
        <v>6965.81</v>
      </c>
      <c r="K13" s="205">
        <v>6896.84</v>
      </c>
      <c r="L13" s="83">
        <v>0</v>
      </c>
      <c r="M13" s="84">
        <v>0</v>
      </c>
      <c r="N13" s="48">
        <f t="shared" si="4"/>
        <v>6896.84</v>
      </c>
      <c r="O13" s="63">
        <f t="shared" si="0"/>
        <v>1.0008347701149425</v>
      </c>
      <c r="P13" s="64"/>
      <c r="Q13" s="55"/>
      <c r="R13" s="24"/>
      <c r="S13" s="24"/>
    </row>
    <row r="14" spans="1:19" ht="15.75" x14ac:dyDescent="0.25">
      <c r="A14" s="3"/>
      <c r="B14" s="35" t="s">
        <v>25</v>
      </c>
      <c r="C14" s="82">
        <v>0</v>
      </c>
      <c r="D14" s="83">
        <v>0</v>
      </c>
      <c r="E14" s="84">
        <v>0</v>
      </c>
      <c r="F14" s="48">
        <v>0</v>
      </c>
      <c r="G14" s="82">
        <v>0</v>
      </c>
      <c r="H14" s="83">
        <v>0</v>
      </c>
      <c r="I14" s="84">
        <v>0</v>
      </c>
      <c r="J14" s="48">
        <f t="shared" si="3"/>
        <v>0</v>
      </c>
      <c r="K14" s="205">
        <v>0</v>
      </c>
      <c r="L14" s="83">
        <v>0</v>
      </c>
      <c r="M14" s="84">
        <v>0</v>
      </c>
      <c r="N14" s="48">
        <f t="shared" si="4"/>
        <v>0</v>
      </c>
      <c r="O14" s="63">
        <f t="shared" si="0"/>
        <v>0</v>
      </c>
      <c r="P14" s="64"/>
      <c r="Q14" s="55"/>
      <c r="R14" s="24"/>
      <c r="S14" s="24"/>
    </row>
    <row r="15" spans="1:19" ht="15.75" x14ac:dyDescent="0.25">
      <c r="A15" s="3"/>
      <c r="B15" s="35" t="s">
        <v>89</v>
      </c>
      <c r="C15" s="82">
        <v>0</v>
      </c>
      <c r="D15" s="83">
        <v>0</v>
      </c>
      <c r="E15" s="84">
        <v>0</v>
      </c>
      <c r="F15" s="48">
        <f>SUM(C15:E15)</f>
        <v>0</v>
      </c>
      <c r="G15" s="82">
        <v>0</v>
      </c>
      <c r="H15" s="83">
        <v>0</v>
      </c>
      <c r="I15" s="84">
        <v>0</v>
      </c>
      <c r="J15" s="48">
        <f>SUM(G15:I15)</f>
        <v>0</v>
      </c>
      <c r="K15" s="205">
        <v>391.18</v>
      </c>
      <c r="L15" s="83">
        <v>0</v>
      </c>
      <c r="M15" s="84">
        <v>0</v>
      </c>
      <c r="N15" s="48">
        <f>SUM(K15:M15)</f>
        <v>391.18</v>
      </c>
      <c r="O15" s="63">
        <f t="shared" si="0"/>
        <v>0</v>
      </c>
      <c r="P15" s="64"/>
      <c r="Q15" s="55"/>
      <c r="R15" s="24"/>
      <c r="S15" s="24"/>
    </row>
    <row r="16" spans="1:19" ht="15.75" x14ac:dyDescent="0.25">
      <c r="A16" s="3"/>
      <c r="B16" s="35" t="s">
        <v>90</v>
      </c>
      <c r="C16" s="82">
        <v>0</v>
      </c>
      <c r="D16" s="83">
        <v>0</v>
      </c>
      <c r="E16" s="84">
        <v>0</v>
      </c>
      <c r="F16" s="48">
        <f t="shared" si="2"/>
        <v>0</v>
      </c>
      <c r="G16" s="82">
        <v>95.6</v>
      </c>
      <c r="H16" s="83">
        <v>0</v>
      </c>
      <c r="I16" s="84">
        <v>0</v>
      </c>
      <c r="J16" s="48">
        <f t="shared" ref="J16:J21" si="5">SUM(G16:I16)</f>
        <v>95.6</v>
      </c>
      <c r="K16" s="205">
        <v>0</v>
      </c>
      <c r="L16" s="83">
        <v>0</v>
      </c>
      <c r="M16" s="84">
        <v>0</v>
      </c>
      <c r="N16" s="48">
        <f t="shared" ref="N16:N21" si="6">SUM(K16:M16)</f>
        <v>0</v>
      </c>
      <c r="O16" s="63">
        <f t="shared" si="0"/>
        <v>0</v>
      </c>
      <c r="P16" s="64"/>
      <c r="Q16" s="55"/>
      <c r="R16" s="24"/>
      <c r="S16" s="24"/>
    </row>
    <row r="17" spans="1:19" ht="15.75" x14ac:dyDescent="0.25">
      <c r="A17" s="3"/>
      <c r="B17" s="35" t="s">
        <v>91</v>
      </c>
      <c r="C17" s="82">
        <v>0</v>
      </c>
      <c r="D17" s="83">
        <v>0</v>
      </c>
      <c r="E17" s="84">
        <v>0</v>
      </c>
      <c r="F17" s="48">
        <f t="shared" si="2"/>
        <v>0</v>
      </c>
      <c r="G17" s="82">
        <v>0</v>
      </c>
      <c r="H17" s="83">
        <v>0</v>
      </c>
      <c r="I17" s="84">
        <v>0</v>
      </c>
      <c r="J17" s="48">
        <f t="shared" si="5"/>
        <v>0</v>
      </c>
      <c r="K17" s="205">
        <v>0</v>
      </c>
      <c r="L17" s="83">
        <v>0</v>
      </c>
      <c r="M17" s="84">
        <v>0</v>
      </c>
      <c r="N17" s="48">
        <f t="shared" si="6"/>
        <v>0</v>
      </c>
      <c r="O17" s="63">
        <f t="shared" si="0"/>
        <v>0</v>
      </c>
      <c r="P17" s="64"/>
      <c r="Q17" s="55"/>
      <c r="R17" s="24"/>
      <c r="S17" s="24"/>
    </row>
    <row r="18" spans="1:19" ht="15.75" x14ac:dyDescent="0.25">
      <c r="A18" s="3"/>
      <c r="B18" s="35" t="s">
        <v>30</v>
      </c>
      <c r="C18" s="82">
        <v>900</v>
      </c>
      <c r="D18" s="83">
        <v>0</v>
      </c>
      <c r="E18" s="84">
        <v>0</v>
      </c>
      <c r="F18" s="48">
        <f t="shared" si="2"/>
        <v>900</v>
      </c>
      <c r="G18" s="82">
        <v>1271.21</v>
      </c>
      <c r="H18" s="83">
        <v>0</v>
      </c>
      <c r="I18" s="84">
        <v>0</v>
      </c>
      <c r="J18" s="48">
        <f t="shared" si="5"/>
        <v>1271.21</v>
      </c>
      <c r="K18" s="205">
        <v>823.82</v>
      </c>
      <c r="L18" s="83">
        <v>0</v>
      </c>
      <c r="M18" s="84">
        <v>0</v>
      </c>
      <c r="N18" s="48">
        <f t="shared" si="6"/>
        <v>823.82</v>
      </c>
      <c r="O18" s="63">
        <f t="shared" si="0"/>
        <v>1.4124555555555556</v>
      </c>
      <c r="P18" s="64"/>
      <c r="Q18" s="55"/>
      <c r="R18" s="24"/>
      <c r="S18" s="24"/>
    </row>
    <row r="19" spans="1:19" ht="15.75" x14ac:dyDescent="0.25">
      <c r="A19" s="3"/>
      <c r="B19" s="35" t="s">
        <v>92</v>
      </c>
      <c r="C19" s="82">
        <v>0</v>
      </c>
      <c r="D19" s="83">
        <v>0</v>
      </c>
      <c r="E19" s="84">
        <v>0</v>
      </c>
      <c r="F19" s="48">
        <f t="shared" si="2"/>
        <v>0</v>
      </c>
      <c r="G19" s="82">
        <v>4.03</v>
      </c>
      <c r="H19" s="83">
        <v>0</v>
      </c>
      <c r="I19" s="84">
        <v>0</v>
      </c>
      <c r="J19" s="48">
        <f t="shared" si="5"/>
        <v>4.03</v>
      </c>
      <c r="K19" s="205">
        <v>1.61</v>
      </c>
      <c r="L19" s="83">
        <v>0</v>
      </c>
      <c r="M19" s="84">
        <v>0</v>
      </c>
      <c r="N19" s="48">
        <f t="shared" si="6"/>
        <v>1.61</v>
      </c>
      <c r="O19" s="63">
        <f t="shared" si="0"/>
        <v>0</v>
      </c>
      <c r="P19" s="64"/>
      <c r="Q19" s="55"/>
      <c r="R19" s="24"/>
      <c r="S19" s="24"/>
    </row>
    <row r="20" spans="1:19" ht="15.75" x14ac:dyDescent="0.25">
      <c r="A20" s="3"/>
      <c r="B20" s="35" t="s">
        <v>93</v>
      </c>
      <c r="C20" s="82">
        <v>0</v>
      </c>
      <c r="D20" s="83">
        <v>0</v>
      </c>
      <c r="E20" s="84">
        <v>0</v>
      </c>
      <c r="F20" s="48">
        <f t="shared" si="2"/>
        <v>0</v>
      </c>
      <c r="G20" s="82">
        <v>0</v>
      </c>
      <c r="H20" s="83">
        <v>0</v>
      </c>
      <c r="I20" s="84">
        <v>0</v>
      </c>
      <c r="J20" s="48">
        <f t="shared" si="5"/>
        <v>0</v>
      </c>
      <c r="K20" s="205">
        <v>0</v>
      </c>
      <c r="L20" s="83">
        <v>0</v>
      </c>
      <c r="M20" s="84">
        <v>0</v>
      </c>
      <c r="N20" s="48">
        <f t="shared" si="6"/>
        <v>0</v>
      </c>
      <c r="O20" s="63">
        <f t="shared" si="0"/>
        <v>0</v>
      </c>
      <c r="P20" s="64"/>
      <c r="Q20" s="55"/>
      <c r="R20" s="24"/>
      <c r="S20" s="24"/>
    </row>
    <row r="21" spans="1:19" ht="16.5" thickBot="1" x14ac:dyDescent="0.3">
      <c r="A21" s="3"/>
      <c r="B21" s="94" t="s">
        <v>94</v>
      </c>
      <c r="C21" s="95">
        <v>0</v>
      </c>
      <c r="D21" s="96">
        <v>0</v>
      </c>
      <c r="E21" s="97">
        <v>0</v>
      </c>
      <c r="F21" s="99">
        <f t="shared" si="2"/>
        <v>0</v>
      </c>
      <c r="G21" s="95">
        <v>0</v>
      </c>
      <c r="H21" s="96">
        <v>0</v>
      </c>
      <c r="I21" s="97">
        <v>0</v>
      </c>
      <c r="J21" s="99">
        <f t="shared" si="5"/>
        <v>0</v>
      </c>
      <c r="K21" s="206">
        <v>0</v>
      </c>
      <c r="L21" s="96">
        <v>0</v>
      </c>
      <c r="M21" s="97">
        <v>0</v>
      </c>
      <c r="N21" s="99">
        <f t="shared" si="6"/>
        <v>0</v>
      </c>
      <c r="O21" s="100">
        <f t="shared" si="0"/>
        <v>0</v>
      </c>
      <c r="P21" s="101"/>
      <c r="Q21" s="55"/>
      <c r="R21" s="24"/>
      <c r="S21" s="24"/>
    </row>
    <row r="22" spans="1:19" ht="16.5" thickBot="1" x14ac:dyDescent="0.3">
      <c r="A22" s="3"/>
      <c r="B22" s="36" t="s">
        <v>19</v>
      </c>
      <c r="C22" s="41">
        <f>C23+C24+C25+C26+C27+C28+C29+SUM(C30:C33)+SUM(C34:C40)</f>
        <v>34969</v>
      </c>
      <c r="D22" s="42">
        <f>D23+D24+D25+D26+D27+D28+D29+SUM(D30:D33)+SUM(D34:D40)</f>
        <v>0</v>
      </c>
      <c r="E22" s="49">
        <f>E23+E24+E25+E26+E27+E28+E29+SUM(E30:E33)+SUM(E34:E40)</f>
        <v>0</v>
      </c>
      <c r="F22" s="44">
        <f>SUM(C22:E22)</f>
        <v>34969</v>
      </c>
      <c r="G22" s="41">
        <f>G23+G24+G25+G26+G27+G28+G29+SUM(G30:G33)+SUM(G34:G40)</f>
        <v>35220.71</v>
      </c>
      <c r="H22" s="42">
        <f>H23+H24+H25+H26+H27+H28+H29+SUM(H30:H33)+SUM(H34:H40)</f>
        <v>0</v>
      </c>
      <c r="I22" s="49">
        <f>I23+I24+I25+I26+I27+I28+I29+SUM(I30:I33)+SUM(I34:I40)</f>
        <v>0</v>
      </c>
      <c r="J22" s="44">
        <f>SUM(G22:I22)</f>
        <v>35220.71</v>
      </c>
      <c r="K22" s="41">
        <f>K23+K24+K25+K26+K27+K28+K29+SUM(K30:K33)+SUM(K34:K40)</f>
        <v>33452.219999999994</v>
      </c>
      <c r="L22" s="42">
        <f>L23+L24+L25+L26+L27+L28+L29+SUM(L30:L33)+SUM(L34:L40)</f>
        <v>0</v>
      </c>
      <c r="M22" s="49">
        <f>M23+M24+M25+M26+M27+M28+M29+SUM(M30:M33)+SUM(M34:M40)</f>
        <v>0</v>
      </c>
      <c r="N22" s="44">
        <f>SUM(K22:M22)</f>
        <v>33452.219999999994</v>
      </c>
      <c r="O22" s="103">
        <f t="shared" si="0"/>
        <v>1.0071980897366239</v>
      </c>
      <c r="P22" s="103">
        <f>IF(E22=0,0,I22/E22)</f>
        <v>0</v>
      </c>
      <c r="Q22" s="56"/>
      <c r="R22" s="24"/>
      <c r="S22" s="24"/>
    </row>
    <row r="23" spans="1:19" ht="15.75" x14ac:dyDescent="0.25">
      <c r="A23" s="3"/>
      <c r="B23" s="32" t="s">
        <v>32</v>
      </c>
      <c r="C23" s="78">
        <v>15</v>
      </c>
      <c r="D23" s="207">
        <v>0</v>
      </c>
      <c r="E23" s="208">
        <v>0</v>
      </c>
      <c r="F23" s="47">
        <f t="shared" ref="F23:F24" si="7">SUM(C23:E23)</f>
        <v>15</v>
      </c>
      <c r="G23" s="78">
        <v>26.13</v>
      </c>
      <c r="H23" s="207">
        <v>0</v>
      </c>
      <c r="I23" s="208">
        <v>0</v>
      </c>
      <c r="J23" s="47">
        <f t="shared" ref="J23:J27" si="8">SUM(G23:I23)</f>
        <v>26.13</v>
      </c>
      <c r="K23" s="209">
        <v>12.1</v>
      </c>
      <c r="L23" s="207">
        <v>0</v>
      </c>
      <c r="M23" s="208">
        <v>0</v>
      </c>
      <c r="N23" s="47">
        <f t="shared" ref="N23:N27" si="9">SUM(K23:M23)</f>
        <v>12.1</v>
      </c>
      <c r="O23" s="92">
        <f t="shared" si="0"/>
        <v>1.742</v>
      </c>
      <c r="P23" s="92">
        <f t="shared" ref="P23:P24" si="10">IF(E23=0,0,I23/E23)</f>
        <v>0</v>
      </c>
      <c r="Q23" s="56"/>
      <c r="R23" s="24"/>
      <c r="S23" s="24"/>
    </row>
    <row r="24" spans="1:19" ht="15.75" x14ac:dyDescent="0.25">
      <c r="A24" s="3"/>
      <c r="B24" s="35" t="s">
        <v>33</v>
      </c>
      <c r="C24" s="82">
        <v>33000</v>
      </c>
      <c r="D24" s="210">
        <v>0</v>
      </c>
      <c r="E24" s="211">
        <v>0</v>
      </c>
      <c r="F24" s="48">
        <f t="shared" si="7"/>
        <v>33000</v>
      </c>
      <c r="G24" s="82">
        <v>33067.42</v>
      </c>
      <c r="H24" s="210">
        <v>0</v>
      </c>
      <c r="I24" s="211">
        <v>0</v>
      </c>
      <c r="J24" s="48">
        <f t="shared" si="8"/>
        <v>33067.42</v>
      </c>
      <c r="K24" s="205">
        <v>31136.25</v>
      </c>
      <c r="L24" s="210">
        <v>0</v>
      </c>
      <c r="M24" s="211">
        <v>0</v>
      </c>
      <c r="N24" s="48">
        <f t="shared" si="9"/>
        <v>31136.25</v>
      </c>
      <c r="O24" s="63">
        <f t="shared" si="0"/>
        <v>1.0020430303030303</v>
      </c>
      <c r="P24" s="63">
        <f t="shared" si="10"/>
        <v>0</v>
      </c>
      <c r="Q24" s="56"/>
      <c r="R24" s="24"/>
      <c r="S24" s="24"/>
    </row>
    <row r="25" spans="1:19" ht="15.75" x14ac:dyDescent="0.25">
      <c r="A25" s="3"/>
      <c r="B25" s="35" t="s">
        <v>34</v>
      </c>
      <c r="C25" s="82">
        <v>0</v>
      </c>
      <c r="D25" s="210">
        <v>0</v>
      </c>
      <c r="E25" s="212">
        <v>0</v>
      </c>
      <c r="F25" s="48">
        <f t="shared" si="2"/>
        <v>0</v>
      </c>
      <c r="G25" s="82">
        <v>0</v>
      </c>
      <c r="H25" s="210">
        <v>0</v>
      </c>
      <c r="I25" s="212">
        <v>0</v>
      </c>
      <c r="J25" s="48">
        <f t="shared" si="8"/>
        <v>0</v>
      </c>
      <c r="K25" s="205">
        <v>0</v>
      </c>
      <c r="L25" s="210">
        <v>0</v>
      </c>
      <c r="M25" s="212">
        <v>0</v>
      </c>
      <c r="N25" s="48">
        <f t="shared" si="9"/>
        <v>0</v>
      </c>
      <c r="O25" s="63">
        <f t="shared" si="0"/>
        <v>0</v>
      </c>
      <c r="P25" s="63">
        <f>IF(E25=0,0,I25/E25)</f>
        <v>0</v>
      </c>
      <c r="Q25" s="56"/>
      <c r="R25" s="24"/>
      <c r="S25" s="24"/>
    </row>
    <row r="26" spans="1:19" ht="15.75" x14ac:dyDescent="0.25">
      <c r="A26" s="3"/>
      <c r="B26" s="35" t="s">
        <v>35</v>
      </c>
      <c r="C26" s="82">
        <v>10</v>
      </c>
      <c r="D26" s="210">
        <v>0</v>
      </c>
      <c r="E26" s="212">
        <v>0</v>
      </c>
      <c r="F26" s="48">
        <f t="shared" si="2"/>
        <v>10</v>
      </c>
      <c r="G26" s="82">
        <v>11.94</v>
      </c>
      <c r="H26" s="210">
        <v>0</v>
      </c>
      <c r="I26" s="212">
        <v>0</v>
      </c>
      <c r="J26" s="48">
        <f t="shared" si="8"/>
        <v>11.94</v>
      </c>
      <c r="K26" s="205">
        <v>2.0699999999999998</v>
      </c>
      <c r="L26" s="210">
        <v>0</v>
      </c>
      <c r="M26" s="212">
        <v>0</v>
      </c>
      <c r="N26" s="48">
        <f t="shared" si="9"/>
        <v>2.0699999999999998</v>
      </c>
      <c r="O26" s="63">
        <f t="shared" si="0"/>
        <v>1.194</v>
      </c>
      <c r="P26" s="63">
        <f>IF(E26=0,0,I26/E26)</f>
        <v>0</v>
      </c>
      <c r="Q26" s="56"/>
      <c r="R26" s="24"/>
      <c r="S26" s="24"/>
    </row>
    <row r="27" spans="1:19" ht="15.75" x14ac:dyDescent="0.25">
      <c r="A27" s="3"/>
      <c r="B27" s="37" t="s">
        <v>36</v>
      </c>
      <c r="C27" s="82">
        <v>0</v>
      </c>
      <c r="D27" s="210">
        <v>0</v>
      </c>
      <c r="E27" s="212">
        <v>0</v>
      </c>
      <c r="F27" s="48">
        <f t="shared" si="2"/>
        <v>0</v>
      </c>
      <c r="G27" s="82">
        <v>0</v>
      </c>
      <c r="H27" s="210">
        <v>0</v>
      </c>
      <c r="I27" s="212">
        <v>0</v>
      </c>
      <c r="J27" s="48">
        <f t="shared" si="8"/>
        <v>0</v>
      </c>
      <c r="K27" s="205">
        <v>0</v>
      </c>
      <c r="L27" s="210">
        <v>0</v>
      </c>
      <c r="M27" s="212">
        <v>0</v>
      </c>
      <c r="N27" s="48">
        <f t="shared" si="9"/>
        <v>0</v>
      </c>
      <c r="O27" s="63">
        <f t="shared" si="0"/>
        <v>0</v>
      </c>
      <c r="P27" s="63">
        <f t="shared" ref="P27:P41" si="11">IF(E27=0,0,I27/E27)</f>
        <v>0</v>
      </c>
      <c r="Q27" s="56"/>
      <c r="R27" s="24"/>
      <c r="S27" s="24"/>
    </row>
    <row r="28" spans="1:19" ht="15.75" x14ac:dyDescent="0.25">
      <c r="A28" s="3"/>
      <c r="B28" s="37" t="s">
        <v>37</v>
      </c>
      <c r="C28" s="82">
        <v>0</v>
      </c>
      <c r="D28" s="210">
        <v>0</v>
      </c>
      <c r="E28" s="212">
        <v>0</v>
      </c>
      <c r="F28" s="48">
        <f>SUM(C28:E28)</f>
        <v>0</v>
      </c>
      <c r="G28" s="82">
        <v>0</v>
      </c>
      <c r="H28" s="210">
        <v>0</v>
      </c>
      <c r="I28" s="212">
        <v>0</v>
      </c>
      <c r="J28" s="48">
        <f>SUM(G28:I28)</f>
        <v>0</v>
      </c>
      <c r="K28" s="205">
        <v>0</v>
      </c>
      <c r="L28" s="210">
        <v>0</v>
      </c>
      <c r="M28" s="212">
        <v>0</v>
      </c>
      <c r="N28" s="48">
        <f>SUM(K28:M28)</f>
        <v>0</v>
      </c>
      <c r="O28" s="63">
        <f t="shared" si="0"/>
        <v>0</v>
      </c>
      <c r="P28" s="63">
        <f t="shared" si="11"/>
        <v>0</v>
      </c>
      <c r="Q28" s="56"/>
      <c r="R28" s="24"/>
      <c r="S28" s="24"/>
    </row>
    <row r="29" spans="1:19" ht="15.75" x14ac:dyDescent="0.25">
      <c r="A29" s="3"/>
      <c r="B29" s="38" t="s">
        <v>38</v>
      </c>
      <c r="C29" s="82">
        <v>460</v>
      </c>
      <c r="D29" s="210">
        <v>0</v>
      </c>
      <c r="E29" s="212">
        <v>0</v>
      </c>
      <c r="F29" s="48">
        <f t="shared" ref="F29" si="12">SUM(C29:E29)</f>
        <v>460</v>
      </c>
      <c r="G29" s="82">
        <v>614.29999999999995</v>
      </c>
      <c r="H29" s="210">
        <v>0</v>
      </c>
      <c r="I29" s="212">
        <v>0</v>
      </c>
      <c r="J29" s="48">
        <f t="shared" ref="J29:J40" si="13">SUM(G29:I29)</f>
        <v>614.29999999999995</v>
      </c>
      <c r="K29" s="205">
        <v>456.76</v>
      </c>
      <c r="L29" s="210">
        <v>0</v>
      </c>
      <c r="M29" s="212">
        <v>0</v>
      </c>
      <c r="N29" s="48">
        <f t="shared" ref="N29:N40" si="14">SUM(K29:M29)</f>
        <v>456.76</v>
      </c>
      <c r="O29" s="63">
        <f t="shared" si="0"/>
        <v>1.3354347826086956</v>
      </c>
      <c r="P29" s="63">
        <f t="shared" si="11"/>
        <v>0</v>
      </c>
      <c r="Q29" s="56"/>
      <c r="R29" s="24"/>
      <c r="S29" s="24"/>
    </row>
    <row r="30" spans="1:19" ht="15.75" x14ac:dyDescent="0.25">
      <c r="A30" s="3"/>
      <c r="B30" s="37" t="s">
        <v>96</v>
      </c>
      <c r="C30" s="82">
        <v>530</v>
      </c>
      <c r="D30" s="210">
        <v>0</v>
      </c>
      <c r="E30" s="212">
        <v>0</v>
      </c>
      <c r="F30" s="48">
        <f t="shared" si="2"/>
        <v>530</v>
      </c>
      <c r="G30" s="82">
        <v>529.20000000000005</v>
      </c>
      <c r="H30" s="210">
        <v>0</v>
      </c>
      <c r="I30" s="212">
        <v>0</v>
      </c>
      <c r="J30" s="48">
        <f t="shared" si="13"/>
        <v>529.20000000000005</v>
      </c>
      <c r="K30" s="205">
        <v>529.20000000000005</v>
      </c>
      <c r="L30" s="210">
        <v>0</v>
      </c>
      <c r="M30" s="212">
        <v>0</v>
      </c>
      <c r="N30" s="48">
        <f t="shared" si="14"/>
        <v>529.20000000000005</v>
      </c>
      <c r="O30" s="63">
        <f t="shared" si="0"/>
        <v>0.99849056603773589</v>
      </c>
      <c r="P30" s="63">
        <f t="shared" si="11"/>
        <v>0</v>
      </c>
      <c r="Q30" s="56"/>
      <c r="R30" s="24"/>
      <c r="S30" s="24"/>
    </row>
    <row r="31" spans="1:19" ht="15.75" x14ac:dyDescent="0.25">
      <c r="A31" s="3"/>
      <c r="B31" s="35" t="s">
        <v>97</v>
      </c>
      <c r="C31" s="82">
        <v>204</v>
      </c>
      <c r="D31" s="210">
        <v>0</v>
      </c>
      <c r="E31" s="212">
        <v>0</v>
      </c>
      <c r="F31" s="48">
        <f t="shared" si="2"/>
        <v>204</v>
      </c>
      <c r="G31" s="82">
        <v>204</v>
      </c>
      <c r="H31" s="210">
        <v>0</v>
      </c>
      <c r="I31" s="212">
        <v>0</v>
      </c>
      <c r="J31" s="48">
        <f t="shared" si="13"/>
        <v>204</v>
      </c>
      <c r="K31" s="205">
        <v>204</v>
      </c>
      <c r="L31" s="210">
        <v>0</v>
      </c>
      <c r="M31" s="212">
        <v>0</v>
      </c>
      <c r="N31" s="48">
        <f t="shared" si="14"/>
        <v>204</v>
      </c>
      <c r="O31" s="63">
        <f t="shared" si="0"/>
        <v>1</v>
      </c>
      <c r="P31" s="63">
        <f t="shared" si="11"/>
        <v>0</v>
      </c>
      <c r="Q31" s="56"/>
      <c r="R31" s="24"/>
      <c r="S31" s="24"/>
    </row>
    <row r="32" spans="1:19" ht="15.75" x14ac:dyDescent="0.25">
      <c r="A32" s="3"/>
      <c r="B32" s="35" t="s">
        <v>40</v>
      </c>
      <c r="C32" s="82">
        <v>248</v>
      </c>
      <c r="D32" s="210">
        <v>0</v>
      </c>
      <c r="E32" s="212">
        <v>0</v>
      </c>
      <c r="F32" s="48">
        <f t="shared" si="2"/>
        <v>248</v>
      </c>
      <c r="G32" s="82">
        <v>247.83</v>
      </c>
      <c r="H32" s="210">
        <v>0</v>
      </c>
      <c r="I32" s="212">
        <v>0</v>
      </c>
      <c r="J32" s="48">
        <f t="shared" si="13"/>
        <v>247.83</v>
      </c>
      <c r="K32" s="205">
        <v>247.83</v>
      </c>
      <c r="L32" s="210">
        <v>0</v>
      </c>
      <c r="M32" s="212">
        <v>0</v>
      </c>
      <c r="N32" s="48">
        <f t="shared" si="14"/>
        <v>247.83</v>
      </c>
      <c r="O32" s="63">
        <f t="shared" si="0"/>
        <v>0.99931451612903233</v>
      </c>
      <c r="P32" s="63">
        <f t="shared" si="11"/>
        <v>0</v>
      </c>
      <c r="Q32" s="56"/>
      <c r="R32" s="24"/>
      <c r="S32" s="24"/>
    </row>
    <row r="33" spans="1:19" ht="15.75" x14ac:dyDescent="0.25">
      <c r="A33" s="3"/>
      <c r="B33" s="35" t="s">
        <v>42</v>
      </c>
      <c r="C33" s="82">
        <v>0</v>
      </c>
      <c r="D33" s="210">
        <v>0</v>
      </c>
      <c r="E33" s="212">
        <v>0</v>
      </c>
      <c r="F33" s="48">
        <f t="shared" si="2"/>
        <v>0</v>
      </c>
      <c r="G33" s="82">
        <v>0</v>
      </c>
      <c r="H33" s="210">
        <v>0</v>
      </c>
      <c r="I33" s="212">
        <v>0</v>
      </c>
      <c r="J33" s="48">
        <f t="shared" si="13"/>
        <v>0</v>
      </c>
      <c r="K33" s="205">
        <v>0</v>
      </c>
      <c r="L33" s="210">
        <v>0</v>
      </c>
      <c r="M33" s="212">
        <v>0</v>
      </c>
      <c r="N33" s="48">
        <f t="shared" si="14"/>
        <v>0</v>
      </c>
      <c r="O33" s="63">
        <f t="shared" si="0"/>
        <v>0</v>
      </c>
      <c r="P33" s="63">
        <f t="shared" si="11"/>
        <v>0</v>
      </c>
      <c r="Q33" s="56"/>
      <c r="R33" s="24"/>
      <c r="S33" s="24"/>
    </row>
    <row r="34" spans="1:19" ht="15.75" x14ac:dyDescent="0.25">
      <c r="A34" s="3"/>
      <c r="B34" s="35" t="s">
        <v>98</v>
      </c>
      <c r="C34" s="82">
        <v>0</v>
      </c>
      <c r="D34" s="210">
        <v>0</v>
      </c>
      <c r="E34" s="212">
        <v>0</v>
      </c>
      <c r="F34" s="48">
        <f t="shared" si="2"/>
        <v>0</v>
      </c>
      <c r="G34" s="82">
        <v>0</v>
      </c>
      <c r="H34" s="210">
        <v>0</v>
      </c>
      <c r="I34" s="212">
        <v>0</v>
      </c>
      <c r="J34" s="48">
        <f t="shared" si="13"/>
        <v>0</v>
      </c>
      <c r="K34" s="205">
        <v>0</v>
      </c>
      <c r="L34" s="210">
        <v>0</v>
      </c>
      <c r="M34" s="212">
        <v>0</v>
      </c>
      <c r="N34" s="48">
        <f t="shared" si="14"/>
        <v>0</v>
      </c>
      <c r="O34" s="63">
        <f t="shared" si="0"/>
        <v>0</v>
      </c>
      <c r="P34" s="63">
        <f>IF(E34=0,0,I34/E34)</f>
        <v>0</v>
      </c>
      <c r="Q34" s="56"/>
      <c r="R34" s="24"/>
      <c r="S34" s="24"/>
    </row>
    <row r="35" spans="1:19" ht="15.75" x14ac:dyDescent="0.25">
      <c r="A35" s="3"/>
      <c r="B35" s="35" t="s">
        <v>44</v>
      </c>
      <c r="C35" s="82">
        <v>400</v>
      </c>
      <c r="D35" s="210">
        <v>0</v>
      </c>
      <c r="E35" s="212">
        <v>0</v>
      </c>
      <c r="F35" s="48">
        <f t="shared" si="2"/>
        <v>400</v>
      </c>
      <c r="G35" s="82">
        <v>419.94</v>
      </c>
      <c r="H35" s="210">
        <v>0</v>
      </c>
      <c r="I35" s="212">
        <v>0</v>
      </c>
      <c r="J35" s="48">
        <f t="shared" si="13"/>
        <v>419.94</v>
      </c>
      <c r="K35" s="205">
        <v>405.83</v>
      </c>
      <c r="L35" s="210">
        <v>0</v>
      </c>
      <c r="M35" s="212">
        <v>0</v>
      </c>
      <c r="N35" s="48">
        <f t="shared" si="14"/>
        <v>405.83</v>
      </c>
      <c r="O35" s="63">
        <f t="shared" si="0"/>
        <v>1.0498499999999999</v>
      </c>
      <c r="P35" s="63">
        <f t="shared" si="11"/>
        <v>0</v>
      </c>
      <c r="Q35" s="56"/>
      <c r="R35" s="24"/>
      <c r="S35" s="24"/>
    </row>
    <row r="36" spans="1:19" ht="15.75" x14ac:dyDescent="0.25">
      <c r="A36" s="3"/>
      <c r="B36" s="35" t="s">
        <v>99</v>
      </c>
      <c r="C36" s="82">
        <v>0</v>
      </c>
      <c r="D36" s="210">
        <v>0</v>
      </c>
      <c r="E36" s="212">
        <v>0</v>
      </c>
      <c r="F36" s="48">
        <f t="shared" si="2"/>
        <v>0</v>
      </c>
      <c r="G36" s="82">
        <v>0</v>
      </c>
      <c r="H36" s="210">
        <v>0</v>
      </c>
      <c r="I36" s="212">
        <v>0</v>
      </c>
      <c r="J36" s="48">
        <f t="shared" si="13"/>
        <v>0</v>
      </c>
      <c r="K36" s="205">
        <v>357.81</v>
      </c>
      <c r="L36" s="210">
        <v>0</v>
      </c>
      <c r="M36" s="212">
        <v>0</v>
      </c>
      <c r="N36" s="48">
        <f t="shared" si="14"/>
        <v>357.81</v>
      </c>
      <c r="O36" s="63">
        <f t="shared" si="0"/>
        <v>0</v>
      </c>
      <c r="P36" s="63">
        <f t="shared" si="11"/>
        <v>0</v>
      </c>
      <c r="Q36" s="56"/>
      <c r="R36" s="24"/>
      <c r="S36" s="24"/>
    </row>
    <row r="37" spans="1:19" ht="15.75" x14ac:dyDescent="0.25">
      <c r="A37" s="3"/>
      <c r="B37" s="35" t="s">
        <v>100</v>
      </c>
      <c r="C37" s="82">
        <v>0</v>
      </c>
      <c r="D37" s="210">
        <v>0</v>
      </c>
      <c r="E37" s="212">
        <v>0</v>
      </c>
      <c r="F37" s="48">
        <f t="shared" si="2"/>
        <v>0</v>
      </c>
      <c r="G37" s="82">
        <v>0</v>
      </c>
      <c r="H37" s="210">
        <v>0</v>
      </c>
      <c r="I37" s="212">
        <v>0</v>
      </c>
      <c r="J37" s="48">
        <f t="shared" si="13"/>
        <v>0</v>
      </c>
      <c r="K37" s="205">
        <v>0</v>
      </c>
      <c r="L37" s="210">
        <v>0</v>
      </c>
      <c r="M37" s="212">
        <v>0</v>
      </c>
      <c r="N37" s="48">
        <f t="shared" si="14"/>
        <v>0</v>
      </c>
      <c r="O37" s="63">
        <f t="shared" si="0"/>
        <v>0</v>
      </c>
      <c r="P37" s="63">
        <f t="shared" si="11"/>
        <v>0</v>
      </c>
      <c r="Q37" s="56"/>
      <c r="R37" s="24"/>
      <c r="S37" s="24"/>
    </row>
    <row r="38" spans="1:19" ht="15.75" x14ac:dyDescent="0.25">
      <c r="A38" s="3"/>
      <c r="B38" s="35" t="s">
        <v>101</v>
      </c>
      <c r="C38" s="82">
        <v>100</v>
      </c>
      <c r="D38" s="210">
        <v>0</v>
      </c>
      <c r="E38" s="212">
        <v>0</v>
      </c>
      <c r="F38" s="48">
        <f t="shared" si="2"/>
        <v>100</v>
      </c>
      <c r="G38" s="82">
        <v>98.76</v>
      </c>
      <c r="H38" s="210">
        <v>0</v>
      </c>
      <c r="I38" s="212">
        <v>0</v>
      </c>
      <c r="J38" s="48">
        <f>SUM(G38:I38)</f>
        <v>98.76</v>
      </c>
      <c r="K38" s="205">
        <v>98.46</v>
      </c>
      <c r="L38" s="210">
        <v>0</v>
      </c>
      <c r="M38" s="212">
        <v>0</v>
      </c>
      <c r="N38" s="48">
        <f t="shared" si="14"/>
        <v>98.46</v>
      </c>
      <c r="O38" s="63">
        <f t="shared" si="0"/>
        <v>0.98760000000000003</v>
      </c>
      <c r="P38" s="63">
        <f t="shared" si="11"/>
        <v>0</v>
      </c>
      <c r="Q38" s="56"/>
      <c r="R38" s="24"/>
      <c r="S38" s="24"/>
    </row>
    <row r="39" spans="1:19" ht="15.75" x14ac:dyDescent="0.25">
      <c r="A39" s="3"/>
      <c r="B39" s="35" t="s">
        <v>46</v>
      </c>
      <c r="C39" s="82">
        <v>0</v>
      </c>
      <c r="D39" s="210">
        <v>0</v>
      </c>
      <c r="E39" s="212">
        <v>0</v>
      </c>
      <c r="F39" s="48">
        <f t="shared" si="2"/>
        <v>0</v>
      </c>
      <c r="G39" s="82">
        <v>0</v>
      </c>
      <c r="H39" s="210">
        <v>0</v>
      </c>
      <c r="I39" s="212">
        <v>0</v>
      </c>
      <c r="J39" s="48">
        <f t="shared" si="13"/>
        <v>0</v>
      </c>
      <c r="K39" s="205">
        <v>0</v>
      </c>
      <c r="L39" s="210">
        <v>0</v>
      </c>
      <c r="M39" s="212">
        <v>0</v>
      </c>
      <c r="N39" s="48">
        <f t="shared" si="14"/>
        <v>0</v>
      </c>
      <c r="O39" s="63">
        <f t="shared" si="0"/>
        <v>0</v>
      </c>
      <c r="P39" s="63">
        <f t="shared" si="11"/>
        <v>0</v>
      </c>
      <c r="Q39" s="56"/>
      <c r="R39" s="24"/>
      <c r="S39" s="24"/>
    </row>
    <row r="40" spans="1:19" ht="16.5" thickBot="1" x14ac:dyDescent="0.3">
      <c r="A40" s="3"/>
      <c r="B40" s="59" t="s">
        <v>47</v>
      </c>
      <c r="C40" s="88">
        <v>2</v>
      </c>
      <c r="D40" s="213">
        <v>0</v>
      </c>
      <c r="E40" s="214">
        <v>0</v>
      </c>
      <c r="F40" s="215">
        <f t="shared" si="2"/>
        <v>2</v>
      </c>
      <c r="G40" s="88">
        <v>1.19</v>
      </c>
      <c r="H40" s="213">
        <v>0</v>
      </c>
      <c r="I40" s="214">
        <v>0</v>
      </c>
      <c r="J40" s="215">
        <f t="shared" si="13"/>
        <v>1.19</v>
      </c>
      <c r="K40" s="216">
        <v>1.91</v>
      </c>
      <c r="L40" s="213">
        <v>0</v>
      </c>
      <c r="M40" s="214">
        <v>0</v>
      </c>
      <c r="N40" s="215">
        <f t="shared" si="14"/>
        <v>1.91</v>
      </c>
      <c r="O40" s="217">
        <f t="shared" si="0"/>
        <v>0.59499999999999997</v>
      </c>
      <c r="P40" s="217">
        <f t="shared" si="11"/>
        <v>0</v>
      </c>
      <c r="Q40" s="56"/>
      <c r="R40" s="24"/>
      <c r="S40" s="24"/>
    </row>
    <row r="41" spans="1:19" ht="17.25" thickTop="1" thickBot="1" x14ac:dyDescent="0.3">
      <c r="A41" s="3"/>
      <c r="B41" s="39" t="s">
        <v>48</v>
      </c>
      <c r="C41" s="50">
        <f t="shared" ref="C41:N41" si="15">C6-C22</f>
        <v>6391</v>
      </c>
      <c r="D41" s="51">
        <f t="shared" si="15"/>
        <v>0</v>
      </c>
      <c r="E41" s="52">
        <f t="shared" si="15"/>
        <v>0</v>
      </c>
      <c r="F41" s="53">
        <f t="shared" si="15"/>
        <v>6391</v>
      </c>
      <c r="G41" s="50">
        <f t="shared" si="15"/>
        <v>6580.929999999993</v>
      </c>
      <c r="H41" s="51">
        <f t="shared" si="15"/>
        <v>0</v>
      </c>
      <c r="I41" s="52">
        <f t="shared" si="15"/>
        <v>0</v>
      </c>
      <c r="J41" s="53">
        <f t="shared" si="15"/>
        <v>6580.929999999993</v>
      </c>
      <c r="K41" s="50">
        <f t="shared" si="15"/>
        <v>6195.0400000000081</v>
      </c>
      <c r="L41" s="51">
        <f t="shared" si="15"/>
        <v>0</v>
      </c>
      <c r="M41" s="52">
        <f t="shared" si="15"/>
        <v>0</v>
      </c>
      <c r="N41" s="53">
        <f t="shared" si="15"/>
        <v>6195.0400000000081</v>
      </c>
      <c r="O41" s="218">
        <f t="shared" si="0"/>
        <v>1.0297183539352204</v>
      </c>
      <c r="P41" s="218">
        <f t="shared" si="11"/>
        <v>0</v>
      </c>
      <c r="Q41" s="56"/>
      <c r="R41" s="24"/>
      <c r="S41" s="24"/>
    </row>
    <row r="42" spans="1:19" ht="16.5" thickBot="1" x14ac:dyDescent="0.3">
      <c r="A42" s="12"/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1:19" ht="19.5" thickBot="1" x14ac:dyDescent="0.35">
      <c r="A43" s="12"/>
      <c r="B43" s="449" t="s">
        <v>102</v>
      </c>
      <c r="C43" s="423" t="s">
        <v>84</v>
      </c>
      <c r="D43" s="424"/>
      <c r="E43" s="424"/>
      <c r="F43" s="425"/>
      <c r="G43" s="423" t="s">
        <v>88</v>
      </c>
      <c r="H43" s="424"/>
      <c r="I43" s="424"/>
      <c r="J43" s="425"/>
      <c r="K43" s="423" t="s">
        <v>87</v>
      </c>
      <c r="L43" s="424"/>
      <c r="M43" s="424"/>
      <c r="N43" s="425"/>
      <c r="O43" s="417" t="s">
        <v>9</v>
      </c>
      <c r="P43" s="419" t="s">
        <v>10</v>
      </c>
      <c r="Q43" s="451" t="s">
        <v>11</v>
      </c>
      <c r="R43" s="12"/>
      <c r="S43" s="27"/>
    </row>
    <row r="44" spans="1:19" ht="39" thickBot="1" x14ac:dyDescent="0.3">
      <c r="A44" s="8"/>
      <c r="B44" s="450"/>
      <c r="C44" s="153" t="s">
        <v>12</v>
      </c>
      <c r="D44" s="154" t="s">
        <v>17</v>
      </c>
      <c r="E44" s="155" t="s">
        <v>13</v>
      </c>
      <c r="F44" s="156" t="s">
        <v>16</v>
      </c>
      <c r="G44" s="153" t="s">
        <v>12</v>
      </c>
      <c r="H44" s="154" t="s">
        <v>17</v>
      </c>
      <c r="I44" s="155" t="s">
        <v>13</v>
      </c>
      <c r="J44" s="157" t="s">
        <v>16</v>
      </c>
      <c r="K44" s="153" t="s">
        <v>12</v>
      </c>
      <c r="L44" s="154" t="s">
        <v>17</v>
      </c>
      <c r="M44" s="155" t="s">
        <v>13</v>
      </c>
      <c r="N44" s="157" t="s">
        <v>16</v>
      </c>
      <c r="O44" s="418"/>
      <c r="P44" s="420"/>
      <c r="Q44" s="452"/>
      <c r="R44" s="8"/>
      <c r="S44" s="22"/>
    </row>
    <row r="45" spans="1:19" ht="15.75" x14ac:dyDescent="0.25">
      <c r="A45" s="8"/>
      <c r="B45" s="133"/>
      <c r="C45" s="158"/>
      <c r="D45" s="159"/>
      <c r="E45" s="160"/>
      <c r="F45" s="161"/>
      <c r="G45" s="162"/>
      <c r="H45" s="163"/>
      <c r="I45" s="164"/>
      <c r="J45" s="165"/>
      <c r="K45" s="158"/>
      <c r="L45" s="159"/>
      <c r="M45" s="164"/>
      <c r="N45" s="165"/>
      <c r="O45" s="123">
        <f>IF(C45=0,0,G45/C45)</f>
        <v>0</v>
      </c>
      <c r="P45" s="123">
        <f>IF(D45=0,0,H45/D45)</f>
        <v>0</v>
      </c>
      <c r="Q45" s="147">
        <f>M45-I45</f>
        <v>0</v>
      </c>
      <c r="R45" s="8"/>
      <c r="S45" s="22"/>
    </row>
    <row r="46" spans="1:19" ht="15.75" x14ac:dyDescent="0.25">
      <c r="A46" s="8"/>
      <c r="B46" s="134"/>
      <c r="C46" s="166"/>
      <c r="D46" s="167"/>
      <c r="E46" s="168"/>
      <c r="F46" s="169"/>
      <c r="G46" s="170"/>
      <c r="H46" s="171"/>
      <c r="I46" s="164"/>
      <c r="J46" s="172"/>
      <c r="K46" s="166"/>
      <c r="L46" s="167"/>
      <c r="M46" s="164"/>
      <c r="N46" s="172"/>
      <c r="O46" s="125">
        <f t="shared" ref="O46:P57" si="16">IF(C46=0,0,G46/C46)</f>
        <v>0</v>
      </c>
      <c r="P46" s="125">
        <f t="shared" si="16"/>
        <v>0</v>
      </c>
      <c r="Q46" s="147">
        <f t="shared" ref="Q46:Q57" si="17">M46-I46</f>
        <v>0</v>
      </c>
      <c r="R46" s="8"/>
      <c r="S46" s="22"/>
    </row>
    <row r="47" spans="1:19" ht="15.75" x14ac:dyDescent="0.25">
      <c r="A47" s="8"/>
      <c r="B47" s="134"/>
      <c r="C47" s="166"/>
      <c r="D47" s="167"/>
      <c r="E47" s="168"/>
      <c r="F47" s="169"/>
      <c r="G47" s="170"/>
      <c r="H47" s="171"/>
      <c r="I47" s="164"/>
      <c r="J47" s="172"/>
      <c r="K47" s="166"/>
      <c r="L47" s="167"/>
      <c r="M47" s="164"/>
      <c r="N47" s="172"/>
      <c r="O47" s="125">
        <f t="shared" si="16"/>
        <v>0</v>
      </c>
      <c r="P47" s="125">
        <f t="shared" si="16"/>
        <v>0</v>
      </c>
      <c r="Q47" s="147">
        <f t="shared" si="17"/>
        <v>0</v>
      </c>
      <c r="R47" s="8"/>
      <c r="S47" s="22"/>
    </row>
    <row r="48" spans="1:19" ht="15.75" x14ac:dyDescent="0.25">
      <c r="A48" s="8"/>
      <c r="B48" s="134"/>
      <c r="C48" s="166"/>
      <c r="D48" s="167"/>
      <c r="E48" s="168"/>
      <c r="F48" s="169"/>
      <c r="G48" s="170"/>
      <c r="H48" s="171"/>
      <c r="I48" s="164"/>
      <c r="J48" s="172"/>
      <c r="K48" s="166"/>
      <c r="L48" s="167"/>
      <c r="M48" s="164"/>
      <c r="N48" s="172"/>
      <c r="O48" s="125">
        <f t="shared" si="16"/>
        <v>0</v>
      </c>
      <c r="P48" s="125">
        <f t="shared" si="16"/>
        <v>0</v>
      </c>
      <c r="Q48" s="147">
        <f t="shared" si="17"/>
        <v>0</v>
      </c>
      <c r="R48" s="8"/>
      <c r="S48" s="22"/>
    </row>
    <row r="49" spans="1:19" ht="15.75" x14ac:dyDescent="0.25">
      <c r="A49" s="8"/>
      <c r="B49" s="134"/>
      <c r="C49" s="166"/>
      <c r="D49" s="167"/>
      <c r="E49" s="168"/>
      <c r="F49" s="169"/>
      <c r="G49" s="170"/>
      <c r="H49" s="171"/>
      <c r="I49" s="164"/>
      <c r="J49" s="172"/>
      <c r="K49" s="166"/>
      <c r="L49" s="167"/>
      <c r="M49" s="164"/>
      <c r="N49" s="172"/>
      <c r="O49" s="125">
        <f t="shared" si="16"/>
        <v>0</v>
      </c>
      <c r="P49" s="125">
        <f t="shared" si="16"/>
        <v>0</v>
      </c>
      <c r="Q49" s="147">
        <f t="shared" si="17"/>
        <v>0</v>
      </c>
      <c r="R49" s="8"/>
      <c r="S49" s="22"/>
    </row>
    <row r="50" spans="1:19" ht="15.75" x14ac:dyDescent="0.25">
      <c r="A50" s="8"/>
      <c r="B50" s="134"/>
      <c r="C50" s="166"/>
      <c r="D50" s="167"/>
      <c r="E50" s="168"/>
      <c r="F50" s="169"/>
      <c r="G50" s="170"/>
      <c r="H50" s="171"/>
      <c r="I50" s="164"/>
      <c r="J50" s="172"/>
      <c r="K50" s="166"/>
      <c r="L50" s="167"/>
      <c r="M50" s="164"/>
      <c r="N50" s="172"/>
      <c r="O50" s="125">
        <f t="shared" si="16"/>
        <v>0</v>
      </c>
      <c r="P50" s="125">
        <f t="shared" si="16"/>
        <v>0</v>
      </c>
      <c r="Q50" s="147">
        <f t="shared" si="17"/>
        <v>0</v>
      </c>
      <c r="R50" s="8"/>
      <c r="S50" s="22"/>
    </row>
    <row r="51" spans="1:19" ht="15.75" x14ac:dyDescent="0.25">
      <c r="A51" s="8"/>
      <c r="B51" s="134"/>
      <c r="C51" s="166"/>
      <c r="D51" s="167"/>
      <c r="E51" s="168"/>
      <c r="F51" s="169"/>
      <c r="G51" s="170"/>
      <c r="H51" s="171"/>
      <c r="I51" s="164"/>
      <c r="J51" s="172"/>
      <c r="K51" s="166"/>
      <c r="L51" s="167"/>
      <c r="M51" s="164"/>
      <c r="N51" s="172"/>
      <c r="O51" s="125">
        <f t="shared" si="16"/>
        <v>0</v>
      </c>
      <c r="P51" s="125">
        <f t="shared" si="16"/>
        <v>0</v>
      </c>
      <c r="Q51" s="147">
        <f t="shared" si="17"/>
        <v>0</v>
      </c>
      <c r="R51" s="8"/>
      <c r="S51" s="22"/>
    </row>
    <row r="52" spans="1:19" ht="15.75" x14ac:dyDescent="0.25">
      <c r="A52" s="8"/>
      <c r="B52" s="134"/>
      <c r="C52" s="166"/>
      <c r="D52" s="167"/>
      <c r="E52" s="168"/>
      <c r="F52" s="169"/>
      <c r="G52" s="170"/>
      <c r="H52" s="171"/>
      <c r="I52" s="164"/>
      <c r="J52" s="172"/>
      <c r="K52" s="166"/>
      <c r="L52" s="167"/>
      <c r="M52" s="164"/>
      <c r="N52" s="172"/>
      <c r="O52" s="125">
        <f t="shared" si="16"/>
        <v>0</v>
      </c>
      <c r="P52" s="125">
        <f t="shared" si="16"/>
        <v>0</v>
      </c>
      <c r="Q52" s="147">
        <f t="shared" si="17"/>
        <v>0</v>
      </c>
      <c r="R52" s="8"/>
      <c r="S52" s="22"/>
    </row>
    <row r="53" spans="1:19" ht="15.75" x14ac:dyDescent="0.25">
      <c r="A53" s="8"/>
      <c r="B53" s="134"/>
      <c r="C53" s="166"/>
      <c r="D53" s="167"/>
      <c r="E53" s="168"/>
      <c r="F53" s="169"/>
      <c r="G53" s="170"/>
      <c r="H53" s="171"/>
      <c r="I53" s="164"/>
      <c r="J53" s="172"/>
      <c r="K53" s="166"/>
      <c r="L53" s="167"/>
      <c r="M53" s="164"/>
      <c r="N53" s="172"/>
      <c r="O53" s="125">
        <f t="shared" si="16"/>
        <v>0</v>
      </c>
      <c r="P53" s="125">
        <f t="shared" si="16"/>
        <v>0</v>
      </c>
      <c r="Q53" s="147">
        <f t="shared" si="17"/>
        <v>0</v>
      </c>
      <c r="R53" s="8"/>
      <c r="S53" s="22"/>
    </row>
    <row r="54" spans="1:19" ht="15.75" x14ac:dyDescent="0.25">
      <c r="A54" s="8"/>
      <c r="B54" s="134"/>
      <c r="C54" s="166"/>
      <c r="D54" s="167"/>
      <c r="E54" s="168"/>
      <c r="F54" s="169"/>
      <c r="G54" s="170"/>
      <c r="H54" s="171"/>
      <c r="I54" s="164"/>
      <c r="J54" s="172"/>
      <c r="K54" s="166"/>
      <c r="L54" s="167"/>
      <c r="M54" s="164"/>
      <c r="N54" s="172"/>
      <c r="O54" s="125">
        <f t="shared" si="16"/>
        <v>0</v>
      </c>
      <c r="P54" s="125">
        <f t="shared" si="16"/>
        <v>0</v>
      </c>
      <c r="Q54" s="147">
        <f t="shared" si="17"/>
        <v>0</v>
      </c>
      <c r="R54" s="8"/>
      <c r="S54" s="22"/>
    </row>
    <row r="55" spans="1:19" ht="15.75" x14ac:dyDescent="0.25">
      <c r="A55" s="8"/>
      <c r="B55" s="134"/>
      <c r="C55" s="166"/>
      <c r="D55" s="167"/>
      <c r="E55" s="168"/>
      <c r="F55" s="169"/>
      <c r="G55" s="170"/>
      <c r="H55" s="171"/>
      <c r="I55" s="164"/>
      <c r="J55" s="172"/>
      <c r="K55" s="166"/>
      <c r="L55" s="167"/>
      <c r="M55" s="164"/>
      <c r="N55" s="172"/>
      <c r="O55" s="125">
        <f t="shared" si="16"/>
        <v>0</v>
      </c>
      <c r="P55" s="125">
        <f t="shared" si="16"/>
        <v>0</v>
      </c>
      <c r="Q55" s="147">
        <f t="shared" si="17"/>
        <v>0</v>
      </c>
      <c r="R55" s="8"/>
      <c r="S55" s="22"/>
    </row>
    <row r="56" spans="1:19" ht="15.75" x14ac:dyDescent="0.25">
      <c r="A56" s="8"/>
      <c r="B56" s="134"/>
      <c r="C56" s="166"/>
      <c r="D56" s="167"/>
      <c r="E56" s="168"/>
      <c r="F56" s="169"/>
      <c r="G56" s="170"/>
      <c r="H56" s="171"/>
      <c r="I56" s="164"/>
      <c r="J56" s="172"/>
      <c r="K56" s="166"/>
      <c r="L56" s="167"/>
      <c r="M56" s="164"/>
      <c r="N56" s="172"/>
      <c r="O56" s="125">
        <f t="shared" si="16"/>
        <v>0</v>
      </c>
      <c r="P56" s="125">
        <f t="shared" si="16"/>
        <v>0</v>
      </c>
      <c r="Q56" s="147">
        <f t="shared" si="17"/>
        <v>0</v>
      </c>
      <c r="R56" s="8"/>
      <c r="S56" s="22"/>
    </row>
    <row r="57" spans="1:19" ht="16.5" thickBot="1" x14ac:dyDescent="0.3">
      <c r="A57" s="8"/>
      <c r="B57" s="134" t="s">
        <v>94</v>
      </c>
      <c r="C57" s="173"/>
      <c r="D57" s="174"/>
      <c r="E57" s="168"/>
      <c r="F57" s="175"/>
      <c r="G57" s="173"/>
      <c r="H57" s="174"/>
      <c r="I57" s="168"/>
      <c r="J57" s="176"/>
      <c r="K57" s="173"/>
      <c r="L57" s="174"/>
      <c r="M57" s="164"/>
      <c r="N57" s="176"/>
      <c r="O57" s="125">
        <f>IF(C57=0,0,G57/C57)</f>
        <v>0</v>
      </c>
      <c r="P57" s="125">
        <f t="shared" si="16"/>
        <v>0</v>
      </c>
      <c r="Q57" s="147">
        <f t="shared" si="17"/>
        <v>0</v>
      </c>
      <c r="R57" s="8"/>
      <c r="S57" s="22"/>
    </row>
    <row r="58" spans="1:19" ht="16.5" thickBot="1" x14ac:dyDescent="0.3">
      <c r="A58" s="8"/>
      <c r="B58" s="148" t="str">
        <f>[2]Identifikace!D8</f>
        <v>Teplo Chomutov s.r.o.</v>
      </c>
      <c r="C58" s="180">
        <f>SUM(C45:C57)</f>
        <v>0</v>
      </c>
      <c r="D58" s="181">
        <f>SUM(D45:D57)</f>
        <v>0</v>
      </c>
      <c r="E58" s="182">
        <f>D58-C58</f>
        <v>0</v>
      </c>
      <c r="F58" s="183">
        <f>SUM(F45:F57)</f>
        <v>0</v>
      </c>
      <c r="G58" s="180">
        <f>SUM(G45:G57)</f>
        <v>0</v>
      </c>
      <c r="H58" s="181">
        <f>SUM(H45:H57)</f>
        <v>0</v>
      </c>
      <c r="I58" s="182">
        <f>H58-G58</f>
        <v>0</v>
      </c>
      <c r="J58" s="184">
        <f>SUM(J45:J57)</f>
        <v>0</v>
      </c>
      <c r="K58" s="180">
        <f>SUM(K45:K57)</f>
        <v>0</v>
      </c>
      <c r="L58" s="181">
        <f>SUM(L45:L57)</f>
        <v>0</v>
      </c>
      <c r="M58" s="182">
        <f>L58-K58</f>
        <v>0</v>
      </c>
      <c r="N58" s="185">
        <f>SUM(N45:N57)</f>
        <v>0</v>
      </c>
      <c r="O58" s="126">
        <f>IF(C58=0,0,G58/C58)</f>
        <v>0</v>
      </c>
      <c r="P58" s="127">
        <f>IF(D58=0,0,H58/D58)</f>
        <v>0</v>
      </c>
      <c r="Q58" s="128">
        <f>M58-I58</f>
        <v>0</v>
      </c>
      <c r="R58" s="8"/>
      <c r="S58" s="23"/>
    </row>
    <row r="59" spans="1:19" ht="16.5" thickBot="1" x14ac:dyDescent="0.3">
      <c r="A59" s="119"/>
      <c r="B59" s="120"/>
      <c r="C59" s="120"/>
      <c r="D59" s="120"/>
      <c r="E59" s="421">
        <f>E58+F58</f>
        <v>0</v>
      </c>
      <c r="F59" s="422"/>
      <c r="G59" s="120"/>
      <c r="H59" s="120"/>
      <c r="I59" s="421">
        <f>I58+J58</f>
        <v>0</v>
      </c>
      <c r="J59" s="422"/>
      <c r="K59" s="120"/>
      <c r="L59" s="120"/>
      <c r="M59" s="421">
        <f>M58+N58</f>
        <v>0</v>
      </c>
      <c r="N59" s="422"/>
      <c r="O59" s="119"/>
      <c r="P59" s="119"/>
      <c r="Q59" s="119"/>
      <c r="R59" s="119"/>
      <c r="S59" s="121"/>
    </row>
    <row r="60" spans="1:19" x14ac:dyDescent="0.25">
      <c r="A60" s="14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/>
      <c r="P60" s="14"/>
      <c r="Q60" s="14"/>
      <c r="R60" s="14"/>
      <c r="S60" s="20"/>
    </row>
    <row r="61" spans="1:19" x14ac:dyDescent="0.25">
      <c r="A61" s="14"/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4"/>
      <c r="P61" s="14"/>
      <c r="Q61" s="14"/>
      <c r="R61" s="14"/>
      <c r="S61" s="14"/>
    </row>
    <row r="62" spans="1:19" ht="18.75" x14ac:dyDescent="0.3">
      <c r="A62" s="17"/>
      <c r="B62" s="186"/>
      <c r="C62" s="23"/>
      <c r="D62" s="23"/>
      <c r="E62" s="187"/>
      <c r="F62" s="23"/>
      <c r="G62" s="23"/>
      <c r="H62" s="187"/>
      <c r="I62" s="187"/>
      <c r="J62" s="18"/>
      <c r="K62" s="188"/>
      <c r="L62" s="60"/>
      <c r="M62" s="150"/>
      <c r="N62" s="17"/>
      <c r="O62" s="17"/>
      <c r="P62" s="17"/>
      <c r="Q62" s="17"/>
      <c r="R62" s="17"/>
      <c r="S62" s="17"/>
    </row>
    <row r="63" spans="1:19" ht="18.75" x14ac:dyDescent="0.3">
      <c r="A63" s="17"/>
      <c r="B63" s="186"/>
      <c r="C63" s="23"/>
      <c r="D63" s="23"/>
      <c r="E63" s="187"/>
      <c r="F63" s="23"/>
      <c r="G63" s="23"/>
      <c r="H63" s="187"/>
      <c r="I63" s="187"/>
      <c r="J63" s="18"/>
      <c r="K63" s="136" t="s">
        <v>116</v>
      </c>
      <c r="L63" s="17"/>
      <c r="M63" s="149">
        <v>44690</v>
      </c>
      <c r="N63" s="17"/>
      <c r="O63" s="17"/>
      <c r="P63" s="17"/>
      <c r="Q63" s="17"/>
      <c r="R63" s="17"/>
      <c r="S63" s="17"/>
    </row>
    <row r="64" spans="1:19" ht="18.75" x14ac:dyDescent="0.3">
      <c r="A64" s="17"/>
      <c r="B64" s="186"/>
      <c r="C64" s="23"/>
      <c r="D64" s="23"/>
      <c r="E64" s="187"/>
      <c r="F64" s="23"/>
      <c r="G64" s="23"/>
      <c r="H64" s="187"/>
      <c r="I64" s="187"/>
      <c r="J64" s="18"/>
      <c r="K64" s="135"/>
      <c r="L64" s="60"/>
      <c r="M64" s="150"/>
      <c r="N64" s="17"/>
      <c r="O64" s="17"/>
      <c r="P64" s="17"/>
      <c r="Q64" s="17"/>
      <c r="R64" s="17"/>
      <c r="S64" s="17"/>
    </row>
    <row r="65" spans="1:19" ht="18.75" x14ac:dyDescent="0.3">
      <c r="A65" s="17"/>
      <c r="B65" s="186"/>
      <c r="C65" s="23"/>
      <c r="D65" s="23"/>
      <c r="E65" s="187"/>
      <c r="F65" s="23"/>
      <c r="G65" s="23"/>
      <c r="H65" s="187"/>
      <c r="I65" s="187"/>
      <c r="J65" s="18"/>
      <c r="K65" s="135" t="s">
        <v>117</v>
      </c>
      <c r="L65" s="60"/>
      <c r="M65" s="219" t="s">
        <v>118</v>
      </c>
      <c r="N65" s="17"/>
      <c r="O65" s="17"/>
      <c r="P65" s="17"/>
      <c r="Q65" s="17"/>
      <c r="R65" s="17"/>
      <c r="S65" s="17"/>
    </row>
    <row r="66" spans="1:19" ht="18.75" x14ac:dyDescent="0.3">
      <c r="A66" s="17"/>
      <c r="B66" s="186"/>
      <c r="C66" s="23"/>
      <c r="D66" s="23"/>
      <c r="E66" s="187"/>
      <c r="F66" s="23"/>
      <c r="G66" s="23"/>
      <c r="H66" s="187"/>
      <c r="I66" s="187"/>
      <c r="J66" s="18"/>
      <c r="K66" s="135"/>
      <c r="L66" s="60"/>
      <c r="M66" s="150"/>
      <c r="N66" s="17"/>
      <c r="O66" s="17"/>
      <c r="P66" s="17"/>
      <c r="Q66" s="17"/>
      <c r="R66" s="17"/>
      <c r="S66" s="17"/>
    </row>
    <row r="67" spans="1:19" ht="18.75" x14ac:dyDescent="0.3">
      <c r="A67" s="17"/>
      <c r="B67" s="186"/>
      <c r="C67" s="23"/>
      <c r="D67" s="23"/>
      <c r="E67" s="187"/>
      <c r="F67" s="23"/>
      <c r="G67" s="23"/>
      <c r="H67" s="187"/>
      <c r="I67" s="187"/>
      <c r="J67" s="18"/>
      <c r="K67" s="458" t="s">
        <v>14</v>
      </c>
      <c r="L67" s="458"/>
      <c r="M67" s="220" t="s">
        <v>119</v>
      </c>
      <c r="P67" s="17"/>
      <c r="Q67" s="17"/>
      <c r="R67" s="17"/>
      <c r="S67" s="17"/>
    </row>
    <row r="68" spans="1:19" ht="18.75" x14ac:dyDescent="0.3">
      <c r="A68" s="17"/>
      <c r="B68" s="196"/>
      <c r="C68" s="197"/>
      <c r="D68" s="197"/>
      <c r="E68" s="197"/>
      <c r="F68" s="197"/>
      <c r="G68" s="197"/>
      <c r="H68" s="197"/>
      <c r="I68" s="198"/>
      <c r="J68" s="18"/>
      <c r="K68" s="135"/>
      <c r="L68" s="60"/>
      <c r="M68" s="150"/>
      <c r="N68" s="17"/>
      <c r="O68" s="17"/>
      <c r="P68" s="17"/>
      <c r="Q68" s="17"/>
      <c r="R68" s="17"/>
      <c r="S68" s="17"/>
    </row>
  </sheetData>
  <mergeCells count="23">
    <mergeCell ref="K67:L67"/>
    <mergeCell ref="P4:P5"/>
    <mergeCell ref="P43:P44"/>
    <mergeCell ref="Q43:Q44"/>
    <mergeCell ref="E59:F59"/>
    <mergeCell ref="I59:J59"/>
    <mergeCell ref="M59:N59"/>
    <mergeCell ref="B43:B44"/>
    <mergeCell ref="C43:F43"/>
    <mergeCell ref="G43:J43"/>
    <mergeCell ref="K43:N43"/>
    <mergeCell ref="O43:O44"/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R4:S4"/>
  </mergeCells>
  <dataValidations count="1">
    <dataValidation type="decimal" showInputMessage="1" showErrorMessage="1" errorTitle="Chyba vyplnění" error="Hodnota není vyplněna nebo zadána nesprávná hodnota" sqref="C6:N41" xr:uid="{00000000-0002-0000-0300-000000000000}">
      <formula1>-99999</formula1>
      <formula2>99999</formula2>
    </dataValidation>
  </dataValidations>
  <pageMargins left="0.7" right="0.7" top="0.78740157499999996" bottom="0.78740157499999996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75"/>
  <sheetViews>
    <sheetView showGridLines="0" zoomScale="70" zoomScaleNormal="70" workbookViewId="0">
      <selection activeCell="C38" sqref="C38"/>
    </sheetView>
  </sheetViews>
  <sheetFormatPr defaultColWidth="0" defaultRowHeight="12.75" zeroHeight="1" x14ac:dyDescent="0.2"/>
  <cols>
    <col min="1" max="1" width="1.140625" style="221" customWidth="1"/>
    <col min="2" max="2" width="72.5703125" style="221" customWidth="1"/>
    <col min="3" max="5" width="13.85546875" style="221" customWidth="1"/>
    <col min="6" max="6" width="16.28515625" style="221" customWidth="1"/>
    <col min="7" max="7" width="15.85546875" style="221" customWidth="1"/>
    <col min="8" max="9" width="13.85546875" style="221" customWidth="1"/>
    <col min="10" max="10" width="19.140625" style="221" customWidth="1"/>
    <col min="11" max="13" width="13.85546875" style="221" customWidth="1"/>
    <col min="14" max="14" width="16.5703125" style="221" customWidth="1"/>
    <col min="15" max="17" width="13.85546875" style="221" customWidth="1"/>
    <col min="18" max="18" width="2.42578125" style="221" customWidth="1"/>
    <col min="19" max="16384" width="0" style="221" hidden="1"/>
  </cols>
  <sheetData>
    <row r="1" spans="2:19" ht="7.5" customHeight="1" thickBot="1" x14ac:dyDescent="0.25"/>
    <row r="2" spans="2:19" s="411" customFormat="1" ht="33" customHeight="1" thickBot="1" x14ac:dyDescent="0.35">
      <c r="B2" s="416" t="s">
        <v>3</v>
      </c>
      <c r="C2" s="415" t="str">
        <f>[3]Identifikace!D8</f>
        <v>Chomutovská bytová a.s.</v>
      </c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3"/>
      <c r="Q2" s="412"/>
      <c r="R2" s="459"/>
      <c r="S2" s="459"/>
    </row>
    <row r="3" spans="2:19" s="409" customFormat="1" ht="12.75" customHeight="1" thickBot="1" x14ac:dyDescent="0.35">
      <c r="B3" s="460" t="s">
        <v>129</v>
      </c>
      <c r="C3" s="461" t="s">
        <v>128</v>
      </c>
      <c r="D3" s="461"/>
      <c r="E3" s="461"/>
      <c r="F3" s="461"/>
      <c r="G3" s="462" t="s">
        <v>4</v>
      </c>
      <c r="H3" s="462"/>
      <c r="I3" s="462"/>
      <c r="J3" s="462"/>
      <c r="K3" s="462" t="s">
        <v>4</v>
      </c>
      <c r="L3" s="462"/>
      <c r="M3" s="462"/>
      <c r="N3" s="462"/>
      <c r="O3" s="463" t="s">
        <v>127</v>
      </c>
      <c r="P3" s="463"/>
      <c r="Q3" s="410"/>
      <c r="R3" s="464"/>
      <c r="S3" s="464"/>
    </row>
    <row r="4" spans="2:19" s="409" customFormat="1" ht="27" customHeight="1" thickBot="1" x14ac:dyDescent="0.35">
      <c r="B4" s="460"/>
      <c r="C4" s="461"/>
      <c r="D4" s="461"/>
      <c r="E4" s="461"/>
      <c r="F4" s="461"/>
      <c r="G4" s="465" t="s">
        <v>127</v>
      </c>
      <c r="H4" s="465"/>
      <c r="I4" s="465"/>
      <c r="J4" s="465"/>
      <c r="K4" s="465" t="s">
        <v>126</v>
      </c>
      <c r="L4" s="465"/>
      <c r="M4" s="465"/>
      <c r="N4" s="465"/>
      <c r="O4" s="467" t="s">
        <v>5</v>
      </c>
      <c r="P4" s="467" t="s">
        <v>70</v>
      </c>
      <c r="Q4" s="335"/>
      <c r="R4" s="468"/>
      <c r="S4" s="468"/>
    </row>
    <row r="5" spans="2:19" s="277" customFormat="1" ht="16.5" thickBot="1" x14ac:dyDescent="0.3">
      <c r="B5" s="408"/>
      <c r="C5" s="407" t="s">
        <v>6</v>
      </c>
      <c r="D5" s="406" t="s">
        <v>7</v>
      </c>
      <c r="E5" s="405" t="s">
        <v>69</v>
      </c>
      <c r="F5" s="404" t="s">
        <v>8</v>
      </c>
      <c r="G5" s="407" t="s">
        <v>6</v>
      </c>
      <c r="H5" s="406" t="s">
        <v>7</v>
      </c>
      <c r="I5" s="405" t="s">
        <v>69</v>
      </c>
      <c r="J5" s="404" t="s">
        <v>8</v>
      </c>
      <c r="K5" s="407" t="s">
        <v>6</v>
      </c>
      <c r="L5" s="406" t="s">
        <v>7</v>
      </c>
      <c r="M5" s="405" t="s">
        <v>69</v>
      </c>
      <c r="N5" s="404" t="s">
        <v>8</v>
      </c>
      <c r="O5" s="467"/>
      <c r="P5" s="467"/>
      <c r="Q5" s="335"/>
      <c r="R5" s="278"/>
      <c r="S5" s="278"/>
    </row>
    <row r="6" spans="2:19" s="277" customFormat="1" ht="16.5" thickBot="1" x14ac:dyDescent="0.3">
      <c r="B6" s="403" t="s">
        <v>20</v>
      </c>
      <c r="C6" s="402">
        <f>SUM(C11:C21)</f>
        <v>81198</v>
      </c>
      <c r="D6" s="401">
        <f>SUM(D9:D21)</f>
        <v>0</v>
      </c>
      <c r="E6" s="400">
        <f>E7+SUM(E11:E21)</f>
        <v>0</v>
      </c>
      <c r="F6" s="399">
        <f>SUM(C6:E6)</f>
        <v>81198</v>
      </c>
      <c r="G6" s="332">
        <f>SUM(G11:G21)</f>
        <v>83184</v>
      </c>
      <c r="H6" s="331">
        <f>SUM(H9:H21)</f>
        <v>0</v>
      </c>
      <c r="I6" s="398">
        <f>I7+SUM(I11:I21)</f>
        <v>0</v>
      </c>
      <c r="J6" s="329">
        <f>SUM(G6:I6)</f>
        <v>83184</v>
      </c>
      <c r="K6" s="332">
        <f>SUM(K11:K21)</f>
        <v>78254</v>
      </c>
      <c r="L6" s="331">
        <f>SUM(L9:L21)</f>
        <v>0</v>
      </c>
      <c r="M6" s="398">
        <f>M7+SUM(M11:M21)</f>
        <v>0</v>
      </c>
      <c r="N6" s="329">
        <f>SUM(K6:M6)</f>
        <v>78254</v>
      </c>
      <c r="O6" s="397">
        <f t="shared" ref="O6:O42" si="0">IF(C6=0,0,G6/C6)</f>
        <v>1.0244587305106037</v>
      </c>
      <c r="P6" s="396">
        <f>IF(E6=0,0,I6/E6)</f>
        <v>0</v>
      </c>
      <c r="Q6" s="279"/>
      <c r="R6" s="278"/>
      <c r="S6" s="278"/>
    </row>
    <row r="7" spans="2:19" s="277" customFormat="1" ht="15.75" x14ac:dyDescent="0.25">
      <c r="B7" s="395" t="s">
        <v>66</v>
      </c>
      <c r="C7" s="394"/>
      <c r="D7" s="393"/>
      <c r="E7" s="392"/>
      <c r="F7" s="391">
        <f>E7</f>
        <v>0</v>
      </c>
      <c r="G7" s="389"/>
      <c r="H7" s="388"/>
      <c r="I7" s="387"/>
      <c r="J7" s="390">
        <f>I7</f>
        <v>0</v>
      </c>
      <c r="K7" s="389"/>
      <c r="L7" s="388"/>
      <c r="M7" s="387"/>
      <c r="N7" s="386">
        <f>M7</f>
        <v>0</v>
      </c>
      <c r="O7" s="369">
        <f t="shared" si="0"/>
        <v>0</v>
      </c>
      <c r="P7" s="369">
        <f>IF(E7=0,0,I7/E7)</f>
        <v>0</v>
      </c>
      <c r="Q7" s="335"/>
      <c r="R7" s="278"/>
      <c r="S7" s="278"/>
    </row>
    <row r="8" spans="2:19" s="277" customFormat="1" ht="16.5" thickBot="1" x14ac:dyDescent="0.3">
      <c r="B8" s="385" t="s">
        <v>67</v>
      </c>
      <c r="C8" s="384"/>
      <c r="D8" s="383"/>
      <c r="E8" s="382"/>
      <c r="F8" s="381"/>
      <c r="G8" s="379"/>
      <c r="H8" s="378"/>
      <c r="I8" s="377"/>
      <c r="J8" s="380"/>
      <c r="K8" s="379"/>
      <c r="L8" s="378"/>
      <c r="M8" s="377"/>
      <c r="N8" s="376"/>
      <c r="O8" s="357">
        <f t="shared" si="0"/>
        <v>0</v>
      </c>
      <c r="P8" s="356"/>
      <c r="Q8" s="335"/>
      <c r="R8" s="278"/>
      <c r="S8" s="278"/>
    </row>
    <row r="9" spans="2:19" s="277" customFormat="1" ht="15.75" x14ac:dyDescent="0.25">
      <c r="B9" s="327" t="s">
        <v>68</v>
      </c>
      <c r="C9" s="375"/>
      <c r="D9" s="374"/>
      <c r="E9" s="373"/>
      <c r="F9" s="372">
        <f>SUM(D9)</f>
        <v>0</v>
      </c>
      <c r="G9" s="371"/>
      <c r="H9" s="323"/>
      <c r="I9" s="353"/>
      <c r="J9" s="325">
        <f>SUM(H9)</f>
        <v>0</v>
      </c>
      <c r="K9" s="371"/>
      <c r="L9" s="323"/>
      <c r="M9" s="353"/>
      <c r="N9" s="370">
        <f>SUM(L9)</f>
        <v>0</v>
      </c>
      <c r="O9" s="369">
        <f t="shared" si="0"/>
        <v>0</v>
      </c>
      <c r="P9" s="368"/>
      <c r="Q9" s="335"/>
      <c r="R9" s="278"/>
      <c r="S9" s="278"/>
    </row>
    <row r="10" spans="2:19" s="277" customFormat="1" ht="16.5" thickBot="1" x14ac:dyDescent="0.3">
      <c r="B10" s="367" t="s">
        <v>21</v>
      </c>
      <c r="C10" s="366"/>
      <c r="D10" s="365"/>
      <c r="E10" s="364"/>
      <c r="F10" s="363">
        <f>SUM(D10)</f>
        <v>0</v>
      </c>
      <c r="G10" s="361"/>
      <c r="H10" s="360"/>
      <c r="I10" s="359"/>
      <c r="J10" s="362">
        <f>SUM(H10)</f>
        <v>0</v>
      </c>
      <c r="K10" s="361"/>
      <c r="L10" s="360"/>
      <c r="M10" s="359"/>
      <c r="N10" s="358">
        <f>SUM(L10)</f>
        <v>0</v>
      </c>
      <c r="O10" s="357">
        <f t="shared" si="0"/>
        <v>0</v>
      </c>
      <c r="P10" s="356"/>
      <c r="Q10" s="335"/>
      <c r="R10" s="278"/>
      <c r="S10" s="278"/>
    </row>
    <row r="11" spans="2:19" s="277" customFormat="1" ht="15.75" x14ac:dyDescent="0.25">
      <c r="B11" s="355" t="s">
        <v>22</v>
      </c>
      <c r="C11" s="354"/>
      <c r="D11" s="323"/>
      <c r="E11" s="353"/>
      <c r="F11" s="325">
        <f t="shared" ref="F11:F41" si="1">SUM(C11:E11)</f>
        <v>0</v>
      </c>
      <c r="G11" s="324"/>
      <c r="H11" s="323"/>
      <c r="I11" s="353"/>
      <c r="J11" s="325">
        <f t="shared" ref="J11:J21" si="2">SUM(G11:I11)</f>
        <v>0</v>
      </c>
      <c r="K11" s="324"/>
      <c r="L11" s="323"/>
      <c r="M11" s="353"/>
      <c r="N11" s="321">
        <f t="shared" ref="N11:N41" si="3">SUM(K11:M11)</f>
        <v>0</v>
      </c>
      <c r="O11" s="320">
        <f t="shared" si="0"/>
        <v>0</v>
      </c>
      <c r="P11" s="352"/>
      <c r="Q11" s="335"/>
      <c r="R11" s="278"/>
      <c r="S11" s="278"/>
    </row>
    <row r="12" spans="2:19" s="277" customFormat="1" ht="15.75" x14ac:dyDescent="0.25">
      <c r="B12" s="315" t="s">
        <v>23</v>
      </c>
      <c r="C12" s="351">
        <v>3145</v>
      </c>
      <c r="D12" s="350"/>
      <c r="E12" s="349"/>
      <c r="F12" s="348">
        <f t="shared" si="1"/>
        <v>3145</v>
      </c>
      <c r="G12" s="312">
        <v>3431</v>
      </c>
      <c r="H12" s="311"/>
      <c r="I12" s="347"/>
      <c r="J12" s="313">
        <f t="shared" si="2"/>
        <v>3431</v>
      </c>
      <c r="K12" s="312">
        <v>3067</v>
      </c>
      <c r="L12" s="311"/>
      <c r="M12" s="347"/>
      <c r="N12" s="346">
        <f t="shared" si="3"/>
        <v>3067</v>
      </c>
      <c r="O12" s="308">
        <f t="shared" si="0"/>
        <v>1.0909379968203499</v>
      </c>
      <c r="P12" s="345"/>
      <c r="Q12" s="335"/>
      <c r="R12" s="278"/>
      <c r="S12" s="278"/>
    </row>
    <row r="13" spans="2:19" s="277" customFormat="1" ht="15.75" x14ac:dyDescent="0.25">
      <c r="B13" s="315" t="s">
        <v>24</v>
      </c>
      <c r="C13" s="351">
        <v>70637</v>
      </c>
      <c r="D13" s="350"/>
      <c r="E13" s="349"/>
      <c r="F13" s="348">
        <f t="shared" si="1"/>
        <v>70637</v>
      </c>
      <c r="G13" s="312">
        <v>71712</v>
      </c>
      <c r="H13" s="311"/>
      <c r="I13" s="347"/>
      <c r="J13" s="313">
        <f t="shared" si="2"/>
        <v>71712</v>
      </c>
      <c r="K13" s="312">
        <v>61645</v>
      </c>
      <c r="L13" s="311"/>
      <c r="M13" s="347"/>
      <c r="N13" s="346">
        <f t="shared" si="3"/>
        <v>61645</v>
      </c>
      <c r="O13" s="308">
        <f t="shared" si="0"/>
        <v>1.0152186531138072</v>
      </c>
      <c r="P13" s="345"/>
      <c r="Q13" s="335"/>
      <c r="R13" s="278"/>
      <c r="S13" s="278"/>
    </row>
    <row r="14" spans="2:19" s="277" customFormat="1" ht="15.75" x14ac:dyDescent="0.25">
      <c r="B14" s="315" t="s">
        <v>25</v>
      </c>
      <c r="C14" s="351"/>
      <c r="D14" s="350"/>
      <c r="E14" s="349"/>
      <c r="F14" s="348">
        <f t="shared" si="1"/>
        <v>0</v>
      </c>
      <c r="G14" s="312"/>
      <c r="H14" s="311"/>
      <c r="I14" s="347"/>
      <c r="J14" s="313">
        <f t="shared" si="2"/>
        <v>0</v>
      </c>
      <c r="K14" s="312"/>
      <c r="L14" s="311"/>
      <c r="M14" s="347"/>
      <c r="N14" s="346">
        <f t="shared" si="3"/>
        <v>0</v>
      </c>
      <c r="O14" s="308">
        <f t="shared" si="0"/>
        <v>0</v>
      </c>
      <c r="P14" s="345"/>
      <c r="Q14" s="335"/>
      <c r="R14" s="278"/>
      <c r="S14" s="278"/>
    </row>
    <row r="15" spans="2:19" s="277" customFormat="1" ht="15.75" x14ac:dyDescent="0.25">
      <c r="B15" s="315" t="s">
        <v>26</v>
      </c>
      <c r="C15" s="351"/>
      <c r="D15" s="350"/>
      <c r="E15" s="349"/>
      <c r="F15" s="348">
        <f t="shared" si="1"/>
        <v>0</v>
      </c>
      <c r="G15" s="312"/>
      <c r="H15" s="311"/>
      <c r="I15" s="347"/>
      <c r="J15" s="313">
        <f t="shared" si="2"/>
        <v>0</v>
      </c>
      <c r="K15" s="312"/>
      <c r="L15" s="311"/>
      <c r="M15" s="347"/>
      <c r="N15" s="346">
        <f t="shared" si="3"/>
        <v>0</v>
      </c>
      <c r="O15" s="308">
        <f t="shared" si="0"/>
        <v>0</v>
      </c>
      <c r="P15" s="345"/>
      <c r="Q15" s="335"/>
      <c r="R15" s="278"/>
      <c r="S15" s="278"/>
    </row>
    <row r="16" spans="2:19" s="277" customFormat="1" ht="15.75" x14ac:dyDescent="0.25">
      <c r="B16" s="315" t="s">
        <v>27</v>
      </c>
      <c r="C16" s="351"/>
      <c r="D16" s="350"/>
      <c r="E16" s="349"/>
      <c r="F16" s="348">
        <f t="shared" si="1"/>
        <v>0</v>
      </c>
      <c r="G16" s="312"/>
      <c r="H16" s="311"/>
      <c r="I16" s="347"/>
      <c r="J16" s="313">
        <f t="shared" si="2"/>
        <v>0</v>
      </c>
      <c r="K16" s="312"/>
      <c r="L16" s="311"/>
      <c r="M16" s="347"/>
      <c r="N16" s="346">
        <f t="shared" si="3"/>
        <v>0</v>
      </c>
      <c r="O16" s="308">
        <f t="shared" si="0"/>
        <v>0</v>
      </c>
      <c r="P16" s="345"/>
      <c r="Q16" s="335"/>
      <c r="R16" s="278"/>
      <c r="S16" s="278"/>
    </row>
    <row r="17" spans="2:19" s="277" customFormat="1" ht="15.75" x14ac:dyDescent="0.25">
      <c r="B17" s="315" t="s">
        <v>28</v>
      </c>
      <c r="C17" s="351"/>
      <c r="D17" s="350"/>
      <c r="E17" s="349"/>
      <c r="F17" s="348">
        <f t="shared" si="1"/>
        <v>0</v>
      </c>
      <c r="G17" s="312"/>
      <c r="H17" s="311"/>
      <c r="I17" s="347"/>
      <c r="J17" s="313">
        <f t="shared" si="2"/>
        <v>0</v>
      </c>
      <c r="K17" s="312">
        <v>3190</v>
      </c>
      <c r="L17" s="311"/>
      <c r="M17" s="347"/>
      <c r="N17" s="346">
        <f t="shared" si="3"/>
        <v>3190</v>
      </c>
      <c r="O17" s="308">
        <f t="shared" si="0"/>
        <v>0</v>
      </c>
      <c r="P17" s="345"/>
      <c r="Q17" s="335"/>
      <c r="R17" s="278"/>
      <c r="S17" s="278"/>
    </row>
    <row r="18" spans="2:19" s="277" customFormat="1" ht="15.75" x14ac:dyDescent="0.25">
      <c r="B18" s="315" t="s">
        <v>75</v>
      </c>
      <c r="C18" s="351"/>
      <c r="D18" s="350"/>
      <c r="E18" s="349"/>
      <c r="F18" s="348">
        <f t="shared" si="1"/>
        <v>0</v>
      </c>
      <c r="G18" s="312"/>
      <c r="H18" s="311"/>
      <c r="I18" s="347"/>
      <c r="J18" s="313">
        <f t="shared" si="2"/>
        <v>0</v>
      </c>
      <c r="K18" s="312"/>
      <c r="L18" s="311"/>
      <c r="M18" s="347"/>
      <c r="N18" s="346">
        <f t="shared" si="3"/>
        <v>0</v>
      </c>
      <c r="O18" s="308">
        <f t="shared" si="0"/>
        <v>0</v>
      </c>
      <c r="P18" s="345"/>
      <c r="Q18" s="335"/>
      <c r="R18" s="278"/>
      <c r="S18" s="278"/>
    </row>
    <row r="19" spans="2:19" s="277" customFormat="1" ht="15.75" x14ac:dyDescent="0.25">
      <c r="B19" s="315" t="s">
        <v>29</v>
      </c>
      <c r="C19" s="351"/>
      <c r="D19" s="350"/>
      <c r="E19" s="349"/>
      <c r="F19" s="348">
        <f t="shared" si="1"/>
        <v>0</v>
      </c>
      <c r="G19" s="312"/>
      <c r="H19" s="311"/>
      <c r="I19" s="347"/>
      <c r="J19" s="313">
        <f t="shared" si="2"/>
        <v>0</v>
      </c>
      <c r="K19" s="312"/>
      <c r="L19" s="311"/>
      <c r="M19" s="347"/>
      <c r="N19" s="346">
        <f t="shared" si="3"/>
        <v>0</v>
      </c>
      <c r="O19" s="308">
        <f t="shared" si="0"/>
        <v>0</v>
      </c>
      <c r="P19" s="345"/>
      <c r="Q19" s="335"/>
      <c r="R19" s="278"/>
      <c r="S19" s="278"/>
    </row>
    <row r="20" spans="2:19" s="277" customFormat="1" ht="15.75" x14ac:dyDescent="0.25">
      <c r="B20" s="315" t="s">
        <v>30</v>
      </c>
      <c r="C20" s="351">
        <v>101</v>
      </c>
      <c r="D20" s="350"/>
      <c r="E20" s="349"/>
      <c r="F20" s="348">
        <f t="shared" si="1"/>
        <v>101</v>
      </c>
      <c r="G20" s="312">
        <v>72</v>
      </c>
      <c r="H20" s="311"/>
      <c r="I20" s="347"/>
      <c r="J20" s="313">
        <f t="shared" si="2"/>
        <v>72</v>
      </c>
      <c r="K20" s="312">
        <v>388</v>
      </c>
      <c r="L20" s="311"/>
      <c r="M20" s="347"/>
      <c r="N20" s="346">
        <f t="shared" si="3"/>
        <v>388</v>
      </c>
      <c r="O20" s="308">
        <f t="shared" si="0"/>
        <v>0.71287128712871284</v>
      </c>
      <c r="P20" s="345"/>
      <c r="Q20" s="335"/>
      <c r="R20" s="278"/>
      <c r="S20" s="278"/>
    </row>
    <row r="21" spans="2:19" s="277" customFormat="1" ht="16.5" thickBot="1" x14ac:dyDescent="0.3">
      <c r="B21" s="344" t="s">
        <v>31</v>
      </c>
      <c r="C21" s="343">
        <v>7315</v>
      </c>
      <c r="D21" s="342"/>
      <c r="E21" s="341"/>
      <c r="F21" s="340">
        <f t="shared" si="1"/>
        <v>7315</v>
      </c>
      <c r="G21" s="298">
        <v>7969</v>
      </c>
      <c r="H21" s="297"/>
      <c r="I21" s="338"/>
      <c r="J21" s="339">
        <f t="shared" si="2"/>
        <v>7969</v>
      </c>
      <c r="K21" s="298">
        <v>9964</v>
      </c>
      <c r="L21" s="297"/>
      <c r="M21" s="338"/>
      <c r="N21" s="337">
        <f t="shared" si="3"/>
        <v>9964</v>
      </c>
      <c r="O21" s="294">
        <f t="shared" si="0"/>
        <v>1.0894053315105947</v>
      </c>
      <c r="P21" s="336"/>
      <c r="Q21" s="335"/>
      <c r="R21" s="278"/>
      <c r="S21" s="278"/>
    </row>
    <row r="22" spans="2:19" s="277" customFormat="1" ht="16.5" thickBot="1" x14ac:dyDescent="0.3">
      <c r="B22" s="334" t="s">
        <v>19</v>
      </c>
      <c r="C22" s="332">
        <f>C23+C24+C25+C26+C27+C28+C29+SUM(C30:C34)+SUM(C35:C41)</f>
        <v>80468</v>
      </c>
      <c r="D22" s="331">
        <f>D23+D24+D25+D26+D27+D28+D29+SUM(D30:D34)+SUM(D35:D41)</f>
        <v>0</v>
      </c>
      <c r="E22" s="333">
        <f>E23+E24+E25+E26+E27+E28+E29+SUM(E30:E34)+SUM(E35:E41)</f>
        <v>0</v>
      </c>
      <c r="F22" s="329">
        <f t="shared" si="1"/>
        <v>80468</v>
      </c>
      <c r="G22" s="332">
        <f>G23+G24+G25+G26+G27+G28+G29+SUM(G30:G34)+SUM(G35:G41)</f>
        <v>84686</v>
      </c>
      <c r="H22" s="331">
        <f>H23+H24+H25+H26+H27+H28+H29+SUM(H30:H34)+SUM(H35:H41)</f>
        <v>0</v>
      </c>
      <c r="I22" s="330">
        <f>I23+I24+I25+I26+I27+I28+I29+SUM(I30:I34)+SUM(I35:I41)</f>
        <v>0</v>
      </c>
      <c r="J22" s="329">
        <v>84686</v>
      </c>
      <c r="K22" s="332">
        <f>K23+K24+K25+K26+K27+K28+K29+SUM(K30:K34)+SUM(K35:K41)</f>
        <v>83093</v>
      </c>
      <c r="L22" s="331">
        <f>L23+L24+L25+L26+L27+L28+L29+SUM(L30:L34)+SUM(L35:L41)</f>
        <v>0</v>
      </c>
      <c r="M22" s="330">
        <f>M23+M24+M25+M26+M27+M28+M29+SUM(M30:M34)+SUM(M35:M41)</f>
        <v>0</v>
      </c>
      <c r="N22" s="329">
        <f t="shared" si="3"/>
        <v>83093</v>
      </c>
      <c r="O22" s="328">
        <f t="shared" si="0"/>
        <v>1.0524183526370732</v>
      </c>
      <c r="P22" s="328">
        <f t="shared" ref="P22:P42" si="4">IF(E22=0,0,I22/E22)</f>
        <v>0</v>
      </c>
      <c r="Q22" s="279"/>
      <c r="R22" s="278"/>
      <c r="S22" s="278"/>
    </row>
    <row r="23" spans="2:19" s="277" customFormat="1" ht="15.75" x14ac:dyDescent="0.25">
      <c r="B23" s="327" t="s">
        <v>32</v>
      </c>
      <c r="C23" s="324">
        <v>202</v>
      </c>
      <c r="D23" s="323"/>
      <c r="E23" s="326"/>
      <c r="F23" s="325">
        <f t="shared" si="1"/>
        <v>202</v>
      </c>
      <c r="G23" s="324">
        <v>236</v>
      </c>
      <c r="H23" s="323"/>
      <c r="I23" s="322"/>
      <c r="J23" s="325">
        <f>SUM(G23:I23)</f>
        <v>236</v>
      </c>
      <c r="K23" s="324">
        <v>181</v>
      </c>
      <c r="L23" s="323"/>
      <c r="M23" s="322"/>
      <c r="N23" s="321">
        <f t="shared" si="3"/>
        <v>181</v>
      </c>
      <c r="O23" s="320">
        <f t="shared" si="0"/>
        <v>1.1683168316831682</v>
      </c>
      <c r="P23" s="320">
        <f t="shared" si="4"/>
        <v>0</v>
      </c>
      <c r="Q23" s="279"/>
      <c r="R23" s="278"/>
      <c r="S23" s="278"/>
    </row>
    <row r="24" spans="2:19" s="277" customFormat="1" ht="15.75" x14ac:dyDescent="0.25">
      <c r="B24" s="315" t="s">
        <v>33</v>
      </c>
      <c r="C24" s="312">
        <v>405</v>
      </c>
      <c r="D24" s="311"/>
      <c r="E24" s="319"/>
      <c r="F24" s="313">
        <f t="shared" si="1"/>
        <v>405</v>
      </c>
      <c r="G24" s="312">
        <v>229</v>
      </c>
      <c r="H24" s="311"/>
      <c r="I24" s="318"/>
      <c r="J24" s="313">
        <v>237</v>
      </c>
      <c r="K24" s="312">
        <v>999</v>
      </c>
      <c r="L24" s="311"/>
      <c r="M24" s="318"/>
      <c r="N24" s="309">
        <f t="shared" si="3"/>
        <v>999</v>
      </c>
      <c r="O24" s="308">
        <f t="shared" si="0"/>
        <v>0.5654320987654321</v>
      </c>
      <c r="P24" s="308">
        <f t="shared" si="4"/>
        <v>0</v>
      </c>
      <c r="Q24" s="279"/>
      <c r="R24" s="278"/>
      <c r="S24" s="278"/>
    </row>
    <row r="25" spans="2:19" s="277" customFormat="1" ht="15.75" x14ac:dyDescent="0.25">
      <c r="B25" s="315" t="s">
        <v>34</v>
      </c>
      <c r="C25" s="312"/>
      <c r="D25" s="311"/>
      <c r="E25" s="314"/>
      <c r="F25" s="313">
        <f t="shared" si="1"/>
        <v>0</v>
      </c>
      <c r="G25" s="312"/>
      <c r="H25" s="311"/>
      <c r="I25" s="310"/>
      <c r="J25" s="313">
        <f>SUM(G25:I25)</f>
        <v>0</v>
      </c>
      <c r="K25" s="312">
        <v>0</v>
      </c>
      <c r="L25" s="311"/>
      <c r="M25" s="310"/>
      <c r="N25" s="309">
        <f t="shared" si="3"/>
        <v>0</v>
      </c>
      <c r="O25" s="308">
        <f t="shared" si="0"/>
        <v>0</v>
      </c>
      <c r="P25" s="308">
        <f t="shared" si="4"/>
        <v>0</v>
      </c>
      <c r="Q25" s="279"/>
      <c r="R25" s="278"/>
      <c r="S25" s="278"/>
    </row>
    <row r="26" spans="2:19" s="277" customFormat="1" ht="15.75" x14ac:dyDescent="0.25">
      <c r="B26" s="315" t="s">
        <v>35</v>
      </c>
      <c r="C26" s="312">
        <v>32529</v>
      </c>
      <c r="D26" s="311"/>
      <c r="E26" s="314"/>
      <c r="F26" s="313">
        <f t="shared" si="1"/>
        <v>32529</v>
      </c>
      <c r="G26" s="312">
        <v>39621</v>
      </c>
      <c r="H26" s="311"/>
      <c r="I26" s="310"/>
      <c r="J26" s="313">
        <v>39621</v>
      </c>
      <c r="K26" s="312">
        <v>28786</v>
      </c>
      <c r="L26" s="311"/>
      <c r="M26" s="310"/>
      <c r="N26" s="309">
        <f t="shared" si="3"/>
        <v>28786</v>
      </c>
      <c r="O26" s="308">
        <f t="shared" si="0"/>
        <v>1.2180208429401458</v>
      </c>
      <c r="P26" s="308">
        <f t="shared" si="4"/>
        <v>0</v>
      </c>
      <c r="Q26" s="279"/>
      <c r="R26" s="278"/>
      <c r="S26" s="278"/>
    </row>
    <row r="27" spans="2:19" s="277" customFormat="1" ht="15.75" x14ac:dyDescent="0.25">
      <c r="B27" s="316" t="s">
        <v>36</v>
      </c>
      <c r="C27" s="312">
        <v>1</v>
      </c>
      <c r="D27" s="311"/>
      <c r="E27" s="314"/>
      <c r="F27" s="313">
        <f t="shared" si="1"/>
        <v>1</v>
      </c>
      <c r="G27" s="312"/>
      <c r="H27" s="311"/>
      <c r="I27" s="310"/>
      <c r="J27" s="313">
        <f t="shared" ref="J27:J40" si="5">SUM(G27:I27)</f>
        <v>0</v>
      </c>
      <c r="K27" s="312"/>
      <c r="L27" s="311"/>
      <c r="M27" s="310"/>
      <c r="N27" s="309">
        <f t="shared" si="3"/>
        <v>0</v>
      </c>
      <c r="O27" s="308">
        <f t="shared" si="0"/>
        <v>0</v>
      </c>
      <c r="P27" s="308">
        <f t="shared" si="4"/>
        <v>0</v>
      </c>
      <c r="Q27" s="279"/>
      <c r="R27" s="278"/>
      <c r="S27" s="278"/>
    </row>
    <row r="28" spans="2:19" s="277" customFormat="1" ht="15.75" x14ac:dyDescent="0.25">
      <c r="B28" s="316" t="s">
        <v>37</v>
      </c>
      <c r="C28" s="312">
        <v>50</v>
      </c>
      <c r="D28" s="311"/>
      <c r="E28" s="314"/>
      <c r="F28" s="313">
        <f t="shared" si="1"/>
        <v>50</v>
      </c>
      <c r="G28" s="312">
        <v>31</v>
      </c>
      <c r="H28" s="311"/>
      <c r="I28" s="310"/>
      <c r="J28" s="313">
        <f t="shared" si="5"/>
        <v>31</v>
      </c>
      <c r="K28" s="312">
        <v>23</v>
      </c>
      <c r="L28" s="311"/>
      <c r="M28" s="310"/>
      <c r="N28" s="309">
        <f t="shared" si="3"/>
        <v>23</v>
      </c>
      <c r="O28" s="308">
        <f t="shared" si="0"/>
        <v>0.62</v>
      </c>
      <c r="P28" s="308">
        <f t="shared" si="4"/>
        <v>0</v>
      </c>
      <c r="Q28" s="279"/>
      <c r="R28" s="278"/>
      <c r="S28" s="278"/>
    </row>
    <row r="29" spans="2:19" s="277" customFormat="1" ht="15.75" x14ac:dyDescent="0.25">
      <c r="B29" s="317" t="s">
        <v>38</v>
      </c>
      <c r="C29" s="312">
        <v>10653</v>
      </c>
      <c r="D29" s="311"/>
      <c r="E29" s="314"/>
      <c r="F29" s="313">
        <f t="shared" si="1"/>
        <v>10653</v>
      </c>
      <c r="G29" s="312">
        <v>10619</v>
      </c>
      <c r="H29" s="311"/>
      <c r="I29" s="310"/>
      <c r="J29" s="313">
        <f t="shared" si="5"/>
        <v>10619</v>
      </c>
      <c r="K29" s="312">
        <v>10772</v>
      </c>
      <c r="L29" s="311"/>
      <c r="M29" s="310"/>
      <c r="N29" s="309">
        <f t="shared" si="3"/>
        <v>10772</v>
      </c>
      <c r="O29" s="308">
        <f t="shared" si="0"/>
        <v>0.99680841077630711</v>
      </c>
      <c r="P29" s="308">
        <f t="shared" si="4"/>
        <v>0</v>
      </c>
      <c r="Q29" s="279"/>
      <c r="R29" s="278"/>
      <c r="S29" s="278"/>
    </row>
    <row r="30" spans="2:19" s="277" customFormat="1" ht="15.75" x14ac:dyDescent="0.25">
      <c r="B30" s="316" t="s">
        <v>39</v>
      </c>
      <c r="C30" s="312">
        <v>3321</v>
      </c>
      <c r="D30" s="311"/>
      <c r="E30" s="314"/>
      <c r="F30" s="313">
        <f t="shared" si="1"/>
        <v>3321</v>
      </c>
      <c r="G30" s="312">
        <v>3264</v>
      </c>
      <c r="H30" s="311"/>
      <c r="I30" s="310"/>
      <c r="J30" s="313">
        <f t="shared" si="5"/>
        <v>3264</v>
      </c>
      <c r="K30" s="312">
        <v>3144</v>
      </c>
      <c r="L30" s="311"/>
      <c r="M30" s="310"/>
      <c r="N30" s="309">
        <f t="shared" si="3"/>
        <v>3144</v>
      </c>
      <c r="O30" s="308">
        <f t="shared" si="0"/>
        <v>0.98283649503161696</v>
      </c>
      <c r="P30" s="308">
        <f t="shared" si="4"/>
        <v>0</v>
      </c>
      <c r="Q30" s="279"/>
      <c r="R30" s="278"/>
      <c r="S30" s="278"/>
    </row>
    <row r="31" spans="2:19" s="277" customFormat="1" ht="15.75" x14ac:dyDescent="0.25">
      <c r="B31" s="316" t="s">
        <v>74</v>
      </c>
      <c r="C31" s="312">
        <v>288</v>
      </c>
      <c r="D31" s="311"/>
      <c r="E31" s="314"/>
      <c r="F31" s="313">
        <f t="shared" si="1"/>
        <v>288</v>
      </c>
      <c r="G31" s="312">
        <v>288</v>
      </c>
      <c r="H31" s="311"/>
      <c r="I31" s="310"/>
      <c r="J31" s="313">
        <f t="shared" si="5"/>
        <v>288</v>
      </c>
      <c r="K31" s="312">
        <v>288</v>
      </c>
      <c r="L31" s="311"/>
      <c r="M31" s="310"/>
      <c r="N31" s="309">
        <f t="shared" si="3"/>
        <v>288</v>
      </c>
      <c r="O31" s="308">
        <f t="shared" si="0"/>
        <v>1</v>
      </c>
      <c r="P31" s="308">
        <f t="shared" si="4"/>
        <v>0</v>
      </c>
      <c r="Q31" s="279"/>
      <c r="R31" s="278"/>
      <c r="S31" s="278"/>
    </row>
    <row r="32" spans="2:19" s="277" customFormat="1" ht="15.75" x14ac:dyDescent="0.25">
      <c r="B32" s="315" t="s">
        <v>40</v>
      </c>
      <c r="C32" s="312">
        <v>1243</v>
      </c>
      <c r="D32" s="311"/>
      <c r="E32" s="314"/>
      <c r="F32" s="313">
        <f t="shared" si="1"/>
        <v>1243</v>
      </c>
      <c r="G32" s="312">
        <v>1211</v>
      </c>
      <c r="H32" s="311"/>
      <c r="I32" s="310"/>
      <c r="J32" s="313">
        <f t="shared" si="5"/>
        <v>1211</v>
      </c>
      <c r="K32" s="312">
        <v>999</v>
      </c>
      <c r="L32" s="311"/>
      <c r="M32" s="310"/>
      <c r="N32" s="309">
        <f t="shared" si="3"/>
        <v>999</v>
      </c>
      <c r="O32" s="308">
        <f t="shared" si="0"/>
        <v>0.97425583266291227</v>
      </c>
      <c r="P32" s="308">
        <f t="shared" si="4"/>
        <v>0</v>
      </c>
      <c r="Q32" s="279"/>
      <c r="R32" s="278"/>
      <c r="S32" s="278"/>
    </row>
    <row r="33" spans="2:19" s="277" customFormat="1" ht="15.75" x14ac:dyDescent="0.25">
      <c r="B33" s="315" t="s">
        <v>41</v>
      </c>
      <c r="C33" s="312"/>
      <c r="D33" s="311"/>
      <c r="E33" s="314"/>
      <c r="F33" s="313">
        <f t="shared" si="1"/>
        <v>0</v>
      </c>
      <c r="G33" s="312"/>
      <c r="H33" s="311"/>
      <c r="I33" s="310"/>
      <c r="J33" s="313">
        <f t="shared" si="5"/>
        <v>0</v>
      </c>
      <c r="K33" s="312"/>
      <c r="L33" s="311"/>
      <c r="M33" s="310"/>
      <c r="N33" s="309">
        <f t="shared" si="3"/>
        <v>0</v>
      </c>
      <c r="O33" s="308">
        <f t="shared" si="0"/>
        <v>0</v>
      </c>
      <c r="P33" s="308">
        <f t="shared" si="4"/>
        <v>0</v>
      </c>
      <c r="Q33" s="279"/>
      <c r="R33" s="278"/>
      <c r="S33" s="278"/>
    </row>
    <row r="34" spans="2:19" s="277" customFormat="1" ht="15.75" x14ac:dyDescent="0.25">
      <c r="B34" s="315" t="s">
        <v>42</v>
      </c>
      <c r="C34" s="312">
        <v>97</v>
      </c>
      <c r="D34" s="311"/>
      <c r="E34" s="314"/>
      <c r="F34" s="313">
        <f t="shared" si="1"/>
        <v>97</v>
      </c>
      <c r="G34" s="312">
        <v>89</v>
      </c>
      <c r="H34" s="311"/>
      <c r="I34" s="310"/>
      <c r="J34" s="313">
        <f t="shared" si="5"/>
        <v>89</v>
      </c>
      <c r="K34" s="312">
        <v>93</v>
      </c>
      <c r="L34" s="311"/>
      <c r="M34" s="310"/>
      <c r="N34" s="309">
        <f t="shared" si="3"/>
        <v>93</v>
      </c>
      <c r="O34" s="308">
        <f t="shared" si="0"/>
        <v>0.91752577319587625</v>
      </c>
      <c r="P34" s="308">
        <f t="shared" si="4"/>
        <v>0</v>
      </c>
      <c r="Q34" s="279"/>
      <c r="R34" s="278"/>
      <c r="S34" s="278"/>
    </row>
    <row r="35" spans="2:19" s="277" customFormat="1" ht="15.75" x14ac:dyDescent="0.25">
      <c r="B35" s="315" t="s">
        <v>43</v>
      </c>
      <c r="C35" s="312"/>
      <c r="D35" s="311"/>
      <c r="E35" s="314"/>
      <c r="F35" s="313">
        <f t="shared" si="1"/>
        <v>0</v>
      </c>
      <c r="G35" s="312"/>
      <c r="H35" s="311"/>
      <c r="I35" s="310"/>
      <c r="J35" s="313">
        <f t="shared" si="5"/>
        <v>0</v>
      </c>
      <c r="K35" s="312">
        <v>0</v>
      </c>
      <c r="L35" s="311"/>
      <c r="M35" s="310"/>
      <c r="N35" s="309">
        <f t="shared" si="3"/>
        <v>0</v>
      </c>
      <c r="O35" s="308">
        <f t="shared" si="0"/>
        <v>0</v>
      </c>
      <c r="P35" s="308">
        <f t="shared" si="4"/>
        <v>0</v>
      </c>
      <c r="Q35" s="279"/>
      <c r="R35" s="278"/>
      <c r="S35" s="278"/>
    </row>
    <row r="36" spans="2:19" s="277" customFormat="1" ht="15.75" x14ac:dyDescent="0.25">
      <c r="B36" s="315" t="s">
        <v>44</v>
      </c>
      <c r="C36" s="312">
        <v>1322</v>
      </c>
      <c r="D36" s="311"/>
      <c r="E36" s="314"/>
      <c r="F36" s="313">
        <f t="shared" si="1"/>
        <v>1322</v>
      </c>
      <c r="G36" s="312">
        <v>1132</v>
      </c>
      <c r="H36" s="311"/>
      <c r="I36" s="310"/>
      <c r="J36" s="313">
        <f t="shared" si="5"/>
        <v>1132</v>
      </c>
      <c r="K36" s="312">
        <v>1028</v>
      </c>
      <c r="L36" s="311"/>
      <c r="M36" s="310"/>
      <c r="N36" s="309">
        <f t="shared" si="3"/>
        <v>1028</v>
      </c>
      <c r="O36" s="308">
        <f t="shared" si="0"/>
        <v>0.85627836611195163</v>
      </c>
      <c r="P36" s="308">
        <f t="shared" si="4"/>
        <v>0</v>
      </c>
      <c r="Q36" s="279"/>
      <c r="R36" s="278"/>
      <c r="S36" s="278"/>
    </row>
    <row r="37" spans="2:19" s="277" customFormat="1" ht="15.75" x14ac:dyDescent="0.25">
      <c r="B37" s="315" t="s">
        <v>71</v>
      </c>
      <c r="C37" s="312">
        <v>10</v>
      </c>
      <c r="D37" s="311"/>
      <c r="E37" s="314"/>
      <c r="F37" s="313">
        <f t="shared" si="1"/>
        <v>10</v>
      </c>
      <c r="G37" s="312"/>
      <c r="H37" s="311"/>
      <c r="I37" s="310"/>
      <c r="J37" s="313">
        <f t="shared" si="5"/>
        <v>0</v>
      </c>
      <c r="K37" s="312">
        <v>401</v>
      </c>
      <c r="L37" s="311"/>
      <c r="M37" s="310"/>
      <c r="N37" s="309">
        <f t="shared" si="3"/>
        <v>401</v>
      </c>
      <c r="O37" s="308">
        <f t="shared" si="0"/>
        <v>0</v>
      </c>
      <c r="P37" s="308">
        <f t="shared" si="4"/>
        <v>0</v>
      </c>
      <c r="Q37" s="279"/>
      <c r="R37" s="278"/>
      <c r="S37" s="278"/>
    </row>
    <row r="38" spans="2:19" s="277" customFormat="1" ht="15.75" x14ac:dyDescent="0.25">
      <c r="B38" s="315" t="s">
        <v>45</v>
      </c>
      <c r="C38" s="312"/>
      <c r="D38" s="311"/>
      <c r="E38" s="314"/>
      <c r="F38" s="313">
        <f t="shared" si="1"/>
        <v>0</v>
      </c>
      <c r="G38" s="312"/>
      <c r="H38" s="311"/>
      <c r="I38" s="310"/>
      <c r="J38" s="313">
        <f t="shared" si="5"/>
        <v>0</v>
      </c>
      <c r="K38" s="312"/>
      <c r="L38" s="311"/>
      <c r="M38" s="310"/>
      <c r="N38" s="309">
        <f t="shared" si="3"/>
        <v>0</v>
      </c>
      <c r="O38" s="308">
        <f t="shared" si="0"/>
        <v>0</v>
      </c>
      <c r="P38" s="308">
        <f t="shared" si="4"/>
        <v>0</v>
      </c>
      <c r="Q38" s="279"/>
      <c r="R38" s="278"/>
      <c r="S38" s="278"/>
    </row>
    <row r="39" spans="2:19" s="277" customFormat="1" ht="15.75" x14ac:dyDescent="0.25">
      <c r="B39" s="315" t="s">
        <v>46</v>
      </c>
      <c r="C39" s="312">
        <v>24500</v>
      </c>
      <c r="D39" s="311"/>
      <c r="E39" s="314"/>
      <c r="F39" s="313">
        <f t="shared" si="1"/>
        <v>24500</v>
      </c>
      <c r="G39" s="312">
        <v>23196</v>
      </c>
      <c r="H39" s="311"/>
      <c r="I39" s="310"/>
      <c r="J39" s="313">
        <f t="shared" si="5"/>
        <v>23196</v>
      </c>
      <c r="K39" s="312">
        <v>21557</v>
      </c>
      <c r="L39" s="311"/>
      <c r="M39" s="310"/>
      <c r="N39" s="309">
        <f t="shared" si="3"/>
        <v>21557</v>
      </c>
      <c r="O39" s="308">
        <f t="shared" si="0"/>
        <v>0.94677551020408168</v>
      </c>
      <c r="P39" s="308">
        <f t="shared" si="4"/>
        <v>0</v>
      </c>
      <c r="Q39" s="279"/>
      <c r="R39" s="278"/>
      <c r="S39" s="278"/>
    </row>
    <row r="40" spans="2:19" s="277" customFormat="1" ht="15.75" x14ac:dyDescent="0.25">
      <c r="B40" s="315" t="s">
        <v>72</v>
      </c>
      <c r="C40" s="312"/>
      <c r="D40" s="311"/>
      <c r="E40" s="314"/>
      <c r="F40" s="313">
        <f t="shared" si="1"/>
        <v>0</v>
      </c>
      <c r="G40" s="312"/>
      <c r="H40" s="311"/>
      <c r="I40" s="310"/>
      <c r="J40" s="313">
        <f t="shared" si="5"/>
        <v>0</v>
      </c>
      <c r="K40" s="312"/>
      <c r="L40" s="311"/>
      <c r="M40" s="310"/>
      <c r="N40" s="309">
        <f t="shared" si="3"/>
        <v>0</v>
      </c>
      <c r="O40" s="308">
        <f t="shared" si="0"/>
        <v>0</v>
      </c>
      <c r="P40" s="308">
        <f t="shared" si="4"/>
        <v>0</v>
      </c>
      <c r="Q40" s="279"/>
      <c r="R40" s="278"/>
      <c r="S40" s="278"/>
    </row>
    <row r="41" spans="2:19" s="277" customFormat="1" ht="16.5" thickBot="1" x14ac:dyDescent="0.3">
      <c r="B41" s="307" t="s">
        <v>47</v>
      </c>
      <c r="C41" s="306">
        <v>5847</v>
      </c>
      <c r="D41" s="305"/>
      <c r="E41" s="304"/>
      <c r="F41" s="303">
        <f t="shared" si="1"/>
        <v>5847</v>
      </c>
      <c r="G41" s="302">
        <v>4770</v>
      </c>
      <c r="H41" s="301"/>
      <c r="I41" s="300"/>
      <c r="J41" s="299">
        <v>4770</v>
      </c>
      <c r="K41" s="298">
        <v>14822</v>
      </c>
      <c r="L41" s="297"/>
      <c r="M41" s="296"/>
      <c r="N41" s="295">
        <f t="shared" si="3"/>
        <v>14822</v>
      </c>
      <c r="O41" s="294">
        <f t="shared" si="0"/>
        <v>0.81580297588506923</v>
      </c>
      <c r="P41" s="294">
        <f t="shared" si="4"/>
        <v>0</v>
      </c>
      <c r="Q41" s="279"/>
      <c r="R41" s="278"/>
      <c r="S41" s="278"/>
    </row>
    <row r="42" spans="2:19" s="277" customFormat="1" ht="17.25" thickTop="1" thickBot="1" x14ac:dyDescent="0.3">
      <c r="B42" s="293" t="s">
        <v>48</v>
      </c>
      <c r="C42" s="292">
        <f t="shared" ref="C42:N42" si="6">C6-C22</f>
        <v>730</v>
      </c>
      <c r="D42" s="291">
        <f t="shared" si="6"/>
        <v>0</v>
      </c>
      <c r="E42" s="290">
        <f t="shared" si="6"/>
        <v>0</v>
      </c>
      <c r="F42" s="289">
        <f t="shared" si="6"/>
        <v>730</v>
      </c>
      <c r="G42" s="288">
        <f t="shared" si="6"/>
        <v>-1502</v>
      </c>
      <c r="H42" s="287">
        <f t="shared" si="6"/>
        <v>0</v>
      </c>
      <c r="I42" s="286">
        <f t="shared" si="6"/>
        <v>0</v>
      </c>
      <c r="J42" s="285">
        <f t="shared" si="6"/>
        <v>-1502</v>
      </c>
      <c r="K42" s="284">
        <f t="shared" si="6"/>
        <v>-4839</v>
      </c>
      <c r="L42" s="283">
        <f t="shared" si="6"/>
        <v>0</v>
      </c>
      <c r="M42" s="282">
        <f t="shared" si="6"/>
        <v>0</v>
      </c>
      <c r="N42" s="281">
        <f t="shared" si="6"/>
        <v>-4839</v>
      </c>
      <c r="O42" s="280">
        <f t="shared" si="0"/>
        <v>-2.0575342465753423</v>
      </c>
      <c r="P42" s="280">
        <f t="shared" si="4"/>
        <v>0</v>
      </c>
      <c r="Q42" s="279"/>
      <c r="R42" s="278"/>
      <c r="S42" s="278"/>
    </row>
    <row r="43" spans="2:19" s="272" customFormat="1" ht="16.5" thickBot="1" x14ac:dyDescent="0.3">
      <c r="B43" s="276"/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4"/>
      <c r="R43" s="274"/>
      <c r="S43" s="274"/>
    </row>
    <row r="44" spans="2:19" s="272" customFormat="1" ht="12.75" customHeight="1" thickBot="1" x14ac:dyDescent="0.35">
      <c r="B44" s="471" t="s">
        <v>73</v>
      </c>
      <c r="C44" s="472" t="s">
        <v>84</v>
      </c>
      <c r="D44" s="472"/>
      <c r="E44" s="472"/>
      <c r="F44" s="472"/>
      <c r="G44" s="472" t="s">
        <v>125</v>
      </c>
      <c r="H44" s="472"/>
      <c r="I44" s="472"/>
      <c r="J44" s="472"/>
      <c r="K44" s="472" t="s">
        <v>124</v>
      </c>
      <c r="L44" s="472"/>
      <c r="M44" s="472"/>
      <c r="N44" s="472"/>
      <c r="O44" s="473" t="s">
        <v>9</v>
      </c>
      <c r="P44" s="469" t="s">
        <v>10</v>
      </c>
      <c r="Q44" s="470" t="s">
        <v>11</v>
      </c>
      <c r="S44" s="273"/>
    </row>
    <row r="45" spans="2:19" s="238" customFormat="1" ht="39" thickBot="1" x14ac:dyDescent="0.3">
      <c r="B45" s="471"/>
      <c r="C45" s="269" t="s">
        <v>12</v>
      </c>
      <c r="D45" s="268" t="s">
        <v>17</v>
      </c>
      <c r="E45" s="267" t="s">
        <v>13</v>
      </c>
      <c r="F45" s="266" t="s">
        <v>16</v>
      </c>
      <c r="G45" s="271" t="s">
        <v>12</v>
      </c>
      <c r="H45" s="268" t="s">
        <v>17</v>
      </c>
      <c r="I45" s="267" t="s">
        <v>13</v>
      </c>
      <c r="J45" s="270" t="s">
        <v>16</v>
      </c>
      <c r="K45" s="269" t="s">
        <v>12</v>
      </c>
      <c r="L45" s="268" t="s">
        <v>17</v>
      </c>
      <c r="M45" s="267" t="s">
        <v>13</v>
      </c>
      <c r="N45" s="266" t="s">
        <v>16</v>
      </c>
      <c r="O45" s="473"/>
      <c r="P45" s="469"/>
      <c r="Q45" s="470"/>
      <c r="S45" s="248"/>
    </row>
    <row r="46" spans="2:19" s="238" customFormat="1" ht="15.75" x14ac:dyDescent="0.25">
      <c r="B46" s="265" t="s">
        <v>123</v>
      </c>
      <c r="C46" s="264"/>
      <c r="D46" s="263"/>
      <c r="E46" s="262">
        <f t="shared" ref="E46:E66" si="7">D46-C46</f>
        <v>0</v>
      </c>
      <c r="F46" s="261"/>
      <c r="G46" s="264"/>
      <c r="H46" s="263"/>
      <c r="I46" s="262">
        <f t="shared" ref="I46:I66" si="8">H46-G46</f>
        <v>0</v>
      </c>
      <c r="J46" s="261"/>
      <c r="K46" s="264"/>
      <c r="L46" s="263"/>
      <c r="M46" s="262">
        <f t="shared" ref="M46:M66" si="9">L46-K46</f>
        <v>0</v>
      </c>
      <c r="N46" s="261"/>
      <c r="O46" s="260">
        <f t="shared" ref="O46:O66" si="10">IF(C46=0,0,G46/C46)</f>
        <v>0</v>
      </c>
      <c r="P46" s="260">
        <f t="shared" ref="P46:P66" si="11">IF(D46=0,0,H46/D46)</f>
        <v>0</v>
      </c>
      <c r="Q46" s="249">
        <f t="shared" ref="Q46:Q66" si="12">M46-I46</f>
        <v>0</v>
      </c>
      <c r="S46" s="248"/>
    </row>
    <row r="47" spans="2:19" s="238" customFormat="1" ht="15.75" x14ac:dyDescent="0.25">
      <c r="B47" s="259" t="s">
        <v>122</v>
      </c>
      <c r="C47" s="258"/>
      <c r="D47" s="257"/>
      <c r="E47" s="252">
        <f t="shared" si="7"/>
        <v>0</v>
      </c>
      <c r="F47" s="256"/>
      <c r="G47" s="258"/>
      <c r="H47" s="257"/>
      <c r="I47" s="252">
        <f t="shared" si="8"/>
        <v>0</v>
      </c>
      <c r="J47" s="256"/>
      <c r="K47" s="258"/>
      <c r="L47" s="257"/>
      <c r="M47" s="252">
        <f t="shared" si="9"/>
        <v>0</v>
      </c>
      <c r="N47" s="256"/>
      <c r="O47" s="250">
        <f t="shared" si="10"/>
        <v>0</v>
      </c>
      <c r="P47" s="250">
        <f t="shared" si="11"/>
        <v>0</v>
      </c>
      <c r="Q47" s="249">
        <f t="shared" si="12"/>
        <v>0</v>
      </c>
      <c r="S47" s="248"/>
    </row>
    <row r="48" spans="2:19" s="238" customFormat="1" ht="15.75" x14ac:dyDescent="0.25">
      <c r="B48" s="259" t="s">
        <v>121</v>
      </c>
      <c r="C48" s="258"/>
      <c r="D48" s="257"/>
      <c r="E48" s="252">
        <f t="shared" si="7"/>
        <v>0</v>
      </c>
      <c r="F48" s="256"/>
      <c r="G48" s="258"/>
      <c r="H48" s="257"/>
      <c r="I48" s="252">
        <f t="shared" si="8"/>
        <v>0</v>
      </c>
      <c r="J48" s="256"/>
      <c r="K48" s="258"/>
      <c r="L48" s="257"/>
      <c r="M48" s="252">
        <f t="shared" si="9"/>
        <v>0</v>
      </c>
      <c r="N48" s="256"/>
      <c r="O48" s="250">
        <f t="shared" si="10"/>
        <v>0</v>
      </c>
      <c r="P48" s="250">
        <f t="shared" si="11"/>
        <v>0</v>
      </c>
      <c r="Q48" s="249">
        <f t="shared" si="12"/>
        <v>0</v>
      </c>
      <c r="S48" s="248"/>
    </row>
    <row r="49" spans="2:19" s="238" customFormat="1" ht="15.75" x14ac:dyDescent="0.25">
      <c r="B49" s="259" t="s">
        <v>81</v>
      </c>
      <c r="C49" s="258"/>
      <c r="D49" s="257"/>
      <c r="E49" s="252">
        <f t="shared" si="7"/>
        <v>0</v>
      </c>
      <c r="F49" s="256"/>
      <c r="G49" s="258"/>
      <c r="H49" s="257"/>
      <c r="I49" s="252">
        <f t="shared" si="8"/>
        <v>0</v>
      </c>
      <c r="J49" s="256"/>
      <c r="K49" s="258"/>
      <c r="L49" s="257"/>
      <c r="M49" s="252">
        <f t="shared" si="9"/>
        <v>0</v>
      </c>
      <c r="N49" s="256"/>
      <c r="O49" s="250">
        <f t="shared" si="10"/>
        <v>0</v>
      </c>
      <c r="P49" s="250">
        <f t="shared" si="11"/>
        <v>0</v>
      </c>
      <c r="Q49" s="249">
        <f t="shared" si="12"/>
        <v>0</v>
      </c>
      <c r="S49" s="248"/>
    </row>
    <row r="50" spans="2:19" s="238" customFormat="1" ht="15.75" x14ac:dyDescent="0.25">
      <c r="B50" s="259" t="s">
        <v>50</v>
      </c>
      <c r="C50" s="258"/>
      <c r="D50" s="257"/>
      <c r="E50" s="252">
        <f t="shared" si="7"/>
        <v>0</v>
      </c>
      <c r="F50" s="256"/>
      <c r="G50" s="258"/>
      <c r="H50" s="257"/>
      <c r="I50" s="252">
        <f t="shared" si="8"/>
        <v>0</v>
      </c>
      <c r="J50" s="256"/>
      <c r="K50" s="258"/>
      <c r="L50" s="257"/>
      <c r="M50" s="252">
        <f t="shared" si="9"/>
        <v>0</v>
      </c>
      <c r="N50" s="256"/>
      <c r="O50" s="250">
        <f t="shared" si="10"/>
        <v>0</v>
      </c>
      <c r="P50" s="250">
        <f t="shared" si="11"/>
        <v>0</v>
      </c>
      <c r="Q50" s="249">
        <f t="shared" si="12"/>
        <v>0</v>
      </c>
      <c r="S50" s="248"/>
    </row>
    <row r="51" spans="2:19" s="238" customFormat="1" ht="15.75" x14ac:dyDescent="0.25">
      <c r="B51" s="259" t="s">
        <v>51</v>
      </c>
      <c r="C51" s="258"/>
      <c r="D51" s="257"/>
      <c r="E51" s="252">
        <f t="shared" si="7"/>
        <v>0</v>
      </c>
      <c r="F51" s="256"/>
      <c r="G51" s="258"/>
      <c r="H51" s="257"/>
      <c r="I51" s="252">
        <f t="shared" si="8"/>
        <v>0</v>
      </c>
      <c r="J51" s="256"/>
      <c r="K51" s="258"/>
      <c r="L51" s="257"/>
      <c r="M51" s="252">
        <f t="shared" si="9"/>
        <v>0</v>
      </c>
      <c r="N51" s="256"/>
      <c r="O51" s="250">
        <f t="shared" si="10"/>
        <v>0</v>
      </c>
      <c r="P51" s="250">
        <f t="shared" si="11"/>
        <v>0</v>
      </c>
      <c r="Q51" s="249">
        <f t="shared" si="12"/>
        <v>0</v>
      </c>
      <c r="S51" s="248"/>
    </row>
    <row r="52" spans="2:19" s="238" customFormat="1" ht="15.75" x14ac:dyDescent="0.25">
      <c r="B52" s="259" t="s">
        <v>52</v>
      </c>
      <c r="C52" s="258"/>
      <c r="D52" s="257"/>
      <c r="E52" s="252">
        <f t="shared" si="7"/>
        <v>0</v>
      </c>
      <c r="F52" s="256"/>
      <c r="G52" s="258"/>
      <c r="H52" s="257"/>
      <c r="I52" s="252">
        <f t="shared" si="8"/>
        <v>0</v>
      </c>
      <c r="J52" s="256"/>
      <c r="K52" s="258"/>
      <c r="L52" s="257"/>
      <c r="M52" s="252">
        <f t="shared" si="9"/>
        <v>0</v>
      </c>
      <c r="N52" s="256"/>
      <c r="O52" s="250">
        <f t="shared" si="10"/>
        <v>0</v>
      </c>
      <c r="P52" s="250">
        <f t="shared" si="11"/>
        <v>0</v>
      </c>
      <c r="Q52" s="249">
        <f t="shared" si="12"/>
        <v>0</v>
      </c>
      <c r="S52" s="248"/>
    </row>
    <row r="53" spans="2:19" s="238" customFormat="1" ht="15.75" x14ac:dyDescent="0.25">
      <c r="B53" s="259" t="s">
        <v>53</v>
      </c>
      <c r="C53" s="258"/>
      <c r="D53" s="257"/>
      <c r="E53" s="252">
        <f t="shared" si="7"/>
        <v>0</v>
      </c>
      <c r="F53" s="256"/>
      <c r="G53" s="258"/>
      <c r="H53" s="257"/>
      <c r="I53" s="252">
        <f t="shared" si="8"/>
        <v>0</v>
      </c>
      <c r="J53" s="256"/>
      <c r="K53" s="258"/>
      <c r="L53" s="257"/>
      <c r="M53" s="252">
        <f t="shared" si="9"/>
        <v>0</v>
      </c>
      <c r="N53" s="256"/>
      <c r="O53" s="250">
        <f t="shared" si="10"/>
        <v>0</v>
      </c>
      <c r="P53" s="250">
        <f t="shared" si="11"/>
        <v>0</v>
      </c>
      <c r="Q53" s="249">
        <f t="shared" si="12"/>
        <v>0</v>
      </c>
      <c r="S53" s="248"/>
    </row>
    <row r="54" spans="2:19" s="238" customFormat="1" ht="15.75" x14ac:dyDescent="0.25">
      <c r="B54" s="259" t="s">
        <v>54</v>
      </c>
      <c r="C54" s="258"/>
      <c r="D54" s="257"/>
      <c r="E54" s="252">
        <f t="shared" si="7"/>
        <v>0</v>
      </c>
      <c r="F54" s="256"/>
      <c r="G54" s="258"/>
      <c r="H54" s="257"/>
      <c r="I54" s="252">
        <f t="shared" si="8"/>
        <v>0</v>
      </c>
      <c r="J54" s="256"/>
      <c r="K54" s="258"/>
      <c r="L54" s="257"/>
      <c r="M54" s="252">
        <f t="shared" si="9"/>
        <v>0</v>
      </c>
      <c r="N54" s="256"/>
      <c r="O54" s="250">
        <f t="shared" si="10"/>
        <v>0</v>
      </c>
      <c r="P54" s="250">
        <f t="shared" si="11"/>
        <v>0</v>
      </c>
      <c r="Q54" s="249">
        <f t="shared" si="12"/>
        <v>0</v>
      </c>
      <c r="S54" s="248"/>
    </row>
    <row r="55" spans="2:19" s="238" customFormat="1" ht="15.75" x14ac:dyDescent="0.25">
      <c r="B55" s="259" t="s">
        <v>55</v>
      </c>
      <c r="C55" s="258"/>
      <c r="D55" s="257"/>
      <c r="E55" s="252">
        <f t="shared" si="7"/>
        <v>0</v>
      </c>
      <c r="F55" s="256"/>
      <c r="G55" s="258"/>
      <c r="H55" s="257"/>
      <c r="I55" s="252">
        <f t="shared" si="8"/>
        <v>0</v>
      </c>
      <c r="J55" s="256"/>
      <c r="K55" s="258"/>
      <c r="L55" s="257"/>
      <c r="M55" s="252">
        <f t="shared" si="9"/>
        <v>0</v>
      </c>
      <c r="N55" s="256"/>
      <c r="O55" s="250">
        <f t="shared" si="10"/>
        <v>0</v>
      </c>
      <c r="P55" s="250">
        <f t="shared" si="11"/>
        <v>0</v>
      </c>
      <c r="Q55" s="249">
        <f t="shared" si="12"/>
        <v>0</v>
      </c>
      <c r="S55" s="248"/>
    </row>
    <row r="56" spans="2:19" s="238" customFormat="1" ht="15.75" x14ac:dyDescent="0.25">
      <c r="B56" s="259" t="s">
        <v>56</v>
      </c>
      <c r="C56" s="258"/>
      <c r="D56" s="257"/>
      <c r="E56" s="252">
        <f t="shared" si="7"/>
        <v>0</v>
      </c>
      <c r="F56" s="256"/>
      <c r="G56" s="258"/>
      <c r="H56" s="257"/>
      <c r="I56" s="252">
        <f t="shared" si="8"/>
        <v>0</v>
      </c>
      <c r="J56" s="256"/>
      <c r="K56" s="258"/>
      <c r="L56" s="257"/>
      <c r="M56" s="252">
        <f t="shared" si="9"/>
        <v>0</v>
      </c>
      <c r="N56" s="256"/>
      <c r="O56" s="250">
        <f t="shared" si="10"/>
        <v>0</v>
      </c>
      <c r="P56" s="250">
        <f t="shared" si="11"/>
        <v>0</v>
      </c>
      <c r="Q56" s="249">
        <f t="shared" si="12"/>
        <v>0</v>
      </c>
      <c r="S56" s="248"/>
    </row>
    <row r="57" spans="2:19" s="238" customFormat="1" ht="15.75" x14ac:dyDescent="0.25">
      <c r="B57" s="259" t="s">
        <v>57</v>
      </c>
      <c r="C57" s="258"/>
      <c r="D57" s="257"/>
      <c r="E57" s="252">
        <f t="shared" si="7"/>
        <v>0</v>
      </c>
      <c r="F57" s="256"/>
      <c r="G57" s="258"/>
      <c r="H57" s="257"/>
      <c r="I57" s="252">
        <f t="shared" si="8"/>
        <v>0</v>
      </c>
      <c r="J57" s="256"/>
      <c r="K57" s="258"/>
      <c r="L57" s="257"/>
      <c r="M57" s="252">
        <f t="shared" si="9"/>
        <v>0</v>
      </c>
      <c r="N57" s="256"/>
      <c r="O57" s="250">
        <f t="shared" si="10"/>
        <v>0</v>
      </c>
      <c r="P57" s="250">
        <f t="shared" si="11"/>
        <v>0</v>
      </c>
      <c r="Q57" s="249">
        <f t="shared" si="12"/>
        <v>0</v>
      </c>
      <c r="S57" s="248"/>
    </row>
    <row r="58" spans="2:19" s="238" customFormat="1" ht="15.75" x14ac:dyDescent="0.25">
      <c r="B58" s="259" t="s">
        <v>58</v>
      </c>
      <c r="C58" s="258"/>
      <c r="D58" s="257"/>
      <c r="E58" s="252">
        <f t="shared" si="7"/>
        <v>0</v>
      </c>
      <c r="F58" s="256"/>
      <c r="G58" s="258"/>
      <c r="H58" s="257"/>
      <c r="I58" s="252">
        <f t="shared" si="8"/>
        <v>0</v>
      </c>
      <c r="J58" s="256"/>
      <c r="K58" s="258"/>
      <c r="L58" s="257"/>
      <c r="M58" s="252">
        <f t="shared" si="9"/>
        <v>0</v>
      </c>
      <c r="N58" s="256"/>
      <c r="O58" s="250">
        <f t="shared" si="10"/>
        <v>0</v>
      </c>
      <c r="P58" s="250">
        <f t="shared" si="11"/>
        <v>0</v>
      </c>
      <c r="Q58" s="249">
        <f t="shared" si="12"/>
        <v>0</v>
      </c>
      <c r="S58" s="248"/>
    </row>
    <row r="59" spans="2:19" s="238" customFormat="1" ht="15.75" x14ac:dyDescent="0.25">
      <c r="B59" s="259" t="s">
        <v>59</v>
      </c>
      <c r="C59" s="258"/>
      <c r="D59" s="257"/>
      <c r="E59" s="252">
        <f t="shared" si="7"/>
        <v>0</v>
      </c>
      <c r="F59" s="256"/>
      <c r="G59" s="258"/>
      <c r="H59" s="257"/>
      <c r="I59" s="252">
        <f t="shared" si="8"/>
        <v>0</v>
      </c>
      <c r="J59" s="256"/>
      <c r="K59" s="258"/>
      <c r="L59" s="257"/>
      <c r="M59" s="252">
        <f t="shared" si="9"/>
        <v>0</v>
      </c>
      <c r="N59" s="256"/>
      <c r="O59" s="250">
        <f t="shared" si="10"/>
        <v>0</v>
      </c>
      <c r="P59" s="250">
        <f t="shared" si="11"/>
        <v>0</v>
      </c>
      <c r="Q59" s="249">
        <f t="shared" si="12"/>
        <v>0</v>
      </c>
      <c r="S59" s="248"/>
    </row>
    <row r="60" spans="2:19" s="238" customFormat="1" ht="15.75" x14ac:dyDescent="0.25">
      <c r="B60" s="259" t="s">
        <v>60</v>
      </c>
      <c r="C60" s="258"/>
      <c r="D60" s="257"/>
      <c r="E60" s="252">
        <f t="shared" si="7"/>
        <v>0</v>
      </c>
      <c r="F60" s="256"/>
      <c r="G60" s="258"/>
      <c r="H60" s="257"/>
      <c r="I60" s="252">
        <f t="shared" si="8"/>
        <v>0</v>
      </c>
      <c r="J60" s="256"/>
      <c r="K60" s="258"/>
      <c r="L60" s="257"/>
      <c r="M60" s="252">
        <f t="shared" si="9"/>
        <v>0</v>
      </c>
      <c r="N60" s="256"/>
      <c r="O60" s="250">
        <f t="shared" si="10"/>
        <v>0</v>
      </c>
      <c r="P60" s="250">
        <f t="shared" si="11"/>
        <v>0</v>
      </c>
      <c r="Q60" s="249">
        <f t="shared" si="12"/>
        <v>0</v>
      </c>
      <c r="S60" s="248"/>
    </row>
    <row r="61" spans="2:19" s="238" customFormat="1" ht="15.75" x14ac:dyDescent="0.25">
      <c r="B61" s="259" t="s">
        <v>61</v>
      </c>
      <c r="C61" s="258"/>
      <c r="D61" s="257"/>
      <c r="E61" s="252">
        <f t="shared" si="7"/>
        <v>0</v>
      </c>
      <c r="F61" s="256"/>
      <c r="G61" s="258"/>
      <c r="H61" s="257"/>
      <c r="I61" s="252">
        <f t="shared" si="8"/>
        <v>0</v>
      </c>
      <c r="J61" s="256"/>
      <c r="K61" s="258"/>
      <c r="L61" s="257"/>
      <c r="M61" s="252">
        <f t="shared" si="9"/>
        <v>0</v>
      </c>
      <c r="N61" s="256"/>
      <c r="O61" s="250">
        <f t="shared" si="10"/>
        <v>0</v>
      </c>
      <c r="P61" s="250">
        <f t="shared" si="11"/>
        <v>0</v>
      </c>
      <c r="Q61" s="249">
        <f t="shared" si="12"/>
        <v>0</v>
      </c>
      <c r="S61" s="248"/>
    </row>
    <row r="62" spans="2:19" s="238" customFormat="1" ht="15.75" x14ac:dyDescent="0.25">
      <c r="B62" s="259" t="s">
        <v>62</v>
      </c>
      <c r="C62" s="258"/>
      <c r="D62" s="257"/>
      <c r="E62" s="252">
        <f t="shared" si="7"/>
        <v>0</v>
      </c>
      <c r="F62" s="256"/>
      <c r="G62" s="258"/>
      <c r="H62" s="257"/>
      <c r="I62" s="252">
        <f t="shared" si="8"/>
        <v>0</v>
      </c>
      <c r="J62" s="256"/>
      <c r="K62" s="258"/>
      <c r="L62" s="257"/>
      <c r="M62" s="252">
        <f t="shared" si="9"/>
        <v>0</v>
      </c>
      <c r="N62" s="256"/>
      <c r="O62" s="250">
        <f t="shared" si="10"/>
        <v>0</v>
      </c>
      <c r="P62" s="250">
        <f t="shared" si="11"/>
        <v>0</v>
      </c>
      <c r="Q62" s="249">
        <f t="shared" si="12"/>
        <v>0</v>
      </c>
      <c r="S62" s="248"/>
    </row>
    <row r="63" spans="2:19" s="238" customFormat="1" ht="15.75" x14ac:dyDescent="0.25">
      <c r="B63" s="259" t="s">
        <v>63</v>
      </c>
      <c r="C63" s="258"/>
      <c r="D63" s="257"/>
      <c r="E63" s="252">
        <f t="shared" si="7"/>
        <v>0</v>
      </c>
      <c r="F63" s="256"/>
      <c r="G63" s="258"/>
      <c r="H63" s="257"/>
      <c r="I63" s="252">
        <f t="shared" si="8"/>
        <v>0</v>
      </c>
      <c r="J63" s="256"/>
      <c r="K63" s="258"/>
      <c r="L63" s="257"/>
      <c r="M63" s="252">
        <f t="shared" si="9"/>
        <v>0</v>
      </c>
      <c r="N63" s="256"/>
      <c r="O63" s="250">
        <f t="shared" si="10"/>
        <v>0</v>
      </c>
      <c r="P63" s="250">
        <f t="shared" si="11"/>
        <v>0</v>
      </c>
      <c r="Q63" s="249">
        <f t="shared" si="12"/>
        <v>0</v>
      </c>
      <c r="S63" s="248"/>
    </row>
    <row r="64" spans="2:19" s="238" customFormat="1" ht="15.75" x14ac:dyDescent="0.25">
      <c r="B64" s="259" t="s">
        <v>64</v>
      </c>
      <c r="C64" s="258"/>
      <c r="D64" s="257"/>
      <c r="E64" s="252">
        <f t="shared" si="7"/>
        <v>0</v>
      </c>
      <c r="F64" s="256"/>
      <c r="G64" s="258"/>
      <c r="H64" s="257"/>
      <c r="I64" s="252">
        <f t="shared" si="8"/>
        <v>0</v>
      </c>
      <c r="J64" s="256"/>
      <c r="K64" s="258"/>
      <c r="L64" s="257"/>
      <c r="M64" s="252">
        <f t="shared" si="9"/>
        <v>0</v>
      </c>
      <c r="N64" s="256"/>
      <c r="O64" s="250">
        <f t="shared" si="10"/>
        <v>0</v>
      </c>
      <c r="P64" s="250">
        <f t="shared" si="11"/>
        <v>0</v>
      </c>
      <c r="Q64" s="249">
        <f t="shared" si="12"/>
        <v>0</v>
      </c>
      <c r="S64" s="248"/>
    </row>
    <row r="65" spans="1:19" s="238" customFormat="1" ht="16.5" thickBot="1" x14ac:dyDescent="0.3">
      <c r="B65" s="255" t="s">
        <v>65</v>
      </c>
      <c r="C65" s="254"/>
      <c r="D65" s="253"/>
      <c r="E65" s="252">
        <f t="shared" si="7"/>
        <v>0</v>
      </c>
      <c r="F65" s="251"/>
      <c r="G65" s="254"/>
      <c r="H65" s="253"/>
      <c r="I65" s="252">
        <f t="shared" si="8"/>
        <v>0</v>
      </c>
      <c r="J65" s="251"/>
      <c r="K65" s="254"/>
      <c r="L65" s="253"/>
      <c r="M65" s="252">
        <f t="shared" si="9"/>
        <v>0</v>
      </c>
      <c r="N65" s="251"/>
      <c r="O65" s="250">
        <f t="shared" si="10"/>
        <v>0</v>
      </c>
      <c r="P65" s="250">
        <f t="shared" si="11"/>
        <v>0</v>
      </c>
      <c r="Q65" s="249">
        <f t="shared" si="12"/>
        <v>0</v>
      </c>
      <c r="S65" s="248"/>
    </row>
    <row r="66" spans="1:19" s="238" customFormat="1" ht="16.5" thickBot="1" x14ac:dyDescent="0.3">
      <c r="B66" s="247" t="str">
        <f>[3]Identifikace!D8</f>
        <v>Chomutovská bytová a.s.</v>
      </c>
      <c r="C66" s="246">
        <f>SUM(C46:C65)</f>
        <v>0</v>
      </c>
      <c r="D66" s="245">
        <f>SUM(D46:D65)</f>
        <v>0</v>
      </c>
      <c r="E66" s="244">
        <f t="shared" si="7"/>
        <v>0</v>
      </c>
      <c r="F66" s="243">
        <f>SUM(F46:F65)</f>
        <v>0</v>
      </c>
      <c r="G66" s="246">
        <f>SUM(G46:G65)</f>
        <v>0</v>
      </c>
      <c r="H66" s="245">
        <f>SUM(H46:H65)</f>
        <v>0</v>
      </c>
      <c r="I66" s="244">
        <f t="shared" si="8"/>
        <v>0</v>
      </c>
      <c r="J66" s="243">
        <f>SUM(J46:J65)</f>
        <v>0</v>
      </c>
      <c r="K66" s="246">
        <f>SUM(K46:K65)</f>
        <v>0</v>
      </c>
      <c r="L66" s="245">
        <f>SUM(L46:L65)</f>
        <v>0</v>
      </c>
      <c r="M66" s="244">
        <f t="shared" si="9"/>
        <v>0</v>
      </c>
      <c r="N66" s="243">
        <f>SUM(N46:N65)</f>
        <v>0</v>
      </c>
      <c r="O66" s="242">
        <f t="shared" si="10"/>
        <v>0</v>
      </c>
      <c r="P66" s="241">
        <f t="shared" si="11"/>
        <v>0</v>
      </c>
      <c r="Q66" s="240">
        <f t="shared" si="12"/>
        <v>0</v>
      </c>
      <c r="S66" s="239"/>
    </row>
    <row r="67" spans="1:19" s="235" customFormat="1" ht="16.5" thickBot="1" x14ac:dyDescent="0.3">
      <c r="B67" s="237"/>
      <c r="C67" s="237"/>
      <c r="D67" s="237"/>
      <c r="E67" s="466">
        <f>E66+F66</f>
        <v>0</v>
      </c>
      <c r="F67" s="466"/>
      <c r="G67" s="237"/>
      <c r="H67" s="237"/>
      <c r="I67" s="466">
        <f>I66+J66</f>
        <v>0</v>
      </c>
      <c r="J67" s="466"/>
      <c r="K67" s="237"/>
      <c r="L67" s="237"/>
      <c r="M67" s="466">
        <f>M66+N66</f>
        <v>0</v>
      </c>
      <c r="N67" s="466"/>
      <c r="S67" s="236"/>
    </row>
    <row r="68" spans="1:19" x14ac:dyDescent="0.2"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S68" s="229"/>
    </row>
    <row r="69" spans="1:19" x14ac:dyDescent="0.2">
      <c r="B69" s="233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</row>
    <row r="70" spans="1:19" s="222" customFormat="1" x14ac:dyDescent="0.2">
      <c r="C70" s="227"/>
      <c r="D70" s="227"/>
      <c r="E70" s="229"/>
      <c r="F70" s="229"/>
      <c r="G70" s="229"/>
      <c r="H70" s="230"/>
      <c r="I70" s="231"/>
      <c r="J70" s="229"/>
    </row>
    <row r="71" spans="1:19" s="222" customFormat="1" ht="18.75" x14ac:dyDescent="0.3">
      <c r="C71" s="227"/>
      <c r="D71" s="227"/>
      <c r="E71" s="229"/>
      <c r="F71" s="229"/>
      <c r="G71" s="229"/>
      <c r="H71" s="230"/>
      <c r="I71" s="229"/>
      <c r="J71" s="229"/>
      <c r="K71" s="228" t="s">
        <v>15</v>
      </c>
      <c r="M71" s="223">
        <v>44677</v>
      </c>
    </row>
    <row r="72" spans="1:19" s="222" customFormat="1" ht="18.75" x14ac:dyDescent="0.3">
      <c r="C72" s="227"/>
      <c r="D72" s="227"/>
      <c r="K72" s="225"/>
      <c r="L72" s="224"/>
      <c r="M72" s="226"/>
    </row>
    <row r="73" spans="1:19" s="222" customFormat="1" ht="18.75" x14ac:dyDescent="0.3">
      <c r="A73" s="221"/>
      <c r="B73" s="221"/>
      <c r="C73" s="221"/>
      <c r="D73" s="221"/>
      <c r="E73" s="221"/>
      <c r="F73" s="221"/>
      <c r="G73" s="221"/>
      <c r="H73" s="221"/>
      <c r="I73" s="221"/>
      <c r="J73" s="221"/>
      <c r="K73" s="225" t="s">
        <v>18</v>
      </c>
      <c r="L73" s="224"/>
      <c r="M73" s="223" t="str">
        <f>[3]Identifikace!D17</f>
        <v>Kotouzová Gabriela</v>
      </c>
    </row>
    <row r="74" spans="1:19" ht="18.75" x14ac:dyDescent="0.3">
      <c r="K74" s="225"/>
      <c r="L74" s="224"/>
      <c r="M74" s="226"/>
      <c r="N74" s="222"/>
    </row>
    <row r="75" spans="1:19" s="222" customFormat="1" ht="18.75" x14ac:dyDescent="0.3">
      <c r="A75" s="221"/>
      <c r="B75" s="221"/>
      <c r="C75" s="221"/>
      <c r="D75" s="221"/>
      <c r="E75" s="221"/>
      <c r="F75" s="221"/>
      <c r="G75" s="221"/>
      <c r="H75" s="221"/>
      <c r="I75" s="221"/>
      <c r="J75" s="221"/>
      <c r="K75" s="225"/>
      <c r="L75" s="224" t="s">
        <v>14</v>
      </c>
      <c r="M75" s="223" t="str">
        <f>[3]Identifikace!D20</f>
        <v>Bc. Soňa Skalická</v>
      </c>
    </row>
  </sheetData>
  <sheetProtection selectLockedCells="1" selectUnlockedCells="1"/>
  <mergeCells count="22">
    <mergeCell ref="B44:B45"/>
    <mergeCell ref="C44:F44"/>
    <mergeCell ref="G44:J44"/>
    <mergeCell ref="K44:N44"/>
    <mergeCell ref="O44:O45"/>
    <mergeCell ref="E67:F67"/>
    <mergeCell ref="I67:J67"/>
    <mergeCell ref="M67:N67"/>
    <mergeCell ref="P4:P5"/>
    <mergeCell ref="R4:S4"/>
    <mergeCell ref="K4:N4"/>
    <mergeCell ref="O4:O5"/>
    <mergeCell ref="P44:P45"/>
    <mergeCell ref="Q44:Q45"/>
    <mergeCell ref="R2:S2"/>
    <mergeCell ref="B3:B4"/>
    <mergeCell ref="C3:F4"/>
    <mergeCell ref="G3:J3"/>
    <mergeCell ref="K3:N3"/>
    <mergeCell ref="O3:P3"/>
    <mergeCell ref="R3:S3"/>
    <mergeCell ref="G4:J4"/>
  </mergeCells>
  <dataValidations count="1">
    <dataValidation type="decimal" showErrorMessage="1" errorTitle="Chyba vyplnění" error="Hodnota není vyplněna nebo zadána nesprávná hodnota" sqref="C6:N42 IY6:JJ42 SU6:TF42 ACQ6:ADB42 AMM6:AMX42 AWI6:AWT42 BGE6:BGP42 BQA6:BQL42 BZW6:CAH42 CJS6:CKD42 CTO6:CTZ42 DDK6:DDV42 DNG6:DNR42 DXC6:DXN42 EGY6:EHJ42 EQU6:ERF42 FAQ6:FBB42 FKM6:FKX42 FUI6:FUT42 GEE6:GEP42 GOA6:GOL42 GXW6:GYH42 HHS6:HID42 HRO6:HRZ42 IBK6:IBV42 ILG6:ILR42 IVC6:IVN42 JEY6:JFJ42 JOU6:JPF42 JYQ6:JZB42 KIM6:KIX42 KSI6:KST42 LCE6:LCP42 LMA6:LML42 LVW6:LWH42 MFS6:MGD42 MPO6:MPZ42 MZK6:MZV42 NJG6:NJR42 NTC6:NTN42 OCY6:ODJ42 OMU6:ONF42 OWQ6:OXB42 PGM6:PGX42 PQI6:PQT42 QAE6:QAP42 QKA6:QKL42 QTW6:QUH42 RDS6:RED42 RNO6:RNZ42 RXK6:RXV42 SHG6:SHR42 SRC6:SRN42 TAY6:TBJ42 TKU6:TLF42 TUQ6:TVB42 UEM6:UEX42 UOI6:UOT42 UYE6:UYP42 VIA6:VIL42 VRW6:VSH42 WBS6:WCD42 WLO6:WLZ42 WVK6:WVV42 C65542:N65578 IY65542:JJ65578 SU65542:TF65578 ACQ65542:ADB65578 AMM65542:AMX65578 AWI65542:AWT65578 BGE65542:BGP65578 BQA65542:BQL65578 BZW65542:CAH65578 CJS65542:CKD65578 CTO65542:CTZ65578 DDK65542:DDV65578 DNG65542:DNR65578 DXC65542:DXN65578 EGY65542:EHJ65578 EQU65542:ERF65578 FAQ65542:FBB65578 FKM65542:FKX65578 FUI65542:FUT65578 GEE65542:GEP65578 GOA65542:GOL65578 GXW65542:GYH65578 HHS65542:HID65578 HRO65542:HRZ65578 IBK65542:IBV65578 ILG65542:ILR65578 IVC65542:IVN65578 JEY65542:JFJ65578 JOU65542:JPF65578 JYQ65542:JZB65578 KIM65542:KIX65578 KSI65542:KST65578 LCE65542:LCP65578 LMA65542:LML65578 LVW65542:LWH65578 MFS65542:MGD65578 MPO65542:MPZ65578 MZK65542:MZV65578 NJG65542:NJR65578 NTC65542:NTN65578 OCY65542:ODJ65578 OMU65542:ONF65578 OWQ65542:OXB65578 PGM65542:PGX65578 PQI65542:PQT65578 QAE65542:QAP65578 QKA65542:QKL65578 QTW65542:QUH65578 RDS65542:RED65578 RNO65542:RNZ65578 RXK65542:RXV65578 SHG65542:SHR65578 SRC65542:SRN65578 TAY65542:TBJ65578 TKU65542:TLF65578 TUQ65542:TVB65578 UEM65542:UEX65578 UOI65542:UOT65578 UYE65542:UYP65578 VIA65542:VIL65578 VRW65542:VSH65578 WBS65542:WCD65578 WLO65542:WLZ65578 WVK65542:WVV65578 C131078:N131114 IY131078:JJ131114 SU131078:TF131114 ACQ131078:ADB131114 AMM131078:AMX131114 AWI131078:AWT131114 BGE131078:BGP131114 BQA131078:BQL131114 BZW131078:CAH131114 CJS131078:CKD131114 CTO131078:CTZ131114 DDK131078:DDV131114 DNG131078:DNR131114 DXC131078:DXN131114 EGY131078:EHJ131114 EQU131078:ERF131114 FAQ131078:FBB131114 FKM131078:FKX131114 FUI131078:FUT131114 GEE131078:GEP131114 GOA131078:GOL131114 GXW131078:GYH131114 HHS131078:HID131114 HRO131078:HRZ131114 IBK131078:IBV131114 ILG131078:ILR131114 IVC131078:IVN131114 JEY131078:JFJ131114 JOU131078:JPF131114 JYQ131078:JZB131114 KIM131078:KIX131114 KSI131078:KST131114 LCE131078:LCP131114 LMA131078:LML131114 LVW131078:LWH131114 MFS131078:MGD131114 MPO131078:MPZ131114 MZK131078:MZV131114 NJG131078:NJR131114 NTC131078:NTN131114 OCY131078:ODJ131114 OMU131078:ONF131114 OWQ131078:OXB131114 PGM131078:PGX131114 PQI131078:PQT131114 QAE131078:QAP131114 QKA131078:QKL131114 QTW131078:QUH131114 RDS131078:RED131114 RNO131078:RNZ131114 RXK131078:RXV131114 SHG131078:SHR131114 SRC131078:SRN131114 TAY131078:TBJ131114 TKU131078:TLF131114 TUQ131078:TVB131114 UEM131078:UEX131114 UOI131078:UOT131114 UYE131078:UYP131114 VIA131078:VIL131114 VRW131078:VSH131114 WBS131078:WCD131114 WLO131078:WLZ131114 WVK131078:WVV131114 C196614:N196650 IY196614:JJ196650 SU196614:TF196650 ACQ196614:ADB196650 AMM196614:AMX196650 AWI196614:AWT196650 BGE196614:BGP196650 BQA196614:BQL196650 BZW196614:CAH196650 CJS196614:CKD196650 CTO196614:CTZ196650 DDK196614:DDV196650 DNG196614:DNR196650 DXC196614:DXN196650 EGY196614:EHJ196650 EQU196614:ERF196650 FAQ196614:FBB196650 FKM196614:FKX196650 FUI196614:FUT196650 GEE196614:GEP196650 GOA196614:GOL196650 GXW196614:GYH196650 HHS196614:HID196650 HRO196614:HRZ196650 IBK196614:IBV196650 ILG196614:ILR196650 IVC196614:IVN196650 JEY196614:JFJ196650 JOU196614:JPF196650 JYQ196614:JZB196650 KIM196614:KIX196650 KSI196614:KST196650 LCE196614:LCP196650 LMA196614:LML196650 LVW196614:LWH196650 MFS196614:MGD196650 MPO196614:MPZ196650 MZK196614:MZV196650 NJG196614:NJR196650 NTC196614:NTN196650 OCY196614:ODJ196650 OMU196614:ONF196650 OWQ196614:OXB196650 PGM196614:PGX196650 PQI196614:PQT196650 QAE196614:QAP196650 QKA196614:QKL196650 QTW196614:QUH196650 RDS196614:RED196650 RNO196614:RNZ196650 RXK196614:RXV196650 SHG196614:SHR196650 SRC196614:SRN196650 TAY196614:TBJ196650 TKU196614:TLF196650 TUQ196614:TVB196650 UEM196614:UEX196650 UOI196614:UOT196650 UYE196614:UYP196650 VIA196614:VIL196650 VRW196614:VSH196650 WBS196614:WCD196650 WLO196614:WLZ196650 WVK196614:WVV196650 C262150:N262186 IY262150:JJ262186 SU262150:TF262186 ACQ262150:ADB262186 AMM262150:AMX262186 AWI262150:AWT262186 BGE262150:BGP262186 BQA262150:BQL262186 BZW262150:CAH262186 CJS262150:CKD262186 CTO262150:CTZ262186 DDK262150:DDV262186 DNG262150:DNR262186 DXC262150:DXN262186 EGY262150:EHJ262186 EQU262150:ERF262186 FAQ262150:FBB262186 FKM262150:FKX262186 FUI262150:FUT262186 GEE262150:GEP262186 GOA262150:GOL262186 GXW262150:GYH262186 HHS262150:HID262186 HRO262150:HRZ262186 IBK262150:IBV262186 ILG262150:ILR262186 IVC262150:IVN262186 JEY262150:JFJ262186 JOU262150:JPF262186 JYQ262150:JZB262186 KIM262150:KIX262186 KSI262150:KST262186 LCE262150:LCP262186 LMA262150:LML262186 LVW262150:LWH262186 MFS262150:MGD262186 MPO262150:MPZ262186 MZK262150:MZV262186 NJG262150:NJR262186 NTC262150:NTN262186 OCY262150:ODJ262186 OMU262150:ONF262186 OWQ262150:OXB262186 PGM262150:PGX262186 PQI262150:PQT262186 QAE262150:QAP262186 QKA262150:QKL262186 QTW262150:QUH262186 RDS262150:RED262186 RNO262150:RNZ262186 RXK262150:RXV262186 SHG262150:SHR262186 SRC262150:SRN262186 TAY262150:TBJ262186 TKU262150:TLF262186 TUQ262150:TVB262186 UEM262150:UEX262186 UOI262150:UOT262186 UYE262150:UYP262186 VIA262150:VIL262186 VRW262150:VSH262186 WBS262150:WCD262186 WLO262150:WLZ262186 WVK262150:WVV262186 C327686:N327722 IY327686:JJ327722 SU327686:TF327722 ACQ327686:ADB327722 AMM327686:AMX327722 AWI327686:AWT327722 BGE327686:BGP327722 BQA327686:BQL327722 BZW327686:CAH327722 CJS327686:CKD327722 CTO327686:CTZ327722 DDK327686:DDV327722 DNG327686:DNR327722 DXC327686:DXN327722 EGY327686:EHJ327722 EQU327686:ERF327722 FAQ327686:FBB327722 FKM327686:FKX327722 FUI327686:FUT327722 GEE327686:GEP327722 GOA327686:GOL327722 GXW327686:GYH327722 HHS327686:HID327722 HRO327686:HRZ327722 IBK327686:IBV327722 ILG327686:ILR327722 IVC327686:IVN327722 JEY327686:JFJ327722 JOU327686:JPF327722 JYQ327686:JZB327722 KIM327686:KIX327722 KSI327686:KST327722 LCE327686:LCP327722 LMA327686:LML327722 LVW327686:LWH327722 MFS327686:MGD327722 MPO327686:MPZ327722 MZK327686:MZV327722 NJG327686:NJR327722 NTC327686:NTN327722 OCY327686:ODJ327722 OMU327686:ONF327722 OWQ327686:OXB327722 PGM327686:PGX327722 PQI327686:PQT327722 QAE327686:QAP327722 QKA327686:QKL327722 QTW327686:QUH327722 RDS327686:RED327722 RNO327686:RNZ327722 RXK327686:RXV327722 SHG327686:SHR327722 SRC327686:SRN327722 TAY327686:TBJ327722 TKU327686:TLF327722 TUQ327686:TVB327722 UEM327686:UEX327722 UOI327686:UOT327722 UYE327686:UYP327722 VIA327686:VIL327722 VRW327686:VSH327722 WBS327686:WCD327722 WLO327686:WLZ327722 WVK327686:WVV327722 C393222:N393258 IY393222:JJ393258 SU393222:TF393258 ACQ393222:ADB393258 AMM393222:AMX393258 AWI393222:AWT393258 BGE393222:BGP393258 BQA393222:BQL393258 BZW393222:CAH393258 CJS393222:CKD393258 CTO393222:CTZ393258 DDK393222:DDV393258 DNG393222:DNR393258 DXC393222:DXN393258 EGY393222:EHJ393258 EQU393222:ERF393258 FAQ393222:FBB393258 FKM393222:FKX393258 FUI393222:FUT393258 GEE393222:GEP393258 GOA393222:GOL393258 GXW393222:GYH393258 HHS393222:HID393258 HRO393222:HRZ393258 IBK393222:IBV393258 ILG393222:ILR393258 IVC393222:IVN393258 JEY393222:JFJ393258 JOU393222:JPF393258 JYQ393222:JZB393258 KIM393222:KIX393258 KSI393222:KST393258 LCE393222:LCP393258 LMA393222:LML393258 LVW393222:LWH393258 MFS393222:MGD393258 MPO393222:MPZ393258 MZK393222:MZV393258 NJG393222:NJR393258 NTC393222:NTN393258 OCY393222:ODJ393258 OMU393222:ONF393258 OWQ393222:OXB393258 PGM393222:PGX393258 PQI393222:PQT393258 QAE393222:QAP393258 QKA393222:QKL393258 QTW393222:QUH393258 RDS393222:RED393258 RNO393222:RNZ393258 RXK393222:RXV393258 SHG393222:SHR393258 SRC393222:SRN393258 TAY393222:TBJ393258 TKU393222:TLF393258 TUQ393222:TVB393258 UEM393222:UEX393258 UOI393222:UOT393258 UYE393222:UYP393258 VIA393222:VIL393258 VRW393222:VSH393258 WBS393222:WCD393258 WLO393222:WLZ393258 WVK393222:WVV393258 C458758:N458794 IY458758:JJ458794 SU458758:TF458794 ACQ458758:ADB458794 AMM458758:AMX458794 AWI458758:AWT458794 BGE458758:BGP458794 BQA458758:BQL458794 BZW458758:CAH458794 CJS458758:CKD458794 CTO458758:CTZ458794 DDK458758:DDV458794 DNG458758:DNR458794 DXC458758:DXN458794 EGY458758:EHJ458794 EQU458758:ERF458794 FAQ458758:FBB458794 FKM458758:FKX458794 FUI458758:FUT458794 GEE458758:GEP458794 GOA458758:GOL458794 GXW458758:GYH458794 HHS458758:HID458794 HRO458758:HRZ458794 IBK458758:IBV458794 ILG458758:ILR458794 IVC458758:IVN458794 JEY458758:JFJ458794 JOU458758:JPF458794 JYQ458758:JZB458794 KIM458758:KIX458794 KSI458758:KST458794 LCE458758:LCP458794 LMA458758:LML458794 LVW458758:LWH458794 MFS458758:MGD458794 MPO458758:MPZ458794 MZK458758:MZV458794 NJG458758:NJR458794 NTC458758:NTN458794 OCY458758:ODJ458794 OMU458758:ONF458794 OWQ458758:OXB458794 PGM458758:PGX458794 PQI458758:PQT458794 QAE458758:QAP458794 QKA458758:QKL458794 QTW458758:QUH458794 RDS458758:RED458794 RNO458758:RNZ458794 RXK458758:RXV458794 SHG458758:SHR458794 SRC458758:SRN458794 TAY458758:TBJ458794 TKU458758:TLF458794 TUQ458758:TVB458794 UEM458758:UEX458794 UOI458758:UOT458794 UYE458758:UYP458794 VIA458758:VIL458794 VRW458758:VSH458794 WBS458758:WCD458794 WLO458758:WLZ458794 WVK458758:WVV458794 C524294:N524330 IY524294:JJ524330 SU524294:TF524330 ACQ524294:ADB524330 AMM524294:AMX524330 AWI524294:AWT524330 BGE524294:BGP524330 BQA524294:BQL524330 BZW524294:CAH524330 CJS524294:CKD524330 CTO524294:CTZ524330 DDK524294:DDV524330 DNG524294:DNR524330 DXC524294:DXN524330 EGY524294:EHJ524330 EQU524294:ERF524330 FAQ524294:FBB524330 FKM524294:FKX524330 FUI524294:FUT524330 GEE524294:GEP524330 GOA524294:GOL524330 GXW524294:GYH524330 HHS524294:HID524330 HRO524294:HRZ524330 IBK524294:IBV524330 ILG524294:ILR524330 IVC524294:IVN524330 JEY524294:JFJ524330 JOU524294:JPF524330 JYQ524294:JZB524330 KIM524294:KIX524330 KSI524294:KST524330 LCE524294:LCP524330 LMA524294:LML524330 LVW524294:LWH524330 MFS524294:MGD524330 MPO524294:MPZ524330 MZK524294:MZV524330 NJG524294:NJR524330 NTC524294:NTN524330 OCY524294:ODJ524330 OMU524294:ONF524330 OWQ524294:OXB524330 PGM524294:PGX524330 PQI524294:PQT524330 QAE524294:QAP524330 QKA524294:QKL524330 QTW524294:QUH524330 RDS524294:RED524330 RNO524294:RNZ524330 RXK524294:RXV524330 SHG524294:SHR524330 SRC524294:SRN524330 TAY524294:TBJ524330 TKU524294:TLF524330 TUQ524294:TVB524330 UEM524294:UEX524330 UOI524294:UOT524330 UYE524294:UYP524330 VIA524294:VIL524330 VRW524294:VSH524330 WBS524294:WCD524330 WLO524294:WLZ524330 WVK524294:WVV524330 C589830:N589866 IY589830:JJ589866 SU589830:TF589866 ACQ589830:ADB589866 AMM589830:AMX589866 AWI589830:AWT589866 BGE589830:BGP589866 BQA589830:BQL589866 BZW589830:CAH589866 CJS589830:CKD589866 CTO589830:CTZ589866 DDK589830:DDV589866 DNG589830:DNR589866 DXC589830:DXN589866 EGY589830:EHJ589866 EQU589830:ERF589866 FAQ589830:FBB589866 FKM589830:FKX589866 FUI589830:FUT589866 GEE589830:GEP589866 GOA589830:GOL589866 GXW589830:GYH589866 HHS589830:HID589866 HRO589830:HRZ589866 IBK589830:IBV589866 ILG589830:ILR589866 IVC589830:IVN589866 JEY589830:JFJ589866 JOU589830:JPF589866 JYQ589830:JZB589866 KIM589830:KIX589866 KSI589830:KST589866 LCE589830:LCP589866 LMA589830:LML589866 LVW589830:LWH589866 MFS589830:MGD589866 MPO589830:MPZ589866 MZK589830:MZV589866 NJG589830:NJR589866 NTC589830:NTN589866 OCY589830:ODJ589866 OMU589830:ONF589866 OWQ589830:OXB589866 PGM589830:PGX589866 PQI589830:PQT589866 QAE589830:QAP589866 QKA589830:QKL589866 QTW589830:QUH589866 RDS589830:RED589866 RNO589830:RNZ589866 RXK589830:RXV589866 SHG589830:SHR589866 SRC589830:SRN589866 TAY589830:TBJ589866 TKU589830:TLF589866 TUQ589830:TVB589866 UEM589830:UEX589866 UOI589830:UOT589866 UYE589830:UYP589866 VIA589830:VIL589866 VRW589830:VSH589866 WBS589830:WCD589866 WLO589830:WLZ589866 WVK589830:WVV589866 C655366:N655402 IY655366:JJ655402 SU655366:TF655402 ACQ655366:ADB655402 AMM655366:AMX655402 AWI655366:AWT655402 BGE655366:BGP655402 BQA655366:BQL655402 BZW655366:CAH655402 CJS655366:CKD655402 CTO655366:CTZ655402 DDK655366:DDV655402 DNG655366:DNR655402 DXC655366:DXN655402 EGY655366:EHJ655402 EQU655366:ERF655402 FAQ655366:FBB655402 FKM655366:FKX655402 FUI655366:FUT655402 GEE655366:GEP655402 GOA655366:GOL655402 GXW655366:GYH655402 HHS655366:HID655402 HRO655366:HRZ655402 IBK655366:IBV655402 ILG655366:ILR655402 IVC655366:IVN655402 JEY655366:JFJ655402 JOU655366:JPF655402 JYQ655366:JZB655402 KIM655366:KIX655402 KSI655366:KST655402 LCE655366:LCP655402 LMA655366:LML655402 LVW655366:LWH655402 MFS655366:MGD655402 MPO655366:MPZ655402 MZK655366:MZV655402 NJG655366:NJR655402 NTC655366:NTN655402 OCY655366:ODJ655402 OMU655366:ONF655402 OWQ655366:OXB655402 PGM655366:PGX655402 PQI655366:PQT655402 QAE655366:QAP655402 QKA655366:QKL655402 QTW655366:QUH655402 RDS655366:RED655402 RNO655366:RNZ655402 RXK655366:RXV655402 SHG655366:SHR655402 SRC655366:SRN655402 TAY655366:TBJ655402 TKU655366:TLF655402 TUQ655366:TVB655402 UEM655366:UEX655402 UOI655366:UOT655402 UYE655366:UYP655402 VIA655366:VIL655402 VRW655366:VSH655402 WBS655366:WCD655402 WLO655366:WLZ655402 WVK655366:WVV655402 C720902:N720938 IY720902:JJ720938 SU720902:TF720938 ACQ720902:ADB720938 AMM720902:AMX720938 AWI720902:AWT720938 BGE720902:BGP720938 BQA720902:BQL720938 BZW720902:CAH720938 CJS720902:CKD720938 CTO720902:CTZ720938 DDK720902:DDV720938 DNG720902:DNR720938 DXC720902:DXN720938 EGY720902:EHJ720938 EQU720902:ERF720938 FAQ720902:FBB720938 FKM720902:FKX720938 FUI720902:FUT720938 GEE720902:GEP720938 GOA720902:GOL720938 GXW720902:GYH720938 HHS720902:HID720938 HRO720902:HRZ720938 IBK720902:IBV720938 ILG720902:ILR720938 IVC720902:IVN720938 JEY720902:JFJ720938 JOU720902:JPF720938 JYQ720902:JZB720938 KIM720902:KIX720938 KSI720902:KST720938 LCE720902:LCP720938 LMA720902:LML720938 LVW720902:LWH720938 MFS720902:MGD720938 MPO720902:MPZ720938 MZK720902:MZV720938 NJG720902:NJR720938 NTC720902:NTN720938 OCY720902:ODJ720938 OMU720902:ONF720938 OWQ720902:OXB720938 PGM720902:PGX720938 PQI720902:PQT720938 QAE720902:QAP720938 QKA720902:QKL720938 QTW720902:QUH720938 RDS720902:RED720938 RNO720902:RNZ720938 RXK720902:RXV720938 SHG720902:SHR720938 SRC720902:SRN720938 TAY720902:TBJ720938 TKU720902:TLF720938 TUQ720902:TVB720938 UEM720902:UEX720938 UOI720902:UOT720938 UYE720902:UYP720938 VIA720902:VIL720938 VRW720902:VSH720938 WBS720902:WCD720938 WLO720902:WLZ720938 WVK720902:WVV720938 C786438:N786474 IY786438:JJ786474 SU786438:TF786474 ACQ786438:ADB786474 AMM786438:AMX786474 AWI786438:AWT786474 BGE786438:BGP786474 BQA786438:BQL786474 BZW786438:CAH786474 CJS786438:CKD786474 CTO786438:CTZ786474 DDK786438:DDV786474 DNG786438:DNR786474 DXC786438:DXN786474 EGY786438:EHJ786474 EQU786438:ERF786474 FAQ786438:FBB786474 FKM786438:FKX786474 FUI786438:FUT786474 GEE786438:GEP786474 GOA786438:GOL786474 GXW786438:GYH786474 HHS786438:HID786474 HRO786438:HRZ786474 IBK786438:IBV786474 ILG786438:ILR786474 IVC786438:IVN786474 JEY786438:JFJ786474 JOU786438:JPF786474 JYQ786438:JZB786474 KIM786438:KIX786474 KSI786438:KST786474 LCE786438:LCP786474 LMA786438:LML786474 LVW786438:LWH786474 MFS786438:MGD786474 MPO786438:MPZ786474 MZK786438:MZV786474 NJG786438:NJR786474 NTC786438:NTN786474 OCY786438:ODJ786474 OMU786438:ONF786474 OWQ786438:OXB786474 PGM786438:PGX786474 PQI786438:PQT786474 QAE786438:QAP786474 QKA786438:QKL786474 QTW786438:QUH786474 RDS786438:RED786474 RNO786438:RNZ786474 RXK786438:RXV786474 SHG786438:SHR786474 SRC786438:SRN786474 TAY786438:TBJ786474 TKU786438:TLF786474 TUQ786438:TVB786474 UEM786438:UEX786474 UOI786438:UOT786474 UYE786438:UYP786474 VIA786438:VIL786474 VRW786438:VSH786474 WBS786438:WCD786474 WLO786438:WLZ786474 WVK786438:WVV786474 C851974:N852010 IY851974:JJ852010 SU851974:TF852010 ACQ851974:ADB852010 AMM851974:AMX852010 AWI851974:AWT852010 BGE851974:BGP852010 BQA851974:BQL852010 BZW851974:CAH852010 CJS851974:CKD852010 CTO851974:CTZ852010 DDK851974:DDV852010 DNG851974:DNR852010 DXC851974:DXN852010 EGY851974:EHJ852010 EQU851974:ERF852010 FAQ851974:FBB852010 FKM851974:FKX852010 FUI851974:FUT852010 GEE851974:GEP852010 GOA851974:GOL852010 GXW851974:GYH852010 HHS851974:HID852010 HRO851974:HRZ852010 IBK851974:IBV852010 ILG851974:ILR852010 IVC851974:IVN852010 JEY851974:JFJ852010 JOU851974:JPF852010 JYQ851974:JZB852010 KIM851974:KIX852010 KSI851974:KST852010 LCE851974:LCP852010 LMA851974:LML852010 LVW851974:LWH852010 MFS851974:MGD852010 MPO851974:MPZ852010 MZK851974:MZV852010 NJG851974:NJR852010 NTC851974:NTN852010 OCY851974:ODJ852010 OMU851974:ONF852010 OWQ851974:OXB852010 PGM851974:PGX852010 PQI851974:PQT852010 QAE851974:QAP852010 QKA851974:QKL852010 QTW851974:QUH852010 RDS851974:RED852010 RNO851974:RNZ852010 RXK851974:RXV852010 SHG851974:SHR852010 SRC851974:SRN852010 TAY851974:TBJ852010 TKU851974:TLF852010 TUQ851974:TVB852010 UEM851974:UEX852010 UOI851974:UOT852010 UYE851974:UYP852010 VIA851974:VIL852010 VRW851974:VSH852010 WBS851974:WCD852010 WLO851974:WLZ852010 WVK851974:WVV852010 C917510:N917546 IY917510:JJ917546 SU917510:TF917546 ACQ917510:ADB917546 AMM917510:AMX917546 AWI917510:AWT917546 BGE917510:BGP917546 BQA917510:BQL917546 BZW917510:CAH917546 CJS917510:CKD917546 CTO917510:CTZ917546 DDK917510:DDV917546 DNG917510:DNR917546 DXC917510:DXN917546 EGY917510:EHJ917546 EQU917510:ERF917546 FAQ917510:FBB917546 FKM917510:FKX917546 FUI917510:FUT917546 GEE917510:GEP917546 GOA917510:GOL917546 GXW917510:GYH917546 HHS917510:HID917546 HRO917510:HRZ917546 IBK917510:IBV917546 ILG917510:ILR917546 IVC917510:IVN917546 JEY917510:JFJ917546 JOU917510:JPF917546 JYQ917510:JZB917546 KIM917510:KIX917546 KSI917510:KST917546 LCE917510:LCP917546 LMA917510:LML917546 LVW917510:LWH917546 MFS917510:MGD917546 MPO917510:MPZ917546 MZK917510:MZV917546 NJG917510:NJR917546 NTC917510:NTN917546 OCY917510:ODJ917546 OMU917510:ONF917546 OWQ917510:OXB917546 PGM917510:PGX917546 PQI917510:PQT917546 QAE917510:QAP917546 QKA917510:QKL917546 QTW917510:QUH917546 RDS917510:RED917546 RNO917510:RNZ917546 RXK917510:RXV917546 SHG917510:SHR917546 SRC917510:SRN917546 TAY917510:TBJ917546 TKU917510:TLF917546 TUQ917510:TVB917546 UEM917510:UEX917546 UOI917510:UOT917546 UYE917510:UYP917546 VIA917510:VIL917546 VRW917510:VSH917546 WBS917510:WCD917546 WLO917510:WLZ917546 WVK917510:WVV917546 C983046:N983082 IY983046:JJ983082 SU983046:TF983082 ACQ983046:ADB983082 AMM983046:AMX983082 AWI983046:AWT983082 BGE983046:BGP983082 BQA983046:BQL983082 BZW983046:CAH983082 CJS983046:CKD983082 CTO983046:CTZ983082 DDK983046:DDV983082 DNG983046:DNR983082 DXC983046:DXN983082 EGY983046:EHJ983082 EQU983046:ERF983082 FAQ983046:FBB983082 FKM983046:FKX983082 FUI983046:FUT983082 GEE983046:GEP983082 GOA983046:GOL983082 GXW983046:GYH983082 HHS983046:HID983082 HRO983046:HRZ983082 IBK983046:IBV983082 ILG983046:ILR983082 IVC983046:IVN983082 JEY983046:JFJ983082 JOU983046:JPF983082 JYQ983046:JZB983082 KIM983046:KIX983082 KSI983046:KST983082 LCE983046:LCP983082 LMA983046:LML983082 LVW983046:LWH983082 MFS983046:MGD983082 MPO983046:MPZ983082 MZK983046:MZV983082 NJG983046:NJR983082 NTC983046:NTN983082 OCY983046:ODJ983082 OMU983046:ONF983082 OWQ983046:OXB983082 PGM983046:PGX983082 PQI983046:PQT983082 QAE983046:QAP983082 QKA983046:QKL983082 QTW983046:QUH983082 RDS983046:RED983082 RNO983046:RNZ983082 RXK983046:RXV983082 SHG983046:SHR983082 SRC983046:SRN983082 TAY983046:TBJ983082 TKU983046:TLF983082 TUQ983046:TVB983082 UEM983046:UEX983082 UOI983046:UOT983082 UYE983046:UYP983082 VIA983046:VIL983082 VRW983046:VSH983082 WBS983046:WCD983082 WLO983046:WLZ983082 WVK983046:WVV983082" xr:uid="{00000000-0002-0000-0400-000000000000}">
      <formula1>-99999</formula1>
      <formula2>99999</formula2>
    </dataValidation>
  </dataValidations>
  <pageMargins left="0.70833333333333337" right="0.70833333333333337" top="0.78749999999999998" bottom="0.78749999999999998" header="0.51180555555555551" footer="0.51180555555555551"/>
  <pageSetup paperSize="9" scale="40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75"/>
  <sheetViews>
    <sheetView showGridLines="0" topLeftCell="A3" zoomScale="70" zoomScaleNormal="70" workbookViewId="0">
      <selection activeCell="G33" sqref="G33"/>
    </sheetView>
  </sheetViews>
  <sheetFormatPr defaultColWidth="0" defaultRowHeight="12.75" zeroHeight="1" x14ac:dyDescent="0.2"/>
  <cols>
    <col min="1" max="1" width="1.140625" style="221" customWidth="1"/>
    <col min="2" max="2" width="72.5703125" style="221" customWidth="1"/>
    <col min="3" max="17" width="13.85546875" style="221" customWidth="1"/>
    <col min="18" max="18" width="2.42578125" style="221" customWidth="1"/>
    <col min="19" max="16384" width="0" style="221" hidden="1"/>
  </cols>
  <sheetData>
    <row r="1" spans="2:19" ht="7.5" customHeight="1" thickBot="1" x14ac:dyDescent="0.25">
      <c r="K1" s="221">
        <v>2752</v>
      </c>
    </row>
    <row r="2" spans="2:19" s="411" customFormat="1" ht="33" customHeight="1" thickBot="1" x14ac:dyDescent="0.35">
      <c r="B2" s="416" t="s">
        <v>3</v>
      </c>
      <c r="C2" s="415" t="str">
        <f>[4]Identifikace!D8</f>
        <v>STATUTÁRNÍ MĚSTO CHOMUTOV/CHOMUTOVSKÁ BYTOVÁ a.s.</v>
      </c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3"/>
      <c r="Q2" s="412"/>
      <c r="R2" s="459"/>
      <c r="S2" s="459"/>
    </row>
    <row r="3" spans="2:19" s="409" customFormat="1" ht="12.75" customHeight="1" thickBot="1" x14ac:dyDescent="0.35">
      <c r="B3" s="460" t="s">
        <v>129</v>
      </c>
      <c r="C3" s="461" t="s">
        <v>128</v>
      </c>
      <c r="D3" s="461"/>
      <c r="E3" s="461"/>
      <c r="F3" s="461"/>
      <c r="G3" s="462" t="s">
        <v>4</v>
      </c>
      <c r="H3" s="462"/>
      <c r="I3" s="462"/>
      <c r="J3" s="462"/>
      <c r="K3" s="462" t="s">
        <v>4</v>
      </c>
      <c r="L3" s="462"/>
      <c r="M3" s="462"/>
      <c r="N3" s="462"/>
      <c r="O3" s="463" t="s">
        <v>127</v>
      </c>
      <c r="P3" s="463"/>
      <c r="Q3" s="410"/>
      <c r="R3" s="464"/>
      <c r="S3" s="464"/>
    </row>
    <row r="4" spans="2:19" s="409" customFormat="1" ht="12.75" customHeight="1" thickBot="1" x14ac:dyDescent="0.35">
      <c r="B4" s="460"/>
      <c r="C4" s="461"/>
      <c r="D4" s="461"/>
      <c r="E4" s="461"/>
      <c r="F4" s="461"/>
      <c r="G4" s="465" t="s">
        <v>127</v>
      </c>
      <c r="H4" s="465"/>
      <c r="I4" s="465"/>
      <c r="J4" s="465"/>
      <c r="K4" s="465" t="s">
        <v>126</v>
      </c>
      <c r="L4" s="465"/>
      <c r="M4" s="465"/>
      <c r="N4" s="465"/>
      <c r="O4" s="467" t="s">
        <v>5</v>
      </c>
      <c r="P4" s="467" t="s">
        <v>70</v>
      </c>
      <c r="Q4" s="335"/>
      <c r="R4" s="468"/>
      <c r="S4" s="468"/>
    </row>
    <row r="5" spans="2:19" s="277" customFormat="1" ht="16.5" thickBot="1" x14ac:dyDescent="0.3">
      <c r="B5" s="408"/>
      <c r="C5" s="407" t="s">
        <v>6</v>
      </c>
      <c r="D5" s="406" t="s">
        <v>7</v>
      </c>
      <c r="E5" s="405" t="s">
        <v>69</v>
      </c>
      <c r="F5" s="404" t="s">
        <v>8</v>
      </c>
      <c r="G5" s="407" t="s">
        <v>6</v>
      </c>
      <c r="H5" s="406" t="s">
        <v>7</v>
      </c>
      <c r="I5" s="405" t="s">
        <v>69</v>
      </c>
      <c r="J5" s="404" t="s">
        <v>8</v>
      </c>
      <c r="K5" s="407" t="s">
        <v>6</v>
      </c>
      <c r="L5" s="406" t="s">
        <v>7</v>
      </c>
      <c r="M5" s="405" t="s">
        <v>69</v>
      </c>
      <c r="N5" s="404" t="s">
        <v>8</v>
      </c>
      <c r="O5" s="467"/>
      <c r="P5" s="467"/>
      <c r="Q5" s="335"/>
      <c r="R5" s="278"/>
      <c r="S5" s="278"/>
    </row>
    <row r="6" spans="2:19" s="277" customFormat="1" ht="16.5" thickBot="1" x14ac:dyDescent="0.3">
      <c r="B6" s="403" t="s">
        <v>20</v>
      </c>
      <c r="C6" s="402">
        <f>SUM(C11:C21)</f>
        <v>4263</v>
      </c>
      <c r="D6" s="401">
        <f>SUM(D9:D21)</f>
        <v>0</v>
      </c>
      <c r="E6" s="400">
        <f>E7+SUM(E11:E21)</f>
        <v>0</v>
      </c>
      <c r="F6" s="399">
        <f>SUM(C6:E6)</f>
        <v>4263</v>
      </c>
      <c r="G6" s="332">
        <f>SUM(G11:G21)</f>
        <v>4894</v>
      </c>
      <c r="H6" s="331">
        <f>SUM(H9:H21)</f>
        <v>0</v>
      </c>
      <c r="I6" s="398">
        <f>I7+SUM(I11:I21)</f>
        <v>0</v>
      </c>
      <c r="J6" s="329">
        <f>SUM(G6:I6)</f>
        <v>4894</v>
      </c>
      <c r="K6" s="332">
        <f>SUM(K11:K21)</f>
        <v>6442</v>
      </c>
      <c r="L6" s="331">
        <f>SUM(L9:L21)</f>
        <v>0</v>
      </c>
      <c r="M6" s="398">
        <f>M7+SUM(M11:M21)</f>
        <v>0</v>
      </c>
      <c r="N6" s="329">
        <f>SUM(K6:M6)</f>
        <v>6442</v>
      </c>
      <c r="O6" s="397">
        <f t="shared" ref="O6:O42" si="0">IF(C6=0,0,G6/C6)</f>
        <v>1.1480178278207835</v>
      </c>
      <c r="P6" s="396">
        <f>IF(E6=0,0,I6/E6)</f>
        <v>0</v>
      </c>
      <c r="Q6" s="279"/>
      <c r="R6" s="278"/>
      <c r="S6" s="278"/>
    </row>
    <row r="7" spans="2:19" s="277" customFormat="1" ht="15.75" x14ac:dyDescent="0.25">
      <c r="B7" s="395" t="s">
        <v>66</v>
      </c>
      <c r="C7" s="394"/>
      <c r="D7" s="393"/>
      <c r="E7" s="392"/>
      <c r="F7" s="391">
        <f>E7</f>
        <v>0</v>
      </c>
      <c r="G7" s="389"/>
      <c r="H7" s="388"/>
      <c r="I7" s="387"/>
      <c r="J7" s="390">
        <f>I7</f>
        <v>0</v>
      </c>
      <c r="K7" s="389"/>
      <c r="L7" s="388"/>
      <c r="M7" s="387"/>
      <c r="N7" s="386">
        <f>M7</f>
        <v>0</v>
      </c>
      <c r="O7" s="369">
        <f t="shared" si="0"/>
        <v>0</v>
      </c>
      <c r="P7" s="369">
        <f>IF(E7=0,0,I7/E7)</f>
        <v>0</v>
      </c>
      <c r="Q7" s="335"/>
      <c r="R7" s="278"/>
      <c r="S7" s="278"/>
    </row>
    <row r="8" spans="2:19" s="277" customFormat="1" ht="16.5" thickBot="1" x14ac:dyDescent="0.3">
      <c r="B8" s="385" t="s">
        <v>67</v>
      </c>
      <c r="C8" s="384"/>
      <c r="D8" s="383"/>
      <c r="E8" s="382"/>
      <c r="F8" s="381"/>
      <c r="G8" s="379"/>
      <c r="H8" s="378"/>
      <c r="I8" s="377"/>
      <c r="J8" s="380"/>
      <c r="K8" s="379"/>
      <c r="L8" s="378"/>
      <c r="M8" s="377"/>
      <c r="N8" s="376"/>
      <c r="O8" s="357">
        <f t="shared" si="0"/>
        <v>0</v>
      </c>
      <c r="P8" s="356"/>
      <c r="Q8" s="335"/>
      <c r="R8" s="278"/>
      <c r="S8" s="278"/>
    </row>
    <row r="9" spans="2:19" s="277" customFormat="1" ht="15.75" x14ac:dyDescent="0.25">
      <c r="B9" s="327" t="s">
        <v>68</v>
      </c>
      <c r="C9" s="375"/>
      <c r="D9" s="374"/>
      <c r="E9" s="373"/>
      <c r="F9" s="372">
        <f>SUM(D9)</f>
        <v>0</v>
      </c>
      <c r="G9" s="371"/>
      <c r="H9" s="323"/>
      <c r="I9" s="353"/>
      <c r="J9" s="325">
        <f>SUM(H9)</f>
        <v>0</v>
      </c>
      <c r="K9" s="371"/>
      <c r="L9" s="323"/>
      <c r="M9" s="353"/>
      <c r="N9" s="370">
        <f>SUM(L9)</f>
        <v>0</v>
      </c>
      <c r="O9" s="369">
        <f t="shared" si="0"/>
        <v>0</v>
      </c>
      <c r="P9" s="368"/>
      <c r="Q9" s="335"/>
      <c r="R9" s="278"/>
      <c r="S9" s="278"/>
    </row>
    <row r="10" spans="2:19" s="277" customFormat="1" ht="16.5" thickBot="1" x14ac:dyDescent="0.3">
      <c r="B10" s="367" t="s">
        <v>21</v>
      </c>
      <c r="C10" s="366"/>
      <c r="D10" s="365"/>
      <c r="E10" s="364"/>
      <c r="F10" s="363">
        <f>SUM(D10)</f>
        <v>0</v>
      </c>
      <c r="G10" s="361"/>
      <c r="H10" s="360"/>
      <c r="I10" s="359"/>
      <c r="J10" s="362">
        <f>SUM(H10)</f>
        <v>0</v>
      </c>
      <c r="K10" s="361"/>
      <c r="L10" s="360"/>
      <c r="M10" s="359"/>
      <c r="N10" s="358">
        <f>SUM(L10)</f>
        <v>0</v>
      </c>
      <c r="O10" s="357">
        <f t="shared" si="0"/>
        <v>0</v>
      </c>
      <c r="P10" s="356"/>
      <c r="Q10" s="335"/>
      <c r="R10" s="278"/>
      <c r="S10" s="278"/>
    </row>
    <row r="11" spans="2:19" s="277" customFormat="1" ht="15.75" x14ac:dyDescent="0.25">
      <c r="B11" s="355" t="s">
        <v>22</v>
      </c>
      <c r="C11" s="354"/>
      <c r="D11" s="323"/>
      <c r="E11" s="353"/>
      <c r="F11" s="325">
        <f t="shared" ref="F11:F41" si="1">SUM(C11:E11)</f>
        <v>0</v>
      </c>
      <c r="G11" s="324"/>
      <c r="H11" s="323"/>
      <c r="I11" s="353"/>
      <c r="J11" s="325">
        <f>SUM(G11:I11)</f>
        <v>0</v>
      </c>
      <c r="K11" s="324"/>
      <c r="L11" s="323"/>
      <c r="M11" s="353"/>
      <c r="N11" s="321">
        <f t="shared" ref="N11:N41" si="2">SUM(K11:M11)</f>
        <v>0</v>
      </c>
      <c r="O11" s="320">
        <f t="shared" si="0"/>
        <v>0</v>
      </c>
      <c r="P11" s="352"/>
      <c r="Q11" s="335"/>
      <c r="R11" s="278"/>
      <c r="S11" s="278"/>
    </row>
    <row r="12" spans="2:19" s="277" customFormat="1" ht="15.75" x14ac:dyDescent="0.25">
      <c r="B12" s="315" t="s">
        <v>23</v>
      </c>
      <c r="C12" s="351">
        <v>501</v>
      </c>
      <c r="D12" s="350"/>
      <c r="E12" s="349"/>
      <c r="F12" s="348">
        <f t="shared" si="1"/>
        <v>501</v>
      </c>
      <c r="G12" s="312">
        <v>826</v>
      </c>
      <c r="H12" s="311"/>
      <c r="I12" s="347"/>
      <c r="J12" s="313">
        <v>0</v>
      </c>
      <c r="K12" s="312">
        <v>644</v>
      </c>
      <c r="L12" s="311"/>
      <c r="M12" s="347"/>
      <c r="N12" s="346">
        <f t="shared" si="2"/>
        <v>644</v>
      </c>
      <c r="O12" s="308">
        <f t="shared" si="0"/>
        <v>1.6487025948103793</v>
      </c>
      <c r="P12" s="345"/>
      <c r="Q12" s="335"/>
      <c r="R12" s="278"/>
      <c r="S12" s="278"/>
    </row>
    <row r="13" spans="2:19" s="277" customFormat="1" ht="15.75" x14ac:dyDescent="0.25">
      <c r="B13" s="315" t="s">
        <v>24</v>
      </c>
      <c r="C13" s="351">
        <v>3762</v>
      </c>
      <c r="D13" s="350"/>
      <c r="E13" s="349"/>
      <c r="F13" s="348">
        <f t="shared" si="1"/>
        <v>3762</v>
      </c>
      <c r="G13" s="312">
        <v>4068</v>
      </c>
      <c r="H13" s="311"/>
      <c r="I13" s="347"/>
      <c r="J13" s="313">
        <v>0</v>
      </c>
      <c r="K13" s="312">
        <v>5798</v>
      </c>
      <c r="L13" s="311"/>
      <c r="M13" s="347"/>
      <c r="N13" s="346">
        <f t="shared" si="2"/>
        <v>5798</v>
      </c>
      <c r="O13" s="308">
        <f t="shared" si="0"/>
        <v>1.0813397129186604</v>
      </c>
      <c r="P13" s="345"/>
      <c r="Q13" s="335"/>
      <c r="R13" s="278"/>
      <c r="S13" s="278"/>
    </row>
    <row r="14" spans="2:19" s="277" customFormat="1" ht="15.75" x14ac:dyDescent="0.25">
      <c r="B14" s="315" t="s">
        <v>25</v>
      </c>
      <c r="C14" s="351"/>
      <c r="D14" s="350"/>
      <c r="E14" s="349"/>
      <c r="F14" s="348">
        <f t="shared" si="1"/>
        <v>0</v>
      </c>
      <c r="G14" s="312"/>
      <c r="H14" s="311"/>
      <c r="I14" s="347"/>
      <c r="J14" s="313">
        <f t="shared" ref="J14:J25" si="3">SUM(G14:I14)</f>
        <v>0</v>
      </c>
      <c r="K14" s="312"/>
      <c r="L14" s="311"/>
      <c r="M14" s="347"/>
      <c r="N14" s="346">
        <f t="shared" si="2"/>
        <v>0</v>
      </c>
      <c r="O14" s="308">
        <f t="shared" si="0"/>
        <v>0</v>
      </c>
      <c r="P14" s="345"/>
      <c r="Q14" s="335"/>
      <c r="R14" s="278"/>
      <c r="S14" s="278"/>
    </row>
    <row r="15" spans="2:19" s="277" customFormat="1" ht="15.75" x14ac:dyDescent="0.25">
      <c r="B15" s="315" t="s">
        <v>26</v>
      </c>
      <c r="C15" s="351"/>
      <c r="D15" s="350"/>
      <c r="E15" s="349"/>
      <c r="F15" s="348">
        <f t="shared" si="1"/>
        <v>0</v>
      </c>
      <c r="G15" s="312"/>
      <c r="H15" s="311"/>
      <c r="I15" s="347"/>
      <c r="J15" s="313">
        <f t="shared" si="3"/>
        <v>0</v>
      </c>
      <c r="K15" s="312"/>
      <c r="L15" s="311"/>
      <c r="M15" s="347"/>
      <c r="N15" s="346">
        <f t="shared" si="2"/>
        <v>0</v>
      </c>
      <c r="O15" s="308">
        <f t="shared" si="0"/>
        <v>0</v>
      </c>
      <c r="P15" s="345"/>
      <c r="Q15" s="335"/>
      <c r="R15" s="278"/>
      <c r="S15" s="278"/>
    </row>
    <row r="16" spans="2:19" s="277" customFormat="1" ht="15.75" x14ac:dyDescent="0.25">
      <c r="B16" s="315" t="s">
        <v>27</v>
      </c>
      <c r="C16" s="351"/>
      <c r="D16" s="350"/>
      <c r="E16" s="349"/>
      <c r="F16" s="348">
        <f t="shared" si="1"/>
        <v>0</v>
      </c>
      <c r="G16" s="312"/>
      <c r="H16" s="311"/>
      <c r="I16" s="347"/>
      <c r="J16" s="313">
        <f t="shared" si="3"/>
        <v>0</v>
      </c>
      <c r="K16" s="312"/>
      <c r="L16" s="311"/>
      <c r="M16" s="347"/>
      <c r="N16" s="346">
        <f t="shared" si="2"/>
        <v>0</v>
      </c>
      <c r="O16" s="308">
        <f t="shared" si="0"/>
        <v>0</v>
      </c>
      <c r="P16" s="345"/>
      <c r="Q16" s="335"/>
      <c r="R16" s="278"/>
      <c r="S16" s="278"/>
    </row>
    <row r="17" spans="2:19" s="277" customFormat="1" ht="15.75" x14ac:dyDescent="0.25">
      <c r="B17" s="315" t="s">
        <v>28</v>
      </c>
      <c r="C17" s="351"/>
      <c r="D17" s="350"/>
      <c r="E17" s="349"/>
      <c r="F17" s="348">
        <f t="shared" si="1"/>
        <v>0</v>
      </c>
      <c r="G17" s="312"/>
      <c r="H17" s="311"/>
      <c r="I17" s="347"/>
      <c r="J17" s="313">
        <f t="shared" si="3"/>
        <v>0</v>
      </c>
      <c r="K17" s="312"/>
      <c r="L17" s="311"/>
      <c r="M17" s="347"/>
      <c r="N17" s="346">
        <f t="shared" si="2"/>
        <v>0</v>
      </c>
      <c r="O17" s="308">
        <f t="shared" si="0"/>
        <v>0</v>
      </c>
      <c r="P17" s="345"/>
      <c r="Q17" s="335"/>
      <c r="R17" s="278"/>
      <c r="S17" s="278"/>
    </row>
    <row r="18" spans="2:19" s="277" customFormat="1" ht="15.75" x14ac:dyDescent="0.25">
      <c r="B18" s="315" t="s">
        <v>75</v>
      </c>
      <c r="C18" s="351"/>
      <c r="D18" s="350"/>
      <c r="E18" s="349"/>
      <c r="F18" s="348">
        <f t="shared" si="1"/>
        <v>0</v>
      </c>
      <c r="G18" s="312"/>
      <c r="H18" s="311"/>
      <c r="I18" s="347"/>
      <c r="J18" s="313">
        <f t="shared" si="3"/>
        <v>0</v>
      </c>
      <c r="K18" s="312"/>
      <c r="L18" s="311"/>
      <c r="M18" s="347"/>
      <c r="N18" s="346">
        <f t="shared" si="2"/>
        <v>0</v>
      </c>
      <c r="O18" s="308">
        <f t="shared" si="0"/>
        <v>0</v>
      </c>
      <c r="P18" s="345"/>
      <c r="Q18" s="335"/>
      <c r="R18" s="278"/>
      <c r="S18" s="278"/>
    </row>
    <row r="19" spans="2:19" s="277" customFormat="1" ht="15.75" x14ac:dyDescent="0.25">
      <c r="B19" s="315" t="s">
        <v>29</v>
      </c>
      <c r="C19" s="351"/>
      <c r="D19" s="350"/>
      <c r="E19" s="349"/>
      <c r="F19" s="348">
        <f t="shared" si="1"/>
        <v>0</v>
      </c>
      <c r="G19" s="312"/>
      <c r="H19" s="311"/>
      <c r="I19" s="347"/>
      <c r="J19" s="313">
        <f t="shared" si="3"/>
        <v>0</v>
      </c>
      <c r="K19" s="312"/>
      <c r="L19" s="311"/>
      <c r="M19" s="347"/>
      <c r="N19" s="346">
        <f t="shared" si="2"/>
        <v>0</v>
      </c>
      <c r="O19" s="308">
        <f t="shared" si="0"/>
        <v>0</v>
      </c>
      <c r="P19" s="345"/>
      <c r="Q19" s="335"/>
      <c r="R19" s="278"/>
      <c r="S19" s="278"/>
    </row>
    <row r="20" spans="2:19" s="277" customFormat="1" ht="15.75" x14ac:dyDescent="0.25">
      <c r="B20" s="315" t="s">
        <v>30</v>
      </c>
      <c r="C20" s="351"/>
      <c r="D20" s="350"/>
      <c r="E20" s="349"/>
      <c r="F20" s="348">
        <f t="shared" si="1"/>
        <v>0</v>
      </c>
      <c r="G20" s="312"/>
      <c r="H20" s="311"/>
      <c r="I20" s="347"/>
      <c r="J20" s="313">
        <f t="shared" si="3"/>
        <v>0</v>
      </c>
      <c r="K20" s="312"/>
      <c r="L20" s="311"/>
      <c r="M20" s="347"/>
      <c r="N20" s="346">
        <f t="shared" si="2"/>
        <v>0</v>
      </c>
      <c r="O20" s="308">
        <f t="shared" si="0"/>
        <v>0</v>
      </c>
      <c r="P20" s="345"/>
      <c r="Q20" s="335"/>
      <c r="R20" s="278"/>
      <c r="S20" s="278"/>
    </row>
    <row r="21" spans="2:19" s="277" customFormat="1" ht="16.5" thickBot="1" x14ac:dyDescent="0.3">
      <c r="B21" s="344" t="s">
        <v>31</v>
      </c>
      <c r="C21" s="343"/>
      <c r="D21" s="342"/>
      <c r="E21" s="341"/>
      <c r="F21" s="340">
        <f t="shared" si="1"/>
        <v>0</v>
      </c>
      <c r="G21" s="298"/>
      <c r="H21" s="297"/>
      <c r="I21" s="338"/>
      <c r="J21" s="339">
        <f t="shared" si="3"/>
        <v>0</v>
      </c>
      <c r="K21" s="298"/>
      <c r="L21" s="297"/>
      <c r="M21" s="338"/>
      <c r="N21" s="337">
        <f t="shared" si="2"/>
        <v>0</v>
      </c>
      <c r="O21" s="294">
        <f t="shared" si="0"/>
        <v>0</v>
      </c>
      <c r="P21" s="336"/>
      <c r="Q21" s="335"/>
      <c r="R21" s="278"/>
      <c r="S21" s="278"/>
    </row>
    <row r="22" spans="2:19" s="277" customFormat="1" ht="16.5" thickBot="1" x14ac:dyDescent="0.3">
      <c r="B22" s="334" t="s">
        <v>19</v>
      </c>
      <c r="C22" s="332">
        <f>C23+C24+C25+C26+C27+C28+C29+SUM(C30:C34)+SUM(C35:C41)</f>
        <v>6551</v>
      </c>
      <c r="D22" s="331">
        <f>D23+D24+D25+D26+D27+D28+D29+SUM(D30:D34)+SUM(D35:D41)</f>
        <v>0</v>
      </c>
      <c r="E22" s="333">
        <f>E23+E24+E25+E26+E27+E28+E29+SUM(E30:E34)+SUM(E35:E41)</f>
        <v>0</v>
      </c>
      <c r="F22" s="329">
        <f t="shared" si="1"/>
        <v>6551</v>
      </c>
      <c r="G22" s="332">
        <f>G23+G24+G25+G26+G27+G28+G29+SUM(G30:G34)+SUM(G35:G41)</f>
        <v>5984</v>
      </c>
      <c r="H22" s="331">
        <f>H23+H24+H25+H26+H27+H28+H29+SUM(H30:H34)+SUM(H35:H41)</f>
        <v>0</v>
      </c>
      <c r="I22" s="330">
        <f>I23+I24+I25+I26+I27+I28+I29+SUM(I30:I34)+SUM(I35:I41)</f>
        <v>0</v>
      </c>
      <c r="J22" s="329">
        <f t="shared" si="3"/>
        <v>5984</v>
      </c>
      <c r="K22" s="332">
        <f>K23+K24+K25+K26+K27+K28+K29+SUM(K30:K34)+SUM(K35:K41)</f>
        <v>6539</v>
      </c>
      <c r="L22" s="331">
        <f>L23+L24+L25+L26+L27+L28+L29+SUM(L30:L34)+SUM(L35:L41)</f>
        <v>0</v>
      </c>
      <c r="M22" s="330">
        <f>M23+M24+M25+M26+M27+M28+M29+SUM(M30:M34)+SUM(M35:M41)</f>
        <v>0</v>
      </c>
      <c r="N22" s="329">
        <f t="shared" si="2"/>
        <v>6539</v>
      </c>
      <c r="O22" s="328">
        <f t="shared" si="0"/>
        <v>0.91344832849946578</v>
      </c>
      <c r="P22" s="328">
        <f t="shared" ref="P22:P42" si="4">IF(E22=0,0,I22/E22)</f>
        <v>0</v>
      </c>
      <c r="Q22" s="279"/>
      <c r="R22" s="278"/>
      <c r="S22" s="278"/>
    </row>
    <row r="23" spans="2:19" s="277" customFormat="1" ht="15.75" x14ac:dyDescent="0.25">
      <c r="B23" s="327" t="s">
        <v>32</v>
      </c>
      <c r="C23" s="324"/>
      <c r="D23" s="323"/>
      <c r="E23" s="326"/>
      <c r="F23" s="325">
        <f t="shared" si="1"/>
        <v>0</v>
      </c>
      <c r="G23" s="324"/>
      <c r="H23" s="323"/>
      <c r="I23" s="322"/>
      <c r="J23" s="325">
        <f t="shared" si="3"/>
        <v>0</v>
      </c>
      <c r="K23" s="324"/>
      <c r="L23" s="323"/>
      <c r="M23" s="322"/>
      <c r="N23" s="321">
        <f t="shared" si="2"/>
        <v>0</v>
      </c>
      <c r="O23" s="320">
        <f t="shared" si="0"/>
        <v>0</v>
      </c>
      <c r="P23" s="320">
        <f t="shared" si="4"/>
        <v>0</v>
      </c>
      <c r="Q23" s="279"/>
      <c r="R23" s="278"/>
      <c r="S23" s="278"/>
    </row>
    <row r="24" spans="2:19" s="277" customFormat="1" ht="15.75" x14ac:dyDescent="0.25">
      <c r="B24" s="315" t="s">
        <v>33</v>
      </c>
      <c r="C24" s="312"/>
      <c r="D24" s="311"/>
      <c r="E24" s="319"/>
      <c r="F24" s="313">
        <f t="shared" si="1"/>
        <v>0</v>
      </c>
      <c r="G24" s="312"/>
      <c r="H24" s="311"/>
      <c r="I24" s="318"/>
      <c r="J24" s="313">
        <f t="shared" si="3"/>
        <v>0</v>
      </c>
      <c r="K24" s="312"/>
      <c r="L24" s="311"/>
      <c r="M24" s="318"/>
      <c r="N24" s="309">
        <f t="shared" si="2"/>
        <v>0</v>
      </c>
      <c r="O24" s="308">
        <f t="shared" si="0"/>
        <v>0</v>
      </c>
      <c r="P24" s="308">
        <f t="shared" si="4"/>
        <v>0</v>
      </c>
      <c r="Q24" s="279"/>
      <c r="R24" s="278"/>
      <c r="S24" s="278"/>
    </row>
    <row r="25" spans="2:19" s="277" customFormat="1" ht="15.75" x14ac:dyDescent="0.25">
      <c r="B25" s="315" t="s">
        <v>34</v>
      </c>
      <c r="C25" s="312"/>
      <c r="D25" s="311"/>
      <c r="E25" s="314"/>
      <c r="F25" s="313">
        <f t="shared" si="1"/>
        <v>0</v>
      </c>
      <c r="G25" s="312"/>
      <c r="H25" s="311"/>
      <c r="I25" s="310"/>
      <c r="J25" s="313">
        <f t="shared" si="3"/>
        <v>0</v>
      </c>
      <c r="K25" s="312"/>
      <c r="L25" s="311"/>
      <c r="M25" s="310"/>
      <c r="N25" s="309">
        <f t="shared" si="2"/>
        <v>0</v>
      </c>
      <c r="O25" s="308">
        <f t="shared" si="0"/>
        <v>0</v>
      </c>
      <c r="P25" s="308">
        <f t="shared" si="4"/>
        <v>0</v>
      </c>
      <c r="Q25" s="279"/>
      <c r="R25" s="278"/>
      <c r="S25" s="278"/>
    </row>
    <row r="26" spans="2:19" s="277" customFormat="1" ht="15.75" x14ac:dyDescent="0.25">
      <c r="B26" s="315" t="s">
        <v>35</v>
      </c>
      <c r="C26" s="312">
        <v>3009</v>
      </c>
      <c r="D26" s="311"/>
      <c r="E26" s="314"/>
      <c r="F26" s="313">
        <f t="shared" si="1"/>
        <v>3009</v>
      </c>
      <c r="G26" s="312">
        <v>2818</v>
      </c>
      <c r="H26" s="311"/>
      <c r="I26" s="310"/>
      <c r="J26" s="313">
        <v>0</v>
      </c>
      <c r="K26" s="312">
        <v>3421</v>
      </c>
      <c r="L26" s="311"/>
      <c r="M26" s="310"/>
      <c r="N26" s="309">
        <f t="shared" si="2"/>
        <v>3421</v>
      </c>
      <c r="O26" s="308">
        <f t="shared" si="0"/>
        <v>0.93652376204719179</v>
      </c>
      <c r="P26" s="308">
        <f t="shared" si="4"/>
        <v>0</v>
      </c>
      <c r="Q26" s="279"/>
      <c r="R26" s="278"/>
      <c r="S26" s="278"/>
    </row>
    <row r="27" spans="2:19" s="277" customFormat="1" ht="15.75" x14ac:dyDescent="0.25">
      <c r="B27" s="316" t="s">
        <v>36</v>
      </c>
      <c r="C27" s="312"/>
      <c r="D27" s="311"/>
      <c r="E27" s="314"/>
      <c r="F27" s="313">
        <f t="shared" si="1"/>
        <v>0</v>
      </c>
      <c r="G27" s="312"/>
      <c r="H27" s="311"/>
      <c r="I27" s="310"/>
      <c r="J27" s="313">
        <f>SUM(G27:I27)</f>
        <v>0</v>
      </c>
      <c r="K27" s="312"/>
      <c r="L27" s="311"/>
      <c r="M27" s="310"/>
      <c r="N27" s="309">
        <f t="shared" si="2"/>
        <v>0</v>
      </c>
      <c r="O27" s="308">
        <f t="shared" si="0"/>
        <v>0</v>
      </c>
      <c r="P27" s="308">
        <f t="shared" si="4"/>
        <v>0</v>
      </c>
      <c r="Q27" s="279"/>
      <c r="R27" s="278"/>
      <c r="S27" s="278"/>
    </row>
    <row r="28" spans="2:19" s="277" customFormat="1" ht="15.75" x14ac:dyDescent="0.25">
      <c r="B28" s="316" t="s">
        <v>37</v>
      </c>
      <c r="C28" s="312"/>
      <c r="D28" s="311"/>
      <c r="E28" s="314"/>
      <c r="F28" s="313">
        <f t="shared" si="1"/>
        <v>0</v>
      </c>
      <c r="G28" s="312"/>
      <c r="H28" s="311"/>
      <c r="I28" s="310"/>
      <c r="J28" s="313">
        <f>SUM(G28:I28)</f>
        <v>0</v>
      </c>
      <c r="K28" s="312"/>
      <c r="L28" s="311"/>
      <c r="M28" s="310"/>
      <c r="N28" s="309">
        <f t="shared" si="2"/>
        <v>0</v>
      </c>
      <c r="O28" s="308">
        <f t="shared" si="0"/>
        <v>0</v>
      </c>
      <c r="P28" s="308">
        <f t="shared" si="4"/>
        <v>0</v>
      </c>
      <c r="Q28" s="279"/>
      <c r="R28" s="278"/>
      <c r="S28" s="278"/>
    </row>
    <row r="29" spans="2:19" s="277" customFormat="1" ht="15.75" x14ac:dyDescent="0.25">
      <c r="B29" s="317" t="s">
        <v>38</v>
      </c>
      <c r="C29" s="312">
        <v>3542</v>
      </c>
      <c r="D29" s="311"/>
      <c r="E29" s="314"/>
      <c r="F29" s="313">
        <f t="shared" si="1"/>
        <v>3542</v>
      </c>
      <c r="G29" s="312">
        <v>3166</v>
      </c>
      <c r="H29" s="311"/>
      <c r="I29" s="310"/>
      <c r="J29" s="313">
        <v>0</v>
      </c>
      <c r="K29" s="312">
        <v>3118</v>
      </c>
      <c r="L29" s="311"/>
      <c r="M29" s="310"/>
      <c r="N29" s="309">
        <f t="shared" si="2"/>
        <v>3118</v>
      </c>
      <c r="O29" s="308">
        <f t="shared" si="0"/>
        <v>0.89384528514963302</v>
      </c>
      <c r="P29" s="308">
        <f t="shared" si="4"/>
        <v>0</v>
      </c>
      <c r="Q29" s="279"/>
      <c r="R29" s="278"/>
      <c r="S29" s="278"/>
    </row>
    <row r="30" spans="2:19" s="277" customFormat="1" ht="15.75" x14ac:dyDescent="0.25">
      <c r="B30" s="316" t="s">
        <v>39</v>
      </c>
      <c r="C30" s="312"/>
      <c r="D30" s="311"/>
      <c r="E30" s="314"/>
      <c r="F30" s="313">
        <f t="shared" si="1"/>
        <v>0</v>
      </c>
      <c r="G30" s="312"/>
      <c r="H30" s="311"/>
      <c r="I30" s="310"/>
      <c r="J30" s="313">
        <f t="shared" ref="J30:J41" si="5">SUM(G30:I30)</f>
        <v>0</v>
      </c>
      <c r="K30" s="312"/>
      <c r="L30" s="311"/>
      <c r="M30" s="310"/>
      <c r="N30" s="309">
        <f t="shared" si="2"/>
        <v>0</v>
      </c>
      <c r="O30" s="308">
        <f t="shared" si="0"/>
        <v>0</v>
      </c>
      <c r="P30" s="308">
        <f t="shared" si="4"/>
        <v>0</v>
      </c>
      <c r="Q30" s="279"/>
      <c r="R30" s="278"/>
      <c r="S30" s="278"/>
    </row>
    <row r="31" spans="2:19" s="277" customFormat="1" ht="15.75" x14ac:dyDescent="0.25">
      <c r="B31" s="316" t="s">
        <v>74</v>
      </c>
      <c r="C31" s="312"/>
      <c r="D31" s="311"/>
      <c r="E31" s="314"/>
      <c r="F31" s="313">
        <f t="shared" si="1"/>
        <v>0</v>
      </c>
      <c r="G31" s="312"/>
      <c r="H31" s="311"/>
      <c r="I31" s="310"/>
      <c r="J31" s="313">
        <f t="shared" si="5"/>
        <v>0</v>
      </c>
      <c r="K31" s="312"/>
      <c r="L31" s="311"/>
      <c r="M31" s="310"/>
      <c r="N31" s="309">
        <f t="shared" si="2"/>
        <v>0</v>
      </c>
      <c r="O31" s="308">
        <f t="shared" si="0"/>
        <v>0</v>
      </c>
      <c r="P31" s="308">
        <f t="shared" si="4"/>
        <v>0</v>
      </c>
      <c r="Q31" s="279"/>
      <c r="R31" s="278"/>
      <c r="S31" s="278"/>
    </row>
    <row r="32" spans="2:19" s="277" customFormat="1" ht="15.75" x14ac:dyDescent="0.25">
      <c r="B32" s="315" t="s">
        <v>40</v>
      </c>
      <c r="C32" s="312"/>
      <c r="D32" s="311"/>
      <c r="E32" s="314"/>
      <c r="F32" s="313">
        <f t="shared" si="1"/>
        <v>0</v>
      </c>
      <c r="G32" s="312"/>
      <c r="H32" s="311"/>
      <c r="I32" s="310"/>
      <c r="J32" s="313">
        <f t="shared" si="5"/>
        <v>0</v>
      </c>
      <c r="K32" s="312"/>
      <c r="L32" s="311"/>
      <c r="M32" s="310"/>
      <c r="N32" s="309">
        <f t="shared" si="2"/>
        <v>0</v>
      </c>
      <c r="O32" s="308">
        <f t="shared" si="0"/>
        <v>0</v>
      </c>
      <c r="P32" s="308">
        <f t="shared" si="4"/>
        <v>0</v>
      </c>
      <c r="Q32" s="279"/>
      <c r="R32" s="278"/>
      <c r="S32" s="278"/>
    </row>
    <row r="33" spans="2:19" s="277" customFormat="1" ht="15.75" x14ac:dyDescent="0.25">
      <c r="B33" s="315" t="s">
        <v>41</v>
      </c>
      <c r="C33" s="312"/>
      <c r="D33" s="311"/>
      <c r="E33" s="314"/>
      <c r="F33" s="313">
        <f t="shared" si="1"/>
        <v>0</v>
      </c>
      <c r="G33" s="312"/>
      <c r="H33" s="311"/>
      <c r="I33" s="310"/>
      <c r="J33" s="313">
        <f t="shared" si="5"/>
        <v>0</v>
      </c>
      <c r="K33" s="312"/>
      <c r="L33" s="311"/>
      <c r="M33" s="310"/>
      <c r="N33" s="309">
        <f t="shared" si="2"/>
        <v>0</v>
      </c>
      <c r="O33" s="308">
        <f t="shared" si="0"/>
        <v>0</v>
      </c>
      <c r="P33" s="308">
        <f t="shared" si="4"/>
        <v>0</v>
      </c>
      <c r="Q33" s="279"/>
      <c r="R33" s="278"/>
      <c r="S33" s="278"/>
    </row>
    <row r="34" spans="2:19" s="277" customFormat="1" ht="15.75" x14ac:dyDescent="0.25">
      <c r="B34" s="315" t="s">
        <v>42</v>
      </c>
      <c r="C34" s="312"/>
      <c r="D34" s="311"/>
      <c r="E34" s="314"/>
      <c r="F34" s="313">
        <f t="shared" si="1"/>
        <v>0</v>
      </c>
      <c r="G34" s="312"/>
      <c r="H34" s="311"/>
      <c r="I34" s="310"/>
      <c r="J34" s="313">
        <f t="shared" si="5"/>
        <v>0</v>
      </c>
      <c r="K34" s="312"/>
      <c r="L34" s="311"/>
      <c r="M34" s="310"/>
      <c r="N34" s="309">
        <f t="shared" si="2"/>
        <v>0</v>
      </c>
      <c r="O34" s="308">
        <f t="shared" si="0"/>
        <v>0</v>
      </c>
      <c r="P34" s="308">
        <f t="shared" si="4"/>
        <v>0</v>
      </c>
      <c r="Q34" s="279"/>
      <c r="R34" s="278"/>
      <c r="S34" s="278"/>
    </row>
    <row r="35" spans="2:19" s="277" customFormat="1" ht="15.75" x14ac:dyDescent="0.25">
      <c r="B35" s="315" t="s">
        <v>43</v>
      </c>
      <c r="C35" s="312"/>
      <c r="D35" s="311"/>
      <c r="E35" s="314"/>
      <c r="F35" s="313">
        <f t="shared" si="1"/>
        <v>0</v>
      </c>
      <c r="G35" s="312"/>
      <c r="H35" s="311"/>
      <c r="I35" s="310"/>
      <c r="J35" s="313">
        <f t="shared" si="5"/>
        <v>0</v>
      </c>
      <c r="K35" s="312"/>
      <c r="L35" s="311"/>
      <c r="M35" s="310"/>
      <c r="N35" s="309">
        <f t="shared" si="2"/>
        <v>0</v>
      </c>
      <c r="O35" s="308">
        <f t="shared" si="0"/>
        <v>0</v>
      </c>
      <c r="P35" s="308">
        <f t="shared" si="4"/>
        <v>0</v>
      </c>
      <c r="Q35" s="279"/>
      <c r="R35" s="278"/>
      <c r="S35" s="278"/>
    </row>
    <row r="36" spans="2:19" s="277" customFormat="1" ht="15.75" x14ac:dyDescent="0.25">
      <c r="B36" s="315" t="s">
        <v>44</v>
      </c>
      <c r="C36" s="312"/>
      <c r="D36" s="311"/>
      <c r="E36" s="314"/>
      <c r="F36" s="313">
        <f t="shared" si="1"/>
        <v>0</v>
      </c>
      <c r="G36" s="312"/>
      <c r="H36" s="311"/>
      <c r="I36" s="310"/>
      <c r="J36" s="313">
        <f t="shared" si="5"/>
        <v>0</v>
      </c>
      <c r="K36" s="312"/>
      <c r="L36" s="311"/>
      <c r="M36" s="310"/>
      <c r="N36" s="309">
        <f t="shared" si="2"/>
        <v>0</v>
      </c>
      <c r="O36" s="308">
        <f t="shared" si="0"/>
        <v>0</v>
      </c>
      <c r="P36" s="308">
        <f t="shared" si="4"/>
        <v>0</v>
      </c>
      <c r="Q36" s="279"/>
      <c r="R36" s="278"/>
      <c r="S36" s="278"/>
    </row>
    <row r="37" spans="2:19" s="277" customFormat="1" ht="15.75" x14ac:dyDescent="0.25">
      <c r="B37" s="315" t="s">
        <v>71</v>
      </c>
      <c r="C37" s="312"/>
      <c r="D37" s="311"/>
      <c r="E37" s="314"/>
      <c r="F37" s="313">
        <f t="shared" si="1"/>
        <v>0</v>
      </c>
      <c r="G37" s="312"/>
      <c r="H37" s="311"/>
      <c r="I37" s="310"/>
      <c r="J37" s="313">
        <f t="shared" si="5"/>
        <v>0</v>
      </c>
      <c r="K37" s="312"/>
      <c r="L37" s="311"/>
      <c r="M37" s="310"/>
      <c r="N37" s="309">
        <f t="shared" si="2"/>
        <v>0</v>
      </c>
      <c r="O37" s="308">
        <f t="shared" si="0"/>
        <v>0</v>
      </c>
      <c r="P37" s="308">
        <f t="shared" si="4"/>
        <v>0</v>
      </c>
      <c r="Q37" s="279"/>
      <c r="R37" s="278"/>
      <c r="S37" s="278"/>
    </row>
    <row r="38" spans="2:19" s="277" customFormat="1" ht="15.75" x14ac:dyDescent="0.25">
      <c r="B38" s="315" t="s">
        <v>45</v>
      </c>
      <c r="C38" s="312"/>
      <c r="D38" s="311"/>
      <c r="E38" s="314"/>
      <c r="F38" s="313">
        <f t="shared" si="1"/>
        <v>0</v>
      </c>
      <c r="G38" s="312"/>
      <c r="H38" s="311"/>
      <c r="I38" s="310"/>
      <c r="J38" s="313">
        <f t="shared" si="5"/>
        <v>0</v>
      </c>
      <c r="K38" s="312"/>
      <c r="L38" s="311"/>
      <c r="M38" s="310"/>
      <c r="N38" s="309">
        <f t="shared" si="2"/>
        <v>0</v>
      </c>
      <c r="O38" s="308">
        <f t="shared" si="0"/>
        <v>0</v>
      </c>
      <c r="P38" s="308">
        <f t="shared" si="4"/>
        <v>0</v>
      </c>
      <c r="Q38" s="279"/>
      <c r="R38" s="278"/>
      <c r="S38" s="278"/>
    </row>
    <row r="39" spans="2:19" s="277" customFormat="1" ht="15.75" x14ac:dyDescent="0.25">
      <c r="B39" s="315" t="s">
        <v>46</v>
      </c>
      <c r="C39" s="312"/>
      <c r="D39" s="311"/>
      <c r="E39" s="314"/>
      <c r="F39" s="313">
        <f t="shared" si="1"/>
        <v>0</v>
      </c>
      <c r="G39" s="312"/>
      <c r="H39" s="311"/>
      <c r="I39" s="310"/>
      <c r="J39" s="313">
        <f t="shared" si="5"/>
        <v>0</v>
      </c>
      <c r="K39" s="312"/>
      <c r="L39" s="311"/>
      <c r="M39" s="310"/>
      <c r="N39" s="309">
        <f t="shared" si="2"/>
        <v>0</v>
      </c>
      <c r="O39" s="308">
        <f t="shared" si="0"/>
        <v>0</v>
      </c>
      <c r="P39" s="308">
        <f t="shared" si="4"/>
        <v>0</v>
      </c>
      <c r="Q39" s="279"/>
      <c r="R39" s="278"/>
      <c r="S39" s="278"/>
    </row>
    <row r="40" spans="2:19" s="277" customFormat="1" ht="15.75" x14ac:dyDescent="0.25">
      <c r="B40" s="315" t="s">
        <v>72</v>
      </c>
      <c r="C40" s="312"/>
      <c r="D40" s="311"/>
      <c r="E40" s="314"/>
      <c r="F40" s="313">
        <f t="shared" si="1"/>
        <v>0</v>
      </c>
      <c r="G40" s="312"/>
      <c r="H40" s="311"/>
      <c r="I40" s="310"/>
      <c r="J40" s="313">
        <f t="shared" si="5"/>
        <v>0</v>
      </c>
      <c r="K40" s="312"/>
      <c r="L40" s="311"/>
      <c r="M40" s="310"/>
      <c r="N40" s="309">
        <f t="shared" si="2"/>
        <v>0</v>
      </c>
      <c r="O40" s="308">
        <f t="shared" si="0"/>
        <v>0</v>
      </c>
      <c r="P40" s="308">
        <f t="shared" si="4"/>
        <v>0</v>
      </c>
      <c r="Q40" s="279"/>
      <c r="R40" s="278"/>
      <c r="S40" s="278"/>
    </row>
    <row r="41" spans="2:19" s="277" customFormat="1" ht="16.5" thickBot="1" x14ac:dyDescent="0.3">
      <c r="B41" s="307" t="s">
        <v>47</v>
      </c>
      <c r="C41" s="306"/>
      <c r="D41" s="305"/>
      <c r="E41" s="304"/>
      <c r="F41" s="303">
        <f t="shared" si="1"/>
        <v>0</v>
      </c>
      <c r="G41" s="302"/>
      <c r="H41" s="301"/>
      <c r="I41" s="300"/>
      <c r="J41" s="299">
        <f t="shared" si="5"/>
        <v>0</v>
      </c>
      <c r="K41" s="298"/>
      <c r="L41" s="297"/>
      <c r="M41" s="296"/>
      <c r="N41" s="295">
        <f t="shared" si="2"/>
        <v>0</v>
      </c>
      <c r="O41" s="294">
        <f t="shared" si="0"/>
        <v>0</v>
      </c>
      <c r="P41" s="294">
        <f t="shared" si="4"/>
        <v>0</v>
      </c>
      <c r="Q41" s="279"/>
      <c r="R41" s="278"/>
      <c r="S41" s="278"/>
    </row>
    <row r="42" spans="2:19" s="277" customFormat="1" ht="17.25" thickTop="1" thickBot="1" x14ac:dyDescent="0.3">
      <c r="B42" s="293" t="s">
        <v>48</v>
      </c>
      <c r="C42" s="292">
        <f t="shared" ref="C42:N42" si="6">C6-C22</f>
        <v>-2288</v>
      </c>
      <c r="D42" s="291">
        <f t="shared" si="6"/>
        <v>0</v>
      </c>
      <c r="E42" s="290">
        <f t="shared" si="6"/>
        <v>0</v>
      </c>
      <c r="F42" s="289">
        <f t="shared" si="6"/>
        <v>-2288</v>
      </c>
      <c r="G42" s="288">
        <f t="shared" si="6"/>
        <v>-1090</v>
      </c>
      <c r="H42" s="287">
        <f t="shared" si="6"/>
        <v>0</v>
      </c>
      <c r="I42" s="286">
        <f t="shared" si="6"/>
        <v>0</v>
      </c>
      <c r="J42" s="285">
        <f t="shared" si="6"/>
        <v>-1090</v>
      </c>
      <c r="K42" s="284">
        <f t="shared" si="6"/>
        <v>-97</v>
      </c>
      <c r="L42" s="283">
        <f t="shared" si="6"/>
        <v>0</v>
      </c>
      <c r="M42" s="282">
        <f t="shared" si="6"/>
        <v>0</v>
      </c>
      <c r="N42" s="281">
        <f t="shared" si="6"/>
        <v>-97</v>
      </c>
      <c r="O42" s="280">
        <f t="shared" si="0"/>
        <v>0.47639860139860141</v>
      </c>
      <c r="P42" s="280">
        <f t="shared" si="4"/>
        <v>0</v>
      </c>
      <c r="Q42" s="279"/>
      <c r="R42" s="278"/>
      <c r="S42" s="278"/>
    </row>
    <row r="43" spans="2:19" s="272" customFormat="1" ht="16.5" thickBot="1" x14ac:dyDescent="0.3">
      <c r="B43" s="276"/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4"/>
      <c r="R43" s="274"/>
      <c r="S43" s="274"/>
    </row>
    <row r="44" spans="2:19" s="272" customFormat="1" ht="12.75" customHeight="1" thickBot="1" x14ac:dyDescent="0.35">
      <c r="B44" s="471" t="s">
        <v>73</v>
      </c>
      <c r="C44" s="472" t="s">
        <v>84</v>
      </c>
      <c r="D44" s="472"/>
      <c r="E44" s="472"/>
      <c r="F44" s="472"/>
      <c r="G44" s="472" t="s">
        <v>125</v>
      </c>
      <c r="H44" s="472"/>
      <c r="I44" s="472"/>
      <c r="J44" s="472"/>
      <c r="K44" s="472" t="s">
        <v>124</v>
      </c>
      <c r="L44" s="472"/>
      <c r="M44" s="472"/>
      <c r="N44" s="472"/>
      <c r="O44" s="473" t="s">
        <v>9</v>
      </c>
      <c r="P44" s="469" t="s">
        <v>10</v>
      </c>
      <c r="Q44" s="470" t="s">
        <v>11</v>
      </c>
      <c r="S44" s="273"/>
    </row>
    <row r="45" spans="2:19" s="238" customFormat="1" ht="39" thickBot="1" x14ac:dyDescent="0.3">
      <c r="B45" s="471"/>
      <c r="C45" s="269" t="s">
        <v>12</v>
      </c>
      <c r="D45" s="268" t="s">
        <v>17</v>
      </c>
      <c r="E45" s="267" t="s">
        <v>13</v>
      </c>
      <c r="F45" s="266" t="s">
        <v>16</v>
      </c>
      <c r="G45" s="271" t="s">
        <v>12</v>
      </c>
      <c r="H45" s="268" t="s">
        <v>17</v>
      </c>
      <c r="I45" s="267" t="s">
        <v>13</v>
      </c>
      <c r="J45" s="270" t="s">
        <v>16</v>
      </c>
      <c r="K45" s="269" t="s">
        <v>12</v>
      </c>
      <c r="L45" s="268" t="s">
        <v>17</v>
      </c>
      <c r="M45" s="267" t="s">
        <v>13</v>
      </c>
      <c r="N45" s="266" t="s">
        <v>16</v>
      </c>
      <c r="O45" s="473"/>
      <c r="P45" s="469"/>
      <c r="Q45" s="470"/>
      <c r="S45" s="248"/>
    </row>
    <row r="46" spans="2:19" s="238" customFormat="1" ht="15.75" x14ac:dyDescent="0.25">
      <c r="B46" s="265" t="s">
        <v>123</v>
      </c>
      <c r="C46" s="264"/>
      <c r="D46" s="263"/>
      <c r="E46" s="262">
        <f t="shared" ref="E46:E66" si="7">D46-C46</f>
        <v>0</v>
      </c>
      <c r="F46" s="261"/>
      <c r="G46" s="264"/>
      <c r="H46" s="263"/>
      <c r="I46" s="262">
        <f t="shared" ref="I46:I66" si="8">H46-G46</f>
        <v>0</v>
      </c>
      <c r="J46" s="261"/>
      <c r="K46" s="264"/>
      <c r="L46" s="263"/>
      <c r="M46" s="262">
        <f t="shared" ref="M46:M66" si="9">L46-K46</f>
        <v>0</v>
      </c>
      <c r="N46" s="261"/>
      <c r="O46" s="260">
        <f t="shared" ref="O46:O66" si="10">IF(C46=0,0,G46/C46)</f>
        <v>0</v>
      </c>
      <c r="P46" s="260">
        <f t="shared" ref="P46:P66" si="11">IF(D46=0,0,H46/D46)</f>
        <v>0</v>
      </c>
      <c r="Q46" s="249">
        <f t="shared" ref="Q46:Q66" si="12">M46-I46</f>
        <v>0</v>
      </c>
      <c r="S46" s="248"/>
    </row>
    <row r="47" spans="2:19" s="238" customFormat="1" ht="15.75" x14ac:dyDescent="0.25">
      <c r="B47" s="259" t="s">
        <v>122</v>
      </c>
      <c r="C47" s="258"/>
      <c r="D47" s="257"/>
      <c r="E47" s="252">
        <f t="shared" si="7"/>
        <v>0</v>
      </c>
      <c r="F47" s="256"/>
      <c r="G47" s="258"/>
      <c r="H47" s="257"/>
      <c r="I47" s="252">
        <f t="shared" si="8"/>
        <v>0</v>
      </c>
      <c r="J47" s="256"/>
      <c r="K47" s="258"/>
      <c r="L47" s="257"/>
      <c r="M47" s="252">
        <f t="shared" si="9"/>
        <v>0</v>
      </c>
      <c r="N47" s="256"/>
      <c r="O47" s="250">
        <f t="shared" si="10"/>
        <v>0</v>
      </c>
      <c r="P47" s="250">
        <f t="shared" si="11"/>
        <v>0</v>
      </c>
      <c r="Q47" s="249">
        <f t="shared" si="12"/>
        <v>0</v>
      </c>
      <c r="S47" s="248"/>
    </row>
    <row r="48" spans="2:19" s="238" customFormat="1" ht="15.75" x14ac:dyDescent="0.25">
      <c r="B48" s="259" t="s">
        <v>121</v>
      </c>
      <c r="C48" s="258"/>
      <c r="D48" s="257"/>
      <c r="E48" s="252">
        <f t="shared" si="7"/>
        <v>0</v>
      </c>
      <c r="F48" s="256"/>
      <c r="G48" s="258"/>
      <c r="H48" s="257"/>
      <c r="I48" s="252">
        <f t="shared" si="8"/>
        <v>0</v>
      </c>
      <c r="J48" s="256"/>
      <c r="K48" s="258"/>
      <c r="L48" s="257"/>
      <c r="M48" s="252">
        <f t="shared" si="9"/>
        <v>0</v>
      </c>
      <c r="N48" s="256"/>
      <c r="O48" s="250">
        <f t="shared" si="10"/>
        <v>0</v>
      </c>
      <c r="P48" s="250">
        <f t="shared" si="11"/>
        <v>0</v>
      </c>
      <c r="Q48" s="249">
        <f t="shared" si="12"/>
        <v>0</v>
      </c>
      <c r="S48" s="248"/>
    </row>
    <row r="49" spans="2:19" s="238" customFormat="1" ht="15.75" x14ac:dyDescent="0.25">
      <c r="B49" s="259" t="s">
        <v>81</v>
      </c>
      <c r="C49" s="258"/>
      <c r="D49" s="257"/>
      <c r="E49" s="252">
        <f t="shared" si="7"/>
        <v>0</v>
      </c>
      <c r="F49" s="256"/>
      <c r="G49" s="258"/>
      <c r="H49" s="257"/>
      <c r="I49" s="252">
        <f t="shared" si="8"/>
        <v>0</v>
      </c>
      <c r="J49" s="256"/>
      <c r="K49" s="258"/>
      <c r="L49" s="257"/>
      <c r="M49" s="252">
        <f t="shared" si="9"/>
        <v>0</v>
      </c>
      <c r="N49" s="256"/>
      <c r="O49" s="250">
        <f t="shared" si="10"/>
        <v>0</v>
      </c>
      <c r="P49" s="250">
        <f t="shared" si="11"/>
        <v>0</v>
      </c>
      <c r="Q49" s="249">
        <f t="shared" si="12"/>
        <v>0</v>
      </c>
      <c r="S49" s="248"/>
    </row>
    <row r="50" spans="2:19" s="238" customFormat="1" ht="15.75" x14ac:dyDescent="0.25">
      <c r="B50" s="259" t="s">
        <v>50</v>
      </c>
      <c r="C50" s="258"/>
      <c r="D50" s="257"/>
      <c r="E50" s="252">
        <f t="shared" si="7"/>
        <v>0</v>
      </c>
      <c r="F50" s="256"/>
      <c r="G50" s="258"/>
      <c r="H50" s="257"/>
      <c r="I50" s="252">
        <f t="shared" si="8"/>
        <v>0</v>
      </c>
      <c r="J50" s="256"/>
      <c r="K50" s="258"/>
      <c r="L50" s="257"/>
      <c r="M50" s="252">
        <f t="shared" si="9"/>
        <v>0</v>
      </c>
      <c r="N50" s="256"/>
      <c r="O50" s="250">
        <f t="shared" si="10"/>
        <v>0</v>
      </c>
      <c r="P50" s="250">
        <f t="shared" si="11"/>
        <v>0</v>
      </c>
      <c r="Q50" s="249">
        <f t="shared" si="12"/>
        <v>0</v>
      </c>
      <c r="S50" s="248"/>
    </row>
    <row r="51" spans="2:19" s="238" customFormat="1" ht="15.75" x14ac:dyDescent="0.25">
      <c r="B51" s="259" t="s">
        <v>51</v>
      </c>
      <c r="C51" s="258"/>
      <c r="D51" s="257"/>
      <c r="E51" s="252">
        <f t="shared" si="7"/>
        <v>0</v>
      </c>
      <c r="F51" s="256"/>
      <c r="G51" s="258"/>
      <c r="H51" s="257"/>
      <c r="I51" s="252">
        <f t="shared" si="8"/>
        <v>0</v>
      </c>
      <c r="J51" s="256"/>
      <c r="K51" s="258"/>
      <c r="L51" s="257"/>
      <c r="M51" s="252">
        <f t="shared" si="9"/>
        <v>0</v>
      </c>
      <c r="N51" s="256"/>
      <c r="O51" s="250">
        <f t="shared" si="10"/>
        <v>0</v>
      </c>
      <c r="P51" s="250">
        <f t="shared" si="11"/>
        <v>0</v>
      </c>
      <c r="Q51" s="249">
        <f t="shared" si="12"/>
        <v>0</v>
      </c>
      <c r="S51" s="248"/>
    </row>
    <row r="52" spans="2:19" s="238" customFormat="1" ht="15.75" x14ac:dyDescent="0.25">
      <c r="B52" s="259" t="s">
        <v>52</v>
      </c>
      <c r="C52" s="258"/>
      <c r="D52" s="257"/>
      <c r="E52" s="252">
        <f t="shared" si="7"/>
        <v>0</v>
      </c>
      <c r="F52" s="256"/>
      <c r="G52" s="258"/>
      <c r="H52" s="257"/>
      <c r="I52" s="252">
        <f t="shared" si="8"/>
        <v>0</v>
      </c>
      <c r="J52" s="256"/>
      <c r="K52" s="258"/>
      <c r="L52" s="257"/>
      <c r="M52" s="252">
        <f t="shared" si="9"/>
        <v>0</v>
      </c>
      <c r="N52" s="256"/>
      <c r="O52" s="250">
        <f t="shared" si="10"/>
        <v>0</v>
      </c>
      <c r="P52" s="250">
        <f t="shared" si="11"/>
        <v>0</v>
      </c>
      <c r="Q52" s="249">
        <f t="shared" si="12"/>
        <v>0</v>
      </c>
      <c r="S52" s="248"/>
    </row>
    <row r="53" spans="2:19" s="238" customFormat="1" ht="15.75" x14ac:dyDescent="0.25">
      <c r="B53" s="259" t="s">
        <v>53</v>
      </c>
      <c r="C53" s="258"/>
      <c r="D53" s="257"/>
      <c r="E53" s="252">
        <f t="shared" si="7"/>
        <v>0</v>
      </c>
      <c r="F53" s="256"/>
      <c r="G53" s="258"/>
      <c r="H53" s="257"/>
      <c r="I53" s="252">
        <f t="shared" si="8"/>
        <v>0</v>
      </c>
      <c r="J53" s="256"/>
      <c r="K53" s="258"/>
      <c r="L53" s="257"/>
      <c r="M53" s="252">
        <f t="shared" si="9"/>
        <v>0</v>
      </c>
      <c r="N53" s="256"/>
      <c r="O53" s="250">
        <f t="shared" si="10"/>
        <v>0</v>
      </c>
      <c r="P53" s="250">
        <f t="shared" si="11"/>
        <v>0</v>
      </c>
      <c r="Q53" s="249">
        <f t="shared" si="12"/>
        <v>0</v>
      </c>
      <c r="S53" s="248"/>
    </row>
    <row r="54" spans="2:19" s="238" customFormat="1" ht="15.75" x14ac:dyDescent="0.25">
      <c r="B54" s="259" t="s">
        <v>54</v>
      </c>
      <c r="C54" s="258"/>
      <c r="D54" s="257"/>
      <c r="E54" s="252">
        <f t="shared" si="7"/>
        <v>0</v>
      </c>
      <c r="F54" s="256"/>
      <c r="G54" s="258"/>
      <c r="H54" s="257"/>
      <c r="I54" s="252">
        <f t="shared" si="8"/>
        <v>0</v>
      </c>
      <c r="J54" s="256"/>
      <c r="K54" s="258"/>
      <c r="L54" s="257"/>
      <c r="M54" s="252">
        <f t="shared" si="9"/>
        <v>0</v>
      </c>
      <c r="N54" s="256"/>
      <c r="O54" s="250">
        <f t="shared" si="10"/>
        <v>0</v>
      </c>
      <c r="P54" s="250">
        <f t="shared" si="11"/>
        <v>0</v>
      </c>
      <c r="Q54" s="249">
        <f t="shared" si="12"/>
        <v>0</v>
      </c>
      <c r="S54" s="248"/>
    </row>
    <row r="55" spans="2:19" s="238" customFormat="1" ht="15.75" x14ac:dyDescent="0.25">
      <c r="B55" s="259" t="s">
        <v>55</v>
      </c>
      <c r="C55" s="258"/>
      <c r="D55" s="257"/>
      <c r="E55" s="252">
        <f t="shared" si="7"/>
        <v>0</v>
      </c>
      <c r="F55" s="256"/>
      <c r="G55" s="258"/>
      <c r="H55" s="257"/>
      <c r="I55" s="252">
        <f t="shared" si="8"/>
        <v>0</v>
      </c>
      <c r="J55" s="256"/>
      <c r="K55" s="258"/>
      <c r="L55" s="257"/>
      <c r="M55" s="252">
        <f t="shared" si="9"/>
        <v>0</v>
      </c>
      <c r="N55" s="256"/>
      <c r="O55" s="250">
        <f t="shared" si="10"/>
        <v>0</v>
      </c>
      <c r="P55" s="250">
        <f t="shared" si="11"/>
        <v>0</v>
      </c>
      <c r="Q55" s="249">
        <f t="shared" si="12"/>
        <v>0</v>
      </c>
      <c r="S55" s="248"/>
    </row>
    <row r="56" spans="2:19" s="238" customFormat="1" ht="15.75" x14ac:dyDescent="0.25">
      <c r="B56" s="259" t="s">
        <v>56</v>
      </c>
      <c r="C56" s="258"/>
      <c r="D56" s="257"/>
      <c r="E56" s="252">
        <f t="shared" si="7"/>
        <v>0</v>
      </c>
      <c r="F56" s="256"/>
      <c r="G56" s="258"/>
      <c r="H56" s="257"/>
      <c r="I56" s="252">
        <f t="shared" si="8"/>
        <v>0</v>
      </c>
      <c r="J56" s="256"/>
      <c r="K56" s="258"/>
      <c r="L56" s="257"/>
      <c r="M56" s="252">
        <f t="shared" si="9"/>
        <v>0</v>
      </c>
      <c r="N56" s="256"/>
      <c r="O56" s="250">
        <f t="shared" si="10"/>
        <v>0</v>
      </c>
      <c r="P56" s="250">
        <f t="shared" si="11"/>
        <v>0</v>
      </c>
      <c r="Q56" s="249">
        <f t="shared" si="12"/>
        <v>0</v>
      </c>
      <c r="S56" s="248"/>
    </row>
    <row r="57" spans="2:19" s="238" customFormat="1" ht="15.75" x14ac:dyDescent="0.25">
      <c r="B57" s="259" t="s">
        <v>57</v>
      </c>
      <c r="C57" s="258"/>
      <c r="D57" s="257"/>
      <c r="E57" s="252">
        <f t="shared" si="7"/>
        <v>0</v>
      </c>
      <c r="F57" s="256"/>
      <c r="G57" s="258"/>
      <c r="H57" s="257"/>
      <c r="I57" s="252">
        <f t="shared" si="8"/>
        <v>0</v>
      </c>
      <c r="J57" s="256"/>
      <c r="K57" s="258"/>
      <c r="L57" s="257"/>
      <c r="M57" s="252">
        <f t="shared" si="9"/>
        <v>0</v>
      </c>
      <c r="N57" s="256"/>
      <c r="O57" s="250">
        <f t="shared" si="10"/>
        <v>0</v>
      </c>
      <c r="P57" s="250">
        <f t="shared" si="11"/>
        <v>0</v>
      </c>
      <c r="Q57" s="249">
        <f t="shared" si="12"/>
        <v>0</v>
      </c>
      <c r="S57" s="248"/>
    </row>
    <row r="58" spans="2:19" s="238" customFormat="1" ht="15.75" x14ac:dyDescent="0.25">
      <c r="B58" s="259" t="s">
        <v>58</v>
      </c>
      <c r="C58" s="258"/>
      <c r="D58" s="257"/>
      <c r="E58" s="252">
        <f t="shared" si="7"/>
        <v>0</v>
      </c>
      <c r="F58" s="256"/>
      <c r="G58" s="258"/>
      <c r="H58" s="257"/>
      <c r="I58" s="252">
        <f t="shared" si="8"/>
        <v>0</v>
      </c>
      <c r="J58" s="256"/>
      <c r="K58" s="258"/>
      <c r="L58" s="257"/>
      <c r="M58" s="252">
        <f t="shared" si="9"/>
        <v>0</v>
      </c>
      <c r="N58" s="256"/>
      <c r="O58" s="250">
        <f t="shared" si="10"/>
        <v>0</v>
      </c>
      <c r="P58" s="250">
        <f t="shared" si="11"/>
        <v>0</v>
      </c>
      <c r="Q58" s="249">
        <f t="shared" si="12"/>
        <v>0</v>
      </c>
      <c r="S58" s="248"/>
    </row>
    <row r="59" spans="2:19" s="238" customFormat="1" ht="15.75" x14ac:dyDescent="0.25">
      <c r="B59" s="259" t="s">
        <v>59</v>
      </c>
      <c r="C59" s="258"/>
      <c r="D59" s="257"/>
      <c r="E59" s="252">
        <f t="shared" si="7"/>
        <v>0</v>
      </c>
      <c r="F59" s="256"/>
      <c r="G59" s="258"/>
      <c r="H59" s="257"/>
      <c r="I59" s="252">
        <f t="shared" si="8"/>
        <v>0</v>
      </c>
      <c r="J59" s="256"/>
      <c r="K59" s="258"/>
      <c r="L59" s="257"/>
      <c r="M59" s="252">
        <f t="shared" si="9"/>
        <v>0</v>
      </c>
      <c r="N59" s="256"/>
      <c r="O59" s="250">
        <f t="shared" si="10"/>
        <v>0</v>
      </c>
      <c r="P59" s="250">
        <f t="shared" si="11"/>
        <v>0</v>
      </c>
      <c r="Q59" s="249">
        <f t="shared" si="12"/>
        <v>0</v>
      </c>
      <c r="S59" s="248"/>
    </row>
    <row r="60" spans="2:19" s="238" customFormat="1" ht="15.75" x14ac:dyDescent="0.25">
      <c r="B60" s="259" t="s">
        <v>60</v>
      </c>
      <c r="C60" s="258"/>
      <c r="D60" s="257"/>
      <c r="E60" s="252">
        <f t="shared" si="7"/>
        <v>0</v>
      </c>
      <c r="F60" s="256"/>
      <c r="G60" s="258"/>
      <c r="H60" s="257"/>
      <c r="I60" s="252">
        <f t="shared" si="8"/>
        <v>0</v>
      </c>
      <c r="J60" s="256"/>
      <c r="K60" s="258"/>
      <c r="L60" s="257"/>
      <c r="M60" s="252">
        <f t="shared" si="9"/>
        <v>0</v>
      </c>
      <c r="N60" s="256"/>
      <c r="O60" s="250">
        <f t="shared" si="10"/>
        <v>0</v>
      </c>
      <c r="P60" s="250">
        <f t="shared" si="11"/>
        <v>0</v>
      </c>
      <c r="Q60" s="249">
        <f t="shared" si="12"/>
        <v>0</v>
      </c>
      <c r="S60" s="248"/>
    </row>
    <row r="61" spans="2:19" s="238" customFormat="1" ht="15.75" x14ac:dyDescent="0.25">
      <c r="B61" s="259" t="s">
        <v>61</v>
      </c>
      <c r="C61" s="258"/>
      <c r="D61" s="257"/>
      <c r="E61" s="252">
        <f t="shared" si="7"/>
        <v>0</v>
      </c>
      <c r="F61" s="256"/>
      <c r="G61" s="258"/>
      <c r="H61" s="257"/>
      <c r="I61" s="252">
        <f t="shared" si="8"/>
        <v>0</v>
      </c>
      <c r="J61" s="256"/>
      <c r="K61" s="258"/>
      <c r="L61" s="257"/>
      <c r="M61" s="252">
        <f t="shared" si="9"/>
        <v>0</v>
      </c>
      <c r="N61" s="256"/>
      <c r="O61" s="250">
        <f t="shared" si="10"/>
        <v>0</v>
      </c>
      <c r="P61" s="250">
        <f t="shared" si="11"/>
        <v>0</v>
      </c>
      <c r="Q61" s="249">
        <f t="shared" si="12"/>
        <v>0</v>
      </c>
      <c r="S61" s="248"/>
    </row>
    <row r="62" spans="2:19" s="238" customFormat="1" ht="15.75" x14ac:dyDescent="0.25">
      <c r="B62" s="259" t="s">
        <v>62</v>
      </c>
      <c r="C62" s="258"/>
      <c r="D62" s="257"/>
      <c r="E62" s="252">
        <f t="shared" si="7"/>
        <v>0</v>
      </c>
      <c r="F62" s="256"/>
      <c r="G62" s="258"/>
      <c r="H62" s="257"/>
      <c r="I62" s="252">
        <f t="shared" si="8"/>
        <v>0</v>
      </c>
      <c r="J62" s="256"/>
      <c r="K62" s="258"/>
      <c r="L62" s="257"/>
      <c r="M62" s="252">
        <f t="shared" si="9"/>
        <v>0</v>
      </c>
      <c r="N62" s="256"/>
      <c r="O62" s="250">
        <f t="shared" si="10"/>
        <v>0</v>
      </c>
      <c r="P62" s="250">
        <f t="shared" si="11"/>
        <v>0</v>
      </c>
      <c r="Q62" s="249">
        <f t="shared" si="12"/>
        <v>0</v>
      </c>
      <c r="S62" s="248"/>
    </row>
    <row r="63" spans="2:19" s="238" customFormat="1" ht="15.75" x14ac:dyDescent="0.25">
      <c r="B63" s="259" t="s">
        <v>63</v>
      </c>
      <c r="C63" s="258"/>
      <c r="D63" s="257"/>
      <c r="E63" s="252">
        <f t="shared" si="7"/>
        <v>0</v>
      </c>
      <c r="F63" s="256"/>
      <c r="G63" s="258"/>
      <c r="H63" s="257"/>
      <c r="I63" s="252">
        <f t="shared" si="8"/>
        <v>0</v>
      </c>
      <c r="J63" s="256"/>
      <c r="K63" s="258"/>
      <c r="L63" s="257"/>
      <c r="M63" s="252">
        <f t="shared" si="9"/>
        <v>0</v>
      </c>
      <c r="N63" s="256"/>
      <c r="O63" s="250">
        <f t="shared" si="10"/>
        <v>0</v>
      </c>
      <c r="P63" s="250">
        <f t="shared" si="11"/>
        <v>0</v>
      </c>
      <c r="Q63" s="249">
        <f t="shared" si="12"/>
        <v>0</v>
      </c>
      <c r="S63" s="248"/>
    </row>
    <row r="64" spans="2:19" s="238" customFormat="1" ht="15.75" x14ac:dyDescent="0.25">
      <c r="B64" s="259" t="s">
        <v>64</v>
      </c>
      <c r="C64" s="258"/>
      <c r="D64" s="257"/>
      <c r="E64" s="252">
        <f t="shared" si="7"/>
        <v>0</v>
      </c>
      <c r="F64" s="256"/>
      <c r="G64" s="258"/>
      <c r="H64" s="257"/>
      <c r="I64" s="252">
        <f t="shared" si="8"/>
        <v>0</v>
      </c>
      <c r="J64" s="256"/>
      <c r="K64" s="258"/>
      <c r="L64" s="257"/>
      <c r="M64" s="252">
        <f t="shared" si="9"/>
        <v>0</v>
      </c>
      <c r="N64" s="256"/>
      <c r="O64" s="250">
        <f t="shared" si="10"/>
        <v>0</v>
      </c>
      <c r="P64" s="250">
        <f t="shared" si="11"/>
        <v>0</v>
      </c>
      <c r="Q64" s="249">
        <f t="shared" si="12"/>
        <v>0</v>
      </c>
      <c r="S64" s="248"/>
    </row>
    <row r="65" spans="1:19" s="238" customFormat="1" ht="16.5" thickBot="1" x14ac:dyDescent="0.3">
      <c r="B65" s="255" t="s">
        <v>65</v>
      </c>
      <c r="C65" s="254"/>
      <c r="D65" s="253"/>
      <c r="E65" s="252">
        <f t="shared" si="7"/>
        <v>0</v>
      </c>
      <c r="F65" s="251"/>
      <c r="G65" s="254"/>
      <c r="H65" s="253"/>
      <c r="I65" s="252">
        <f t="shared" si="8"/>
        <v>0</v>
      </c>
      <c r="J65" s="251"/>
      <c r="K65" s="254"/>
      <c r="L65" s="253"/>
      <c r="M65" s="252">
        <f t="shared" si="9"/>
        <v>0</v>
      </c>
      <c r="N65" s="251"/>
      <c r="O65" s="250">
        <f t="shared" si="10"/>
        <v>0</v>
      </c>
      <c r="P65" s="250">
        <f t="shared" si="11"/>
        <v>0</v>
      </c>
      <c r="Q65" s="249">
        <f t="shared" si="12"/>
        <v>0</v>
      </c>
      <c r="S65" s="248"/>
    </row>
    <row r="66" spans="1:19" s="238" customFormat="1" ht="16.5" thickBot="1" x14ac:dyDescent="0.3">
      <c r="B66" s="247" t="str">
        <f>[4]Identifikace!D8</f>
        <v>STATUTÁRNÍ MĚSTO CHOMUTOV/CHOMUTOVSKÁ BYTOVÁ a.s.</v>
      </c>
      <c r="C66" s="246">
        <f>SUM(C46:C65)</f>
        <v>0</v>
      </c>
      <c r="D66" s="245">
        <f>SUM(D46:D65)</f>
        <v>0</v>
      </c>
      <c r="E66" s="244">
        <f t="shared" si="7"/>
        <v>0</v>
      </c>
      <c r="F66" s="243">
        <f>SUM(F46:F65)</f>
        <v>0</v>
      </c>
      <c r="G66" s="246">
        <f>SUM(G46:G65)</f>
        <v>0</v>
      </c>
      <c r="H66" s="245">
        <f>SUM(H46:H65)</f>
        <v>0</v>
      </c>
      <c r="I66" s="244">
        <f t="shared" si="8"/>
        <v>0</v>
      </c>
      <c r="J66" s="243">
        <f>SUM(J46:J65)</f>
        <v>0</v>
      </c>
      <c r="K66" s="246">
        <f>SUM(K46:K65)</f>
        <v>0</v>
      </c>
      <c r="L66" s="245">
        <f>SUM(L46:L65)</f>
        <v>0</v>
      </c>
      <c r="M66" s="244">
        <f t="shared" si="9"/>
        <v>0</v>
      </c>
      <c r="N66" s="243">
        <f>SUM(N46:N65)</f>
        <v>0</v>
      </c>
      <c r="O66" s="242">
        <f t="shared" si="10"/>
        <v>0</v>
      </c>
      <c r="P66" s="241">
        <f t="shared" si="11"/>
        <v>0</v>
      </c>
      <c r="Q66" s="240">
        <f t="shared" si="12"/>
        <v>0</v>
      </c>
      <c r="S66" s="239"/>
    </row>
    <row r="67" spans="1:19" s="235" customFormat="1" ht="16.5" thickBot="1" x14ac:dyDescent="0.3">
      <c r="B67" s="237"/>
      <c r="C67" s="237"/>
      <c r="D67" s="237"/>
      <c r="E67" s="466">
        <f>E66+F66</f>
        <v>0</v>
      </c>
      <c r="F67" s="466"/>
      <c r="G67" s="237"/>
      <c r="H67" s="237"/>
      <c r="I67" s="466">
        <f>I66+J66</f>
        <v>0</v>
      </c>
      <c r="J67" s="466"/>
      <c r="K67" s="237"/>
      <c r="L67" s="237"/>
      <c r="M67" s="466">
        <f>M66+N66</f>
        <v>0</v>
      </c>
      <c r="N67" s="466"/>
      <c r="S67" s="236"/>
    </row>
    <row r="68" spans="1:19" x14ac:dyDescent="0.2"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S68" s="229"/>
    </row>
    <row r="69" spans="1:19" x14ac:dyDescent="0.2">
      <c r="B69" s="233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</row>
    <row r="70" spans="1:19" s="222" customFormat="1" x14ac:dyDescent="0.2">
      <c r="C70" s="227"/>
      <c r="D70" s="227"/>
      <c r="E70" s="229"/>
      <c r="F70" s="229"/>
      <c r="G70" s="229"/>
      <c r="H70" s="230"/>
      <c r="I70" s="231"/>
      <c r="J70" s="229"/>
    </row>
    <row r="71" spans="1:19" s="222" customFormat="1" ht="18.75" x14ac:dyDescent="0.3">
      <c r="C71" s="227"/>
      <c r="D71" s="227"/>
      <c r="E71" s="229"/>
      <c r="F71" s="229"/>
      <c r="G71" s="229"/>
      <c r="H71" s="230"/>
      <c r="I71" s="229"/>
      <c r="J71" s="229"/>
      <c r="K71" s="228" t="s">
        <v>15</v>
      </c>
      <c r="M71" s="223">
        <f>[4]Identifikace!D15</f>
        <v>44677</v>
      </c>
    </row>
    <row r="72" spans="1:19" s="222" customFormat="1" ht="18.75" x14ac:dyDescent="0.3">
      <c r="C72" s="227"/>
      <c r="D72" s="227"/>
      <c r="K72" s="225"/>
      <c r="L72" s="224"/>
      <c r="M72" s="226"/>
    </row>
    <row r="73" spans="1:19" s="222" customFormat="1" ht="18.75" x14ac:dyDescent="0.3">
      <c r="A73" s="221"/>
      <c r="B73" s="221"/>
      <c r="C73" s="221"/>
      <c r="D73" s="221"/>
      <c r="E73" s="221"/>
      <c r="F73" s="221"/>
      <c r="G73" s="221"/>
      <c r="H73" s="221"/>
      <c r="I73" s="221"/>
      <c r="J73" s="221"/>
      <c r="K73" s="225" t="s">
        <v>18</v>
      </c>
      <c r="L73" s="224"/>
      <c r="M73" s="223" t="str">
        <f>[4]Identifikace!D17</f>
        <v>Kotouzová Gabriela</v>
      </c>
    </row>
    <row r="74" spans="1:19" ht="18.75" x14ac:dyDescent="0.3">
      <c r="K74" s="225"/>
      <c r="L74" s="224"/>
      <c r="M74" s="226"/>
      <c r="N74" s="222"/>
    </row>
    <row r="75" spans="1:19" s="222" customFormat="1" ht="18.75" x14ac:dyDescent="0.3">
      <c r="A75" s="221"/>
      <c r="B75" s="221"/>
      <c r="C75" s="221"/>
      <c r="D75" s="221"/>
      <c r="E75" s="221"/>
      <c r="F75" s="221"/>
      <c r="G75" s="221"/>
      <c r="H75" s="221"/>
      <c r="I75" s="221"/>
      <c r="J75" s="221"/>
      <c r="K75" s="225"/>
      <c r="L75" s="224" t="s">
        <v>14</v>
      </c>
      <c r="M75" s="223" t="str">
        <f>[4]Identifikace!D20</f>
        <v>Bc. Soňa Skalická</v>
      </c>
    </row>
  </sheetData>
  <sheetProtection selectLockedCells="1" selectUnlockedCells="1"/>
  <mergeCells count="22">
    <mergeCell ref="B44:B45"/>
    <mergeCell ref="C44:F44"/>
    <mergeCell ref="G44:J44"/>
    <mergeCell ref="K44:N44"/>
    <mergeCell ref="O44:O45"/>
    <mergeCell ref="E67:F67"/>
    <mergeCell ref="I67:J67"/>
    <mergeCell ref="M67:N67"/>
    <mergeCell ref="P4:P5"/>
    <mergeCell ref="R4:S4"/>
    <mergeCell ref="K4:N4"/>
    <mergeCell ref="O4:O5"/>
    <mergeCell ref="P44:P45"/>
    <mergeCell ref="Q44:Q45"/>
    <mergeCell ref="R2:S2"/>
    <mergeCell ref="B3:B4"/>
    <mergeCell ref="C3:F4"/>
    <mergeCell ref="G3:J3"/>
    <mergeCell ref="K3:N3"/>
    <mergeCell ref="O3:P3"/>
    <mergeCell ref="R3:S3"/>
    <mergeCell ref="G4:J4"/>
  </mergeCells>
  <dataValidations count="1">
    <dataValidation type="decimal" showErrorMessage="1" errorTitle="Chyba vyplnění" error="Hodnota není vyplněna nebo zadána nesprávná hodnota" sqref="C6:N42 IY6:JJ42 SU6:TF42 ACQ6:ADB42 AMM6:AMX42 AWI6:AWT42 BGE6:BGP42 BQA6:BQL42 BZW6:CAH42 CJS6:CKD42 CTO6:CTZ42 DDK6:DDV42 DNG6:DNR42 DXC6:DXN42 EGY6:EHJ42 EQU6:ERF42 FAQ6:FBB42 FKM6:FKX42 FUI6:FUT42 GEE6:GEP42 GOA6:GOL42 GXW6:GYH42 HHS6:HID42 HRO6:HRZ42 IBK6:IBV42 ILG6:ILR42 IVC6:IVN42 JEY6:JFJ42 JOU6:JPF42 JYQ6:JZB42 KIM6:KIX42 KSI6:KST42 LCE6:LCP42 LMA6:LML42 LVW6:LWH42 MFS6:MGD42 MPO6:MPZ42 MZK6:MZV42 NJG6:NJR42 NTC6:NTN42 OCY6:ODJ42 OMU6:ONF42 OWQ6:OXB42 PGM6:PGX42 PQI6:PQT42 QAE6:QAP42 QKA6:QKL42 QTW6:QUH42 RDS6:RED42 RNO6:RNZ42 RXK6:RXV42 SHG6:SHR42 SRC6:SRN42 TAY6:TBJ42 TKU6:TLF42 TUQ6:TVB42 UEM6:UEX42 UOI6:UOT42 UYE6:UYP42 VIA6:VIL42 VRW6:VSH42 WBS6:WCD42 WLO6:WLZ42 WVK6:WVV42 C65542:N65578 IY65542:JJ65578 SU65542:TF65578 ACQ65542:ADB65578 AMM65542:AMX65578 AWI65542:AWT65578 BGE65542:BGP65578 BQA65542:BQL65578 BZW65542:CAH65578 CJS65542:CKD65578 CTO65542:CTZ65578 DDK65542:DDV65578 DNG65542:DNR65578 DXC65542:DXN65578 EGY65542:EHJ65578 EQU65542:ERF65578 FAQ65542:FBB65578 FKM65542:FKX65578 FUI65542:FUT65578 GEE65542:GEP65578 GOA65542:GOL65578 GXW65542:GYH65578 HHS65542:HID65578 HRO65542:HRZ65578 IBK65542:IBV65578 ILG65542:ILR65578 IVC65542:IVN65578 JEY65542:JFJ65578 JOU65542:JPF65578 JYQ65542:JZB65578 KIM65542:KIX65578 KSI65542:KST65578 LCE65542:LCP65578 LMA65542:LML65578 LVW65542:LWH65578 MFS65542:MGD65578 MPO65542:MPZ65578 MZK65542:MZV65578 NJG65542:NJR65578 NTC65542:NTN65578 OCY65542:ODJ65578 OMU65542:ONF65578 OWQ65542:OXB65578 PGM65542:PGX65578 PQI65542:PQT65578 QAE65542:QAP65578 QKA65542:QKL65578 QTW65542:QUH65578 RDS65542:RED65578 RNO65542:RNZ65578 RXK65542:RXV65578 SHG65542:SHR65578 SRC65542:SRN65578 TAY65542:TBJ65578 TKU65542:TLF65578 TUQ65542:TVB65578 UEM65542:UEX65578 UOI65542:UOT65578 UYE65542:UYP65578 VIA65542:VIL65578 VRW65542:VSH65578 WBS65542:WCD65578 WLO65542:WLZ65578 WVK65542:WVV65578 C131078:N131114 IY131078:JJ131114 SU131078:TF131114 ACQ131078:ADB131114 AMM131078:AMX131114 AWI131078:AWT131114 BGE131078:BGP131114 BQA131078:BQL131114 BZW131078:CAH131114 CJS131078:CKD131114 CTO131078:CTZ131114 DDK131078:DDV131114 DNG131078:DNR131114 DXC131078:DXN131114 EGY131078:EHJ131114 EQU131078:ERF131114 FAQ131078:FBB131114 FKM131078:FKX131114 FUI131078:FUT131114 GEE131078:GEP131114 GOA131078:GOL131114 GXW131078:GYH131114 HHS131078:HID131114 HRO131078:HRZ131114 IBK131078:IBV131114 ILG131078:ILR131114 IVC131078:IVN131114 JEY131078:JFJ131114 JOU131078:JPF131114 JYQ131078:JZB131114 KIM131078:KIX131114 KSI131078:KST131114 LCE131078:LCP131114 LMA131078:LML131114 LVW131078:LWH131114 MFS131078:MGD131114 MPO131078:MPZ131114 MZK131078:MZV131114 NJG131078:NJR131114 NTC131078:NTN131114 OCY131078:ODJ131114 OMU131078:ONF131114 OWQ131078:OXB131114 PGM131078:PGX131114 PQI131078:PQT131114 QAE131078:QAP131114 QKA131078:QKL131114 QTW131078:QUH131114 RDS131078:RED131114 RNO131078:RNZ131114 RXK131078:RXV131114 SHG131078:SHR131114 SRC131078:SRN131114 TAY131078:TBJ131114 TKU131078:TLF131114 TUQ131078:TVB131114 UEM131078:UEX131114 UOI131078:UOT131114 UYE131078:UYP131114 VIA131078:VIL131114 VRW131078:VSH131114 WBS131078:WCD131114 WLO131078:WLZ131114 WVK131078:WVV131114 C196614:N196650 IY196614:JJ196650 SU196614:TF196650 ACQ196614:ADB196650 AMM196614:AMX196650 AWI196614:AWT196650 BGE196614:BGP196650 BQA196614:BQL196650 BZW196614:CAH196650 CJS196614:CKD196650 CTO196614:CTZ196650 DDK196614:DDV196650 DNG196614:DNR196650 DXC196614:DXN196650 EGY196614:EHJ196650 EQU196614:ERF196650 FAQ196614:FBB196650 FKM196614:FKX196650 FUI196614:FUT196650 GEE196614:GEP196650 GOA196614:GOL196650 GXW196614:GYH196650 HHS196614:HID196650 HRO196614:HRZ196650 IBK196614:IBV196650 ILG196614:ILR196650 IVC196614:IVN196650 JEY196614:JFJ196650 JOU196614:JPF196650 JYQ196614:JZB196650 KIM196614:KIX196650 KSI196614:KST196650 LCE196614:LCP196650 LMA196614:LML196650 LVW196614:LWH196650 MFS196614:MGD196650 MPO196614:MPZ196650 MZK196614:MZV196650 NJG196614:NJR196650 NTC196614:NTN196650 OCY196614:ODJ196650 OMU196614:ONF196650 OWQ196614:OXB196650 PGM196614:PGX196650 PQI196614:PQT196650 QAE196614:QAP196650 QKA196614:QKL196650 QTW196614:QUH196650 RDS196614:RED196650 RNO196614:RNZ196650 RXK196614:RXV196650 SHG196614:SHR196650 SRC196614:SRN196650 TAY196614:TBJ196650 TKU196614:TLF196650 TUQ196614:TVB196650 UEM196614:UEX196650 UOI196614:UOT196650 UYE196614:UYP196650 VIA196614:VIL196650 VRW196614:VSH196650 WBS196614:WCD196650 WLO196614:WLZ196650 WVK196614:WVV196650 C262150:N262186 IY262150:JJ262186 SU262150:TF262186 ACQ262150:ADB262186 AMM262150:AMX262186 AWI262150:AWT262186 BGE262150:BGP262186 BQA262150:BQL262186 BZW262150:CAH262186 CJS262150:CKD262186 CTO262150:CTZ262186 DDK262150:DDV262186 DNG262150:DNR262186 DXC262150:DXN262186 EGY262150:EHJ262186 EQU262150:ERF262186 FAQ262150:FBB262186 FKM262150:FKX262186 FUI262150:FUT262186 GEE262150:GEP262186 GOA262150:GOL262186 GXW262150:GYH262186 HHS262150:HID262186 HRO262150:HRZ262186 IBK262150:IBV262186 ILG262150:ILR262186 IVC262150:IVN262186 JEY262150:JFJ262186 JOU262150:JPF262186 JYQ262150:JZB262186 KIM262150:KIX262186 KSI262150:KST262186 LCE262150:LCP262186 LMA262150:LML262186 LVW262150:LWH262186 MFS262150:MGD262186 MPO262150:MPZ262186 MZK262150:MZV262186 NJG262150:NJR262186 NTC262150:NTN262186 OCY262150:ODJ262186 OMU262150:ONF262186 OWQ262150:OXB262186 PGM262150:PGX262186 PQI262150:PQT262186 QAE262150:QAP262186 QKA262150:QKL262186 QTW262150:QUH262186 RDS262150:RED262186 RNO262150:RNZ262186 RXK262150:RXV262186 SHG262150:SHR262186 SRC262150:SRN262186 TAY262150:TBJ262186 TKU262150:TLF262186 TUQ262150:TVB262186 UEM262150:UEX262186 UOI262150:UOT262186 UYE262150:UYP262186 VIA262150:VIL262186 VRW262150:VSH262186 WBS262150:WCD262186 WLO262150:WLZ262186 WVK262150:WVV262186 C327686:N327722 IY327686:JJ327722 SU327686:TF327722 ACQ327686:ADB327722 AMM327686:AMX327722 AWI327686:AWT327722 BGE327686:BGP327722 BQA327686:BQL327722 BZW327686:CAH327722 CJS327686:CKD327722 CTO327686:CTZ327722 DDK327686:DDV327722 DNG327686:DNR327722 DXC327686:DXN327722 EGY327686:EHJ327722 EQU327686:ERF327722 FAQ327686:FBB327722 FKM327686:FKX327722 FUI327686:FUT327722 GEE327686:GEP327722 GOA327686:GOL327722 GXW327686:GYH327722 HHS327686:HID327722 HRO327686:HRZ327722 IBK327686:IBV327722 ILG327686:ILR327722 IVC327686:IVN327722 JEY327686:JFJ327722 JOU327686:JPF327722 JYQ327686:JZB327722 KIM327686:KIX327722 KSI327686:KST327722 LCE327686:LCP327722 LMA327686:LML327722 LVW327686:LWH327722 MFS327686:MGD327722 MPO327686:MPZ327722 MZK327686:MZV327722 NJG327686:NJR327722 NTC327686:NTN327722 OCY327686:ODJ327722 OMU327686:ONF327722 OWQ327686:OXB327722 PGM327686:PGX327722 PQI327686:PQT327722 QAE327686:QAP327722 QKA327686:QKL327722 QTW327686:QUH327722 RDS327686:RED327722 RNO327686:RNZ327722 RXK327686:RXV327722 SHG327686:SHR327722 SRC327686:SRN327722 TAY327686:TBJ327722 TKU327686:TLF327722 TUQ327686:TVB327722 UEM327686:UEX327722 UOI327686:UOT327722 UYE327686:UYP327722 VIA327686:VIL327722 VRW327686:VSH327722 WBS327686:WCD327722 WLO327686:WLZ327722 WVK327686:WVV327722 C393222:N393258 IY393222:JJ393258 SU393222:TF393258 ACQ393222:ADB393258 AMM393222:AMX393258 AWI393222:AWT393258 BGE393222:BGP393258 BQA393222:BQL393258 BZW393222:CAH393258 CJS393222:CKD393258 CTO393222:CTZ393258 DDK393222:DDV393258 DNG393222:DNR393258 DXC393222:DXN393258 EGY393222:EHJ393258 EQU393222:ERF393258 FAQ393222:FBB393258 FKM393222:FKX393258 FUI393222:FUT393258 GEE393222:GEP393258 GOA393222:GOL393258 GXW393222:GYH393258 HHS393222:HID393258 HRO393222:HRZ393258 IBK393222:IBV393258 ILG393222:ILR393258 IVC393222:IVN393258 JEY393222:JFJ393258 JOU393222:JPF393258 JYQ393222:JZB393258 KIM393222:KIX393258 KSI393222:KST393258 LCE393222:LCP393258 LMA393222:LML393258 LVW393222:LWH393258 MFS393222:MGD393258 MPO393222:MPZ393258 MZK393222:MZV393258 NJG393222:NJR393258 NTC393222:NTN393258 OCY393222:ODJ393258 OMU393222:ONF393258 OWQ393222:OXB393258 PGM393222:PGX393258 PQI393222:PQT393258 QAE393222:QAP393258 QKA393222:QKL393258 QTW393222:QUH393258 RDS393222:RED393258 RNO393222:RNZ393258 RXK393222:RXV393258 SHG393222:SHR393258 SRC393222:SRN393258 TAY393222:TBJ393258 TKU393222:TLF393258 TUQ393222:TVB393258 UEM393222:UEX393258 UOI393222:UOT393258 UYE393222:UYP393258 VIA393222:VIL393258 VRW393222:VSH393258 WBS393222:WCD393258 WLO393222:WLZ393258 WVK393222:WVV393258 C458758:N458794 IY458758:JJ458794 SU458758:TF458794 ACQ458758:ADB458794 AMM458758:AMX458794 AWI458758:AWT458794 BGE458758:BGP458794 BQA458758:BQL458794 BZW458758:CAH458794 CJS458758:CKD458794 CTO458758:CTZ458794 DDK458758:DDV458794 DNG458758:DNR458794 DXC458758:DXN458794 EGY458758:EHJ458794 EQU458758:ERF458794 FAQ458758:FBB458794 FKM458758:FKX458794 FUI458758:FUT458794 GEE458758:GEP458794 GOA458758:GOL458794 GXW458758:GYH458794 HHS458758:HID458794 HRO458758:HRZ458794 IBK458758:IBV458794 ILG458758:ILR458794 IVC458758:IVN458794 JEY458758:JFJ458794 JOU458758:JPF458794 JYQ458758:JZB458794 KIM458758:KIX458794 KSI458758:KST458794 LCE458758:LCP458794 LMA458758:LML458794 LVW458758:LWH458794 MFS458758:MGD458794 MPO458758:MPZ458794 MZK458758:MZV458794 NJG458758:NJR458794 NTC458758:NTN458794 OCY458758:ODJ458794 OMU458758:ONF458794 OWQ458758:OXB458794 PGM458758:PGX458794 PQI458758:PQT458794 QAE458758:QAP458794 QKA458758:QKL458794 QTW458758:QUH458794 RDS458758:RED458794 RNO458758:RNZ458794 RXK458758:RXV458794 SHG458758:SHR458794 SRC458758:SRN458794 TAY458758:TBJ458794 TKU458758:TLF458794 TUQ458758:TVB458794 UEM458758:UEX458794 UOI458758:UOT458794 UYE458758:UYP458794 VIA458758:VIL458794 VRW458758:VSH458794 WBS458758:WCD458794 WLO458758:WLZ458794 WVK458758:WVV458794 C524294:N524330 IY524294:JJ524330 SU524294:TF524330 ACQ524294:ADB524330 AMM524294:AMX524330 AWI524294:AWT524330 BGE524294:BGP524330 BQA524294:BQL524330 BZW524294:CAH524330 CJS524294:CKD524330 CTO524294:CTZ524330 DDK524294:DDV524330 DNG524294:DNR524330 DXC524294:DXN524330 EGY524294:EHJ524330 EQU524294:ERF524330 FAQ524294:FBB524330 FKM524294:FKX524330 FUI524294:FUT524330 GEE524294:GEP524330 GOA524294:GOL524330 GXW524294:GYH524330 HHS524294:HID524330 HRO524294:HRZ524330 IBK524294:IBV524330 ILG524294:ILR524330 IVC524294:IVN524330 JEY524294:JFJ524330 JOU524294:JPF524330 JYQ524294:JZB524330 KIM524294:KIX524330 KSI524294:KST524330 LCE524294:LCP524330 LMA524294:LML524330 LVW524294:LWH524330 MFS524294:MGD524330 MPO524294:MPZ524330 MZK524294:MZV524330 NJG524294:NJR524330 NTC524294:NTN524330 OCY524294:ODJ524330 OMU524294:ONF524330 OWQ524294:OXB524330 PGM524294:PGX524330 PQI524294:PQT524330 QAE524294:QAP524330 QKA524294:QKL524330 QTW524294:QUH524330 RDS524294:RED524330 RNO524294:RNZ524330 RXK524294:RXV524330 SHG524294:SHR524330 SRC524294:SRN524330 TAY524294:TBJ524330 TKU524294:TLF524330 TUQ524294:TVB524330 UEM524294:UEX524330 UOI524294:UOT524330 UYE524294:UYP524330 VIA524294:VIL524330 VRW524294:VSH524330 WBS524294:WCD524330 WLO524294:WLZ524330 WVK524294:WVV524330 C589830:N589866 IY589830:JJ589866 SU589830:TF589866 ACQ589830:ADB589866 AMM589830:AMX589866 AWI589830:AWT589866 BGE589830:BGP589866 BQA589830:BQL589866 BZW589830:CAH589866 CJS589830:CKD589866 CTO589830:CTZ589866 DDK589830:DDV589866 DNG589830:DNR589866 DXC589830:DXN589866 EGY589830:EHJ589866 EQU589830:ERF589866 FAQ589830:FBB589866 FKM589830:FKX589866 FUI589830:FUT589866 GEE589830:GEP589866 GOA589830:GOL589866 GXW589830:GYH589866 HHS589830:HID589866 HRO589830:HRZ589866 IBK589830:IBV589866 ILG589830:ILR589866 IVC589830:IVN589866 JEY589830:JFJ589866 JOU589830:JPF589866 JYQ589830:JZB589866 KIM589830:KIX589866 KSI589830:KST589866 LCE589830:LCP589866 LMA589830:LML589866 LVW589830:LWH589866 MFS589830:MGD589866 MPO589830:MPZ589866 MZK589830:MZV589866 NJG589830:NJR589866 NTC589830:NTN589866 OCY589830:ODJ589866 OMU589830:ONF589866 OWQ589830:OXB589866 PGM589830:PGX589866 PQI589830:PQT589866 QAE589830:QAP589866 QKA589830:QKL589866 QTW589830:QUH589866 RDS589830:RED589866 RNO589830:RNZ589866 RXK589830:RXV589866 SHG589830:SHR589866 SRC589830:SRN589866 TAY589830:TBJ589866 TKU589830:TLF589866 TUQ589830:TVB589866 UEM589830:UEX589866 UOI589830:UOT589866 UYE589830:UYP589866 VIA589830:VIL589866 VRW589830:VSH589866 WBS589830:WCD589866 WLO589830:WLZ589866 WVK589830:WVV589866 C655366:N655402 IY655366:JJ655402 SU655366:TF655402 ACQ655366:ADB655402 AMM655366:AMX655402 AWI655366:AWT655402 BGE655366:BGP655402 BQA655366:BQL655402 BZW655366:CAH655402 CJS655366:CKD655402 CTO655366:CTZ655402 DDK655366:DDV655402 DNG655366:DNR655402 DXC655366:DXN655402 EGY655366:EHJ655402 EQU655366:ERF655402 FAQ655366:FBB655402 FKM655366:FKX655402 FUI655366:FUT655402 GEE655366:GEP655402 GOA655366:GOL655402 GXW655366:GYH655402 HHS655366:HID655402 HRO655366:HRZ655402 IBK655366:IBV655402 ILG655366:ILR655402 IVC655366:IVN655402 JEY655366:JFJ655402 JOU655366:JPF655402 JYQ655366:JZB655402 KIM655366:KIX655402 KSI655366:KST655402 LCE655366:LCP655402 LMA655366:LML655402 LVW655366:LWH655402 MFS655366:MGD655402 MPO655366:MPZ655402 MZK655366:MZV655402 NJG655366:NJR655402 NTC655366:NTN655402 OCY655366:ODJ655402 OMU655366:ONF655402 OWQ655366:OXB655402 PGM655366:PGX655402 PQI655366:PQT655402 QAE655366:QAP655402 QKA655366:QKL655402 QTW655366:QUH655402 RDS655366:RED655402 RNO655366:RNZ655402 RXK655366:RXV655402 SHG655366:SHR655402 SRC655366:SRN655402 TAY655366:TBJ655402 TKU655366:TLF655402 TUQ655366:TVB655402 UEM655366:UEX655402 UOI655366:UOT655402 UYE655366:UYP655402 VIA655366:VIL655402 VRW655366:VSH655402 WBS655366:WCD655402 WLO655366:WLZ655402 WVK655366:WVV655402 C720902:N720938 IY720902:JJ720938 SU720902:TF720938 ACQ720902:ADB720938 AMM720902:AMX720938 AWI720902:AWT720938 BGE720902:BGP720938 BQA720902:BQL720938 BZW720902:CAH720938 CJS720902:CKD720938 CTO720902:CTZ720938 DDK720902:DDV720938 DNG720902:DNR720938 DXC720902:DXN720938 EGY720902:EHJ720938 EQU720902:ERF720938 FAQ720902:FBB720938 FKM720902:FKX720938 FUI720902:FUT720938 GEE720902:GEP720938 GOA720902:GOL720938 GXW720902:GYH720938 HHS720902:HID720938 HRO720902:HRZ720938 IBK720902:IBV720938 ILG720902:ILR720938 IVC720902:IVN720938 JEY720902:JFJ720938 JOU720902:JPF720938 JYQ720902:JZB720938 KIM720902:KIX720938 KSI720902:KST720938 LCE720902:LCP720938 LMA720902:LML720938 LVW720902:LWH720938 MFS720902:MGD720938 MPO720902:MPZ720938 MZK720902:MZV720938 NJG720902:NJR720938 NTC720902:NTN720938 OCY720902:ODJ720938 OMU720902:ONF720938 OWQ720902:OXB720938 PGM720902:PGX720938 PQI720902:PQT720938 QAE720902:QAP720938 QKA720902:QKL720938 QTW720902:QUH720938 RDS720902:RED720938 RNO720902:RNZ720938 RXK720902:RXV720938 SHG720902:SHR720938 SRC720902:SRN720938 TAY720902:TBJ720938 TKU720902:TLF720938 TUQ720902:TVB720938 UEM720902:UEX720938 UOI720902:UOT720938 UYE720902:UYP720938 VIA720902:VIL720938 VRW720902:VSH720938 WBS720902:WCD720938 WLO720902:WLZ720938 WVK720902:WVV720938 C786438:N786474 IY786438:JJ786474 SU786438:TF786474 ACQ786438:ADB786474 AMM786438:AMX786474 AWI786438:AWT786474 BGE786438:BGP786474 BQA786438:BQL786474 BZW786438:CAH786474 CJS786438:CKD786474 CTO786438:CTZ786474 DDK786438:DDV786474 DNG786438:DNR786474 DXC786438:DXN786474 EGY786438:EHJ786474 EQU786438:ERF786474 FAQ786438:FBB786474 FKM786438:FKX786474 FUI786438:FUT786474 GEE786438:GEP786474 GOA786438:GOL786474 GXW786438:GYH786474 HHS786438:HID786474 HRO786438:HRZ786474 IBK786438:IBV786474 ILG786438:ILR786474 IVC786438:IVN786474 JEY786438:JFJ786474 JOU786438:JPF786474 JYQ786438:JZB786474 KIM786438:KIX786474 KSI786438:KST786474 LCE786438:LCP786474 LMA786438:LML786474 LVW786438:LWH786474 MFS786438:MGD786474 MPO786438:MPZ786474 MZK786438:MZV786474 NJG786438:NJR786474 NTC786438:NTN786474 OCY786438:ODJ786474 OMU786438:ONF786474 OWQ786438:OXB786474 PGM786438:PGX786474 PQI786438:PQT786474 QAE786438:QAP786474 QKA786438:QKL786474 QTW786438:QUH786474 RDS786438:RED786474 RNO786438:RNZ786474 RXK786438:RXV786474 SHG786438:SHR786474 SRC786438:SRN786474 TAY786438:TBJ786474 TKU786438:TLF786474 TUQ786438:TVB786474 UEM786438:UEX786474 UOI786438:UOT786474 UYE786438:UYP786474 VIA786438:VIL786474 VRW786438:VSH786474 WBS786438:WCD786474 WLO786438:WLZ786474 WVK786438:WVV786474 C851974:N852010 IY851974:JJ852010 SU851974:TF852010 ACQ851974:ADB852010 AMM851974:AMX852010 AWI851974:AWT852010 BGE851974:BGP852010 BQA851974:BQL852010 BZW851974:CAH852010 CJS851974:CKD852010 CTO851974:CTZ852010 DDK851974:DDV852010 DNG851974:DNR852010 DXC851974:DXN852010 EGY851974:EHJ852010 EQU851974:ERF852010 FAQ851974:FBB852010 FKM851974:FKX852010 FUI851974:FUT852010 GEE851974:GEP852010 GOA851974:GOL852010 GXW851974:GYH852010 HHS851974:HID852010 HRO851974:HRZ852010 IBK851974:IBV852010 ILG851974:ILR852010 IVC851974:IVN852010 JEY851974:JFJ852010 JOU851974:JPF852010 JYQ851974:JZB852010 KIM851974:KIX852010 KSI851974:KST852010 LCE851974:LCP852010 LMA851974:LML852010 LVW851974:LWH852010 MFS851974:MGD852010 MPO851974:MPZ852010 MZK851974:MZV852010 NJG851974:NJR852010 NTC851974:NTN852010 OCY851974:ODJ852010 OMU851974:ONF852010 OWQ851974:OXB852010 PGM851974:PGX852010 PQI851974:PQT852010 QAE851974:QAP852010 QKA851974:QKL852010 QTW851974:QUH852010 RDS851974:RED852010 RNO851974:RNZ852010 RXK851974:RXV852010 SHG851974:SHR852010 SRC851974:SRN852010 TAY851974:TBJ852010 TKU851974:TLF852010 TUQ851974:TVB852010 UEM851974:UEX852010 UOI851974:UOT852010 UYE851974:UYP852010 VIA851974:VIL852010 VRW851974:VSH852010 WBS851974:WCD852010 WLO851974:WLZ852010 WVK851974:WVV852010 C917510:N917546 IY917510:JJ917546 SU917510:TF917546 ACQ917510:ADB917546 AMM917510:AMX917546 AWI917510:AWT917546 BGE917510:BGP917546 BQA917510:BQL917546 BZW917510:CAH917546 CJS917510:CKD917546 CTO917510:CTZ917546 DDK917510:DDV917546 DNG917510:DNR917546 DXC917510:DXN917546 EGY917510:EHJ917546 EQU917510:ERF917546 FAQ917510:FBB917546 FKM917510:FKX917546 FUI917510:FUT917546 GEE917510:GEP917546 GOA917510:GOL917546 GXW917510:GYH917546 HHS917510:HID917546 HRO917510:HRZ917546 IBK917510:IBV917546 ILG917510:ILR917546 IVC917510:IVN917546 JEY917510:JFJ917546 JOU917510:JPF917546 JYQ917510:JZB917546 KIM917510:KIX917546 KSI917510:KST917546 LCE917510:LCP917546 LMA917510:LML917546 LVW917510:LWH917546 MFS917510:MGD917546 MPO917510:MPZ917546 MZK917510:MZV917546 NJG917510:NJR917546 NTC917510:NTN917546 OCY917510:ODJ917546 OMU917510:ONF917546 OWQ917510:OXB917546 PGM917510:PGX917546 PQI917510:PQT917546 QAE917510:QAP917546 QKA917510:QKL917546 QTW917510:QUH917546 RDS917510:RED917546 RNO917510:RNZ917546 RXK917510:RXV917546 SHG917510:SHR917546 SRC917510:SRN917546 TAY917510:TBJ917546 TKU917510:TLF917546 TUQ917510:TVB917546 UEM917510:UEX917546 UOI917510:UOT917546 UYE917510:UYP917546 VIA917510:VIL917546 VRW917510:VSH917546 WBS917510:WCD917546 WLO917510:WLZ917546 WVK917510:WVV917546 C983046:N983082 IY983046:JJ983082 SU983046:TF983082 ACQ983046:ADB983082 AMM983046:AMX983082 AWI983046:AWT983082 BGE983046:BGP983082 BQA983046:BQL983082 BZW983046:CAH983082 CJS983046:CKD983082 CTO983046:CTZ983082 DDK983046:DDV983082 DNG983046:DNR983082 DXC983046:DXN983082 EGY983046:EHJ983082 EQU983046:ERF983082 FAQ983046:FBB983082 FKM983046:FKX983082 FUI983046:FUT983082 GEE983046:GEP983082 GOA983046:GOL983082 GXW983046:GYH983082 HHS983046:HID983082 HRO983046:HRZ983082 IBK983046:IBV983082 ILG983046:ILR983082 IVC983046:IVN983082 JEY983046:JFJ983082 JOU983046:JPF983082 JYQ983046:JZB983082 KIM983046:KIX983082 KSI983046:KST983082 LCE983046:LCP983082 LMA983046:LML983082 LVW983046:LWH983082 MFS983046:MGD983082 MPO983046:MPZ983082 MZK983046:MZV983082 NJG983046:NJR983082 NTC983046:NTN983082 OCY983046:ODJ983082 OMU983046:ONF983082 OWQ983046:OXB983082 PGM983046:PGX983082 PQI983046:PQT983082 QAE983046:QAP983082 QKA983046:QKL983082 QTW983046:QUH983082 RDS983046:RED983082 RNO983046:RNZ983082 RXK983046:RXV983082 SHG983046:SHR983082 SRC983046:SRN983082 TAY983046:TBJ983082 TKU983046:TLF983082 TUQ983046:TVB983082 UEM983046:UEX983082 UOI983046:UOT983082 UYE983046:UYP983082 VIA983046:VIL983082 VRW983046:VSH983082 WBS983046:WCD983082 WLO983046:WLZ983082 WVK983046:WVV983082" xr:uid="{00000000-0002-0000-0500-000000000000}">
      <formula1>-99999</formula1>
      <formula2>99999</formula2>
    </dataValidation>
  </dataValidations>
  <pageMargins left="0.70833333333333337" right="0.70833333333333337" top="0.78749999999999998" bottom="0.78749999999999998" header="0.51180555555555551" footer="0.51180555555555551"/>
  <pageSetup paperSize="9" scale="4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List3</vt:lpstr>
      <vt:lpstr>DPCHJ a.s.</vt:lpstr>
      <vt:lpstr>KaS CH s.r.o.</vt:lpstr>
      <vt:lpstr>Teplo</vt:lpstr>
      <vt:lpstr>CHB a.s.</vt:lpstr>
      <vt:lpstr>CHB a.s. - stř. městské byty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2017-11-01T06:36:18Z</cp:lastPrinted>
  <dcterms:created xsi:type="dcterms:W3CDTF">2014-01-21T08:41:46Z</dcterms:created>
  <dcterms:modified xsi:type="dcterms:W3CDTF">2022-05-31T12:36:43Z</dcterms:modified>
</cp:coreProperties>
</file>