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Q:\Rozpočet\Návrh rozpočtu r. 2023\"/>
    </mc:Choice>
  </mc:AlternateContent>
  <bookViews>
    <workbookView xWindow="0" yWindow="0" windowWidth="28800" windowHeight="12300" tabRatio="825"/>
  </bookViews>
  <sheets>
    <sheet name="CHK" sheetId="3" r:id="rId1"/>
    <sheet name="MěLe" sheetId="4" r:id="rId2"/>
    <sheet name="SOS" sheetId="2" r:id="rId3"/>
    <sheet name="TSmCh" sheetId="19" r:id="rId4"/>
    <sheet name="ZOO" sheetId="5" r:id="rId5"/>
    <sheet name="ZŠ Zahr." sheetId="6" r:id="rId6"/>
    <sheet name="ZŠ Na Přík." sheetId="7" r:id="rId7"/>
    <sheet name="ZŠ Kadaň." sheetId="8" r:id="rId8"/>
    <sheet name="ZŠ Píseč." sheetId="9" r:id="rId9"/>
    <sheet name="ZŠ Horn." sheetId="11" r:id="rId10"/>
    <sheet name="ZŠ Škol." sheetId="10" r:id="rId11"/>
    <sheet name="ZŠ Ak. Heyrov." sheetId="12" r:id="rId12"/>
    <sheet name="ZŠ Březen." sheetId="13" r:id="rId13"/>
    <sheet name="ZŠaMŠ 17. List." sheetId="14" r:id="rId14"/>
    <sheet name="ZŠSaMŠ Palach." sheetId="15" r:id="rId15"/>
    <sheet name="MŠ" sheetId="16" r:id="rId16"/>
    <sheet name="ZUŠ" sheetId="17" r:id="rId17"/>
    <sheet name="SVČ Domeč." sheetId="18" r:id="rId18"/>
  </sheets>
  <externalReferences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</externalReferences>
  <definedNames>
    <definedName name="_xlnm.Print_Area" localSheetId="0">CHK!$A$1:$S$76</definedName>
    <definedName name="_xlnm.Print_Area" localSheetId="1">MěLe!$A$1:$S$79</definedName>
    <definedName name="_xlnm.Print_Area" localSheetId="15">MŠ!$A$1:$S$77</definedName>
    <definedName name="_xlnm.Print_Area" localSheetId="2">SOS!$A$1:$S$77</definedName>
    <definedName name="_xlnm.Print_Area" localSheetId="17">'SVČ Domeč.'!$A$1:$S$77</definedName>
    <definedName name="_xlnm.Print_Area" localSheetId="3">TSmCh!$A$1:$S$77</definedName>
    <definedName name="_xlnm.Print_Area" localSheetId="4">ZOO!$A$1:$S$77</definedName>
    <definedName name="_xlnm.Print_Area" localSheetId="11">'ZŠ Ak. Heyrov.'!$A$1:$S$77</definedName>
    <definedName name="_xlnm.Print_Area" localSheetId="12">'ZŠ Březen.'!$A$1:$S$77</definedName>
    <definedName name="_xlnm.Print_Area" localSheetId="9">'ZŠ Horn.'!$A$1:$S$77</definedName>
    <definedName name="_xlnm.Print_Area" localSheetId="7">'ZŠ Kadaň.'!$A$1:$S$77</definedName>
    <definedName name="_xlnm.Print_Area" localSheetId="6">'ZŠ Na Přík.'!$A$1:$S$77</definedName>
    <definedName name="_xlnm.Print_Area" localSheetId="8">'ZŠ Píseč.'!$A$1:$S$77</definedName>
    <definedName name="_xlnm.Print_Area" localSheetId="10">'ZŠ Škol.'!$A$1:$S$77</definedName>
    <definedName name="_xlnm.Print_Area" localSheetId="5">'ZŠ Zahr.'!$B$2:$R$75</definedName>
    <definedName name="_xlnm.Print_Area" localSheetId="13">'ZŠaMŠ 17. List.'!$A$1:$S$77</definedName>
    <definedName name="_xlnm.Print_Area" localSheetId="14">'ZŠSaMŠ Palach.'!$A$1:$S$77</definedName>
    <definedName name="_xlnm.Print_Area" localSheetId="16">ZUŠ!$A$1:$S$77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7" i="19" l="1"/>
  <c r="G57" i="19"/>
  <c r="M54" i="19"/>
  <c r="P54" i="19" s="1"/>
  <c r="J54" i="19"/>
  <c r="G54" i="19"/>
  <c r="D54" i="19"/>
  <c r="P53" i="19"/>
  <c r="M53" i="19"/>
  <c r="J53" i="19"/>
  <c r="G53" i="19"/>
  <c r="D53" i="19"/>
  <c r="J52" i="19"/>
  <c r="M52" i="19" s="1"/>
  <c r="P52" i="19" s="1"/>
  <c r="G52" i="19"/>
  <c r="D52" i="19"/>
  <c r="J51" i="19"/>
  <c r="M51" i="19" s="1"/>
  <c r="P51" i="19" s="1"/>
  <c r="G51" i="19"/>
  <c r="D51" i="19"/>
  <c r="M50" i="19"/>
  <c r="P50" i="19" s="1"/>
  <c r="J50" i="19"/>
  <c r="G50" i="19"/>
  <c r="D50" i="19"/>
  <c r="G47" i="19"/>
  <c r="N38" i="19"/>
  <c r="Q38" i="19" s="1"/>
  <c r="K38" i="19"/>
  <c r="J38" i="19"/>
  <c r="M38" i="19" s="1"/>
  <c r="H38" i="19"/>
  <c r="G38" i="19"/>
  <c r="I38" i="19" s="1"/>
  <c r="F38" i="19"/>
  <c r="E38" i="19"/>
  <c r="D38" i="19"/>
  <c r="M37" i="19"/>
  <c r="P37" i="19" s="1"/>
  <c r="K37" i="19"/>
  <c r="N37" i="19" s="1"/>
  <c r="Q37" i="19" s="1"/>
  <c r="J37" i="19"/>
  <c r="L37" i="19" s="1"/>
  <c r="I37" i="19"/>
  <c r="H37" i="19"/>
  <c r="G37" i="19"/>
  <c r="E37" i="19"/>
  <c r="F37" i="19" s="1"/>
  <c r="D37" i="19"/>
  <c r="L36" i="19"/>
  <c r="K36" i="19"/>
  <c r="N36" i="19" s="1"/>
  <c r="Q36" i="19" s="1"/>
  <c r="J36" i="19"/>
  <c r="M36" i="19" s="1"/>
  <c r="H36" i="19"/>
  <c r="G36" i="19"/>
  <c r="I36" i="19" s="1"/>
  <c r="E36" i="19"/>
  <c r="D36" i="19"/>
  <c r="F36" i="19" s="1"/>
  <c r="K35" i="19"/>
  <c r="N35" i="19" s="1"/>
  <c r="Q35" i="19" s="1"/>
  <c r="J35" i="19"/>
  <c r="M35" i="19" s="1"/>
  <c r="H35" i="19"/>
  <c r="G35" i="19"/>
  <c r="I35" i="19" s="1"/>
  <c r="E35" i="19"/>
  <c r="D35" i="19"/>
  <c r="F35" i="19" s="1"/>
  <c r="N34" i="19"/>
  <c r="Q34" i="19" s="1"/>
  <c r="K34" i="19"/>
  <c r="J34" i="19"/>
  <c r="M34" i="19" s="1"/>
  <c r="H34" i="19"/>
  <c r="G34" i="19"/>
  <c r="I34" i="19" s="1"/>
  <c r="F34" i="19"/>
  <c r="E34" i="19"/>
  <c r="D34" i="19"/>
  <c r="M33" i="19"/>
  <c r="P33" i="19" s="1"/>
  <c r="R33" i="19" s="1"/>
  <c r="K33" i="19"/>
  <c r="N33" i="19" s="1"/>
  <c r="Q33" i="19" s="1"/>
  <c r="J33" i="19"/>
  <c r="L33" i="19" s="1"/>
  <c r="I33" i="19"/>
  <c r="H33" i="19"/>
  <c r="G33" i="19"/>
  <c r="E33" i="19"/>
  <c r="D33" i="19"/>
  <c r="F33" i="19" s="1"/>
  <c r="L32" i="19"/>
  <c r="K32" i="19"/>
  <c r="N32" i="19" s="1"/>
  <c r="Q32" i="19" s="1"/>
  <c r="J32" i="19"/>
  <c r="M32" i="19" s="1"/>
  <c r="H32" i="19"/>
  <c r="G32" i="19"/>
  <c r="I32" i="19" s="1"/>
  <c r="E32" i="19"/>
  <c r="D32" i="19"/>
  <c r="F32" i="19" s="1"/>
  <c r="K31" i="19"/>
  <c r="N31" i="19" s="1"/>
  <c r="Q31" i="19" s="1"/>
  <c r="J31" i="19"/>
  <c r="M31" i="19" s="1"/>
  <c r="H31" i="19"/>
  <c r="G31" i="19"/>
  <c r="G39" i="19" s="1"/>
  <c r="E31" i="19"/>
  <c r="D31" i="19"/>
  <c r="F31" i="19" s="1"/>
  <c r="N30" i="19"/>
  <c r="Q30" i="19" s="1"/>
  <c r="K30" i="19"/>
  <c r="J30" i="19"/>
  <c r="M30" i="19" s="1"/>
  <c r="H30" i="19"/>
  <c r="G30" i="19"/>
  <c r="I30" i="19" s="1"/>
  <c r="F30" i="19"/>
  <c r="E30" i="19"/>
  <c r="D30" i="19"/>
  <c r="M29" i="19"/>
  <c r="P29" i="19" s="1"/>
  <c r="K29" i="19"/>
  <c r="N29" i="19" s="1"/>
  <c r="Q29" i="19" s="1"/>
  <c r="J29" i="19"/>
  <c r="L29" i="19" s="1"/>
  <c r="I29" i="19"/>
  <c r="H29" i="19"/>
  <c r="G29" i="19"/>
  <c r="E29" i="19"/>
  <c r="D29" i="19"/>
  <c r="F29" i="19" s="1"/>
  <c r="L28" i="19"/>
  <c r="K28" i="19"/>
  <c r="N28" i="19" s="1"/>
  <c r="J28" i="19"/>
  <c r="J39" i="19" s="1"/>
  <c r="H28" i="19"/>
  <c r="H39" i="19" s="1"/>
  <c r="G28" i="19"/>
  <c r="I28" i="19" s="1"/>
  <c r="E28" i="19"/>
  <c r="E39" i="19" s="1"/>
  <c r="D28" i="19"/>
  <c r="F28" i="19" s="1"/>
  <c r="N23" i="19"/>
  <c r="Q23" i="19" s="1"/>
  <c r="K23" i="19"/>
  <c r="J23" i="19"/>
  <c r="M23" i="19" s="1"/>
  <c r="H23" i="19"/>
  <c r="G23" i="19"/>
  <c r="I23" i="19" s="1"/>
  <c r="F23" i="19"/>
  <c r="E23" i="19"/>
  <c r="D23" i="19"/>
  <c r="M22" i="19"/>
  <c r="P22" i="19" s="1"/>
  <c r="R22" i="19" s="1"/>
  <c r="K22" i="19"/>
  <c r="N22" i="19" s="1"/>
  <c r="Q22" i="19" s="1"/>
  <c r="J22" i="19"/>
  <c r="L22" i="19" s="1"/>
  <c r="I22" i="19"/>
  <c r="H22" i="19"/>
  <c r="G22" i="19"/>
  <c r="E22" i="19"/>
  <c r="D22" i="19"/>
  <c r="F22" i="19" s="1"/>
  <c r="L21" i="19"/>
  <c r="K21" i="19"/>
  <c r="N21" i="19" s="1"/>
  <c r="Q21" i="19" s="1"/>
  <c r="J21" i="19"/>
  <c r="M21" i="19" s="1"/>
  <c r="H21" i="19"/>
  <c r="G21" i="19"/>
  <c r="I21" i="19" s="1"/>
  <c r="E21" i="19"/>
  <c r="D21" i="19"/>
  <c r="F21" i="19" s="1"/>
  <c r="K20" i="19"/>
  <c r="N20" i="19" s="1"/>
  <c r="Q20" i="19" s="1"/>
  <c r="J20" i="19"/>
  <c r="M20" i="19" s="1"/>
  <c r="H20" i="19"/>
  <c r="G20" i="19"/>
  <c r="I20" i="19" s="1"/>
  <c r="E20" i="19"/>
  <c r="D20" i="19"/>
  <c r="F20" i="19" s="1"/>
  <c r="N19" i="19"/>
  <c r="Q19" i="19" s="1"/>
  <c r="K19" i="19"/>
  <c r="J19" i="19"/>
  <c r="M19" i="19" s="1"/>
  <c r="H19" i="19"/>
  <c r="G19" i="19"/>
  <c r="I19" i="19" s="1"/>
  <c r="F19" i="19"/>
  <c r="E19" i="19"/>
  <c r="D19" i="19"/>
  <c r="M18" i="19"/>
  <c r="P18" i="19" s="1"/>
  <c r="K18" i="19"/>
  <c r="N18" i="19" s="1"/>
  <c r="Q18" i="19" s="1"/>
  <c r="J18" i="19"/>
  <c r="L18" i="19" s="1"/>
  <c r="I18" i="19"/>
  <c r="H18" i="19"/>
  <c r="G18" i="19"/>
  <c r="E18" i="19"/>
  <c r="D18" i="19"/>
  <c r="F18" i="19" s="1"/>
  <c r="L17" i="19"/>
  <c r="K17" i="19"/>
  <c r="N17" i="19" s="1"/>
  <c r="Q17" i="19" s="1"/>
  <c r="J17" i="19"/>
  <c r="M17" i="19" s="1"/>
  <c r="H17" i="19"/>
  <c r="G17" i="19"/>
  <c r="I17" i="19" s="1"/>
  <c r="E17" i="19"/>
  <c r="D17" i="19"/>
  <c r="F17" i="19" s="1"/>
  <c r="K16" i="19"/>
  <c r="N16" i="19" s="1"/>
  <c r="Q16" i="19" s="1"/>
  <c r="J16" i="19"/>
  <c r="M16" i="19" s="1"/>
  <c r="H16" i="19"/>
  <c r="G16" i="19"/>
  <c r="I16" i="19" s="1"/>
  <c r="E16" i="19"/>
  <c r="D16" i="19"/>
  <c r="F16" i="19" s="1"/>
  <c r="N15" i="19"/>
  <c r="K15" i="19"/>
  <c r="J15" i="19"/>
  <c r="J24" i="19" s="1"/>
  <c r="J40" i="19" s="1"/>
  <c r="H15" i="19"/>
  <c r="H24" i="19" s="1"/>
  <c r="G15" i="19"/>
  <c r="I15" i="19" s="1"/>
  <c r="F15" i="19"/>
  <c r="E15" i="19"/>
  <c r="E24" i="19" s="1"/>
  <c r="E40" i="19" s="1"/>
  <c r="D15" i="19"/>
  <c r="D24" i="19" s="1"/>
  <c r="D8" i="19"/>
  <c r="D6" i="19"/>
  <c r="D4" i="19"/>
  <c r="P20" i="19" l="1"/>
  <c r="R20" i="19" s="1"/>
  <c r="O20" i="19"/>
  <c r="O31" i="19"/>
  <c r="P31" i="19"/>
  <c r="R31" i="19" s="1"/>
  <c r="F39" i="19"/>
  <c r="O35" i="19"/>
  <c r="P35" i="19"/>
  <c r="R35" i="19" s="1"/>
  <c r="R37" i="19"/>
  <c r="F24" i="19"/>
  <c r="F40" i="19" s="1"/>
  <c r="F41" i="19" s="1"/>
  <c r="P19" i="19"/>
  <c r="R19" i="19" s="1"/>
  <c r="O19" i="19"/>
  <c r="P30" i="19"/>
  <c r="R30" i="19" s="1"/>
  <c r="O30" i="19"/>
  <c r="I24" i="19"/>
  <c r="N24" i="19"/>
  <c r="O21" i="19"/>
  <c r="P21" i="19"/>
  <c r="R21" i="19" s="1"/>
  <c r="P23" i="19"/>
  <c r="R23" i="19" s="1"/>
  <c r="O23" i="19"/>
  <c r="N39" i="19"/>
  <c r="Q28" i="19"/>
  <c r="Q39" i="19" s="1"/>
  <c r="O32" i="19"/>
  <c r="P32" i="19"/>
  <c r="R32" i="19" s="1"/>
  <c r="P34" i="19"/>
  <c r="R34" i="19" s="1"/>
  <c r="O34" i="19"/>
  <c r="O17" i="19"/>
  <c r="P17" i="19"/>
  <c r="R17" i="19" s="1"/>
  <c r="D40" i="19"/>
  <c r="H40" i="19"/>
  <c r="P16" i="19"/>
  <c r="R16" i="19" s="1"/>
  <c r="O16" i="19"/>
  <c r="R18" i="19"/>
  <c r="R29" i="19"/>
  <c r="O36" i="19"/>
  <c r="P36" i="19"/>
  <c r="R36" i="19" s="1"/>
  <c r="P38" i="19"/>
  <c r="R38" i="19" s="1"/>
  <c r="O38" i="19"/>
  <c r="G24" i="19"/>
  <c r="G40" i="19" s="1"/>
  <c r="K39" i="19"/>
  <c r="L16" i="19"/>
  <c r="L20" i="19"/>
  <c r="M28" i="19"/>
  <c r="L31" i="19"/>
  <c r="L35" i="19"/>
  <c r="D39" i="19"/>
  <c r="K24" i="19"/>
  <c r="L15" i="19"/>
  <c r="L24" i="19" s="1"/>
  <c r="O18" i="19"/>
  <c r="L19" i="19"/>
  <c r="O22" i="19"/>
  <c r="L23" i="19"/>
  <c r="O29" i="19"/>
  <c r="L30" i="19"/>
  <c r="I31" i="19"/>
  <c r="I39" i="19" s="1"/>
  <c r="O33" i="19"/>
  <c r="L34" i="19"/>
  <c r="O37" i="19"/>
  <c r="L38" i="19"/>
  <c r="M15" i="19"/>
  <c r="Q15" i="19"/>
  <c r="Q24" i="19" s="1"/>
  <c r="Q40" i="19" s="1"/>
  <c r="K40" i="19" l="1"/>
  <c r="N40" i="19"/>
  <c r="I40" i="19"/>
  <c r="I41" i="19" s="1"/>
  <c r="M24" i="19"/>
  <c r="P15" i="19"/>
  <c r="O15" i="19"/>
  <c r="O24" i="19" s="1"/>
  <c r="O28" i="19"/>
  <c r="O39" i="19" s="1"/>
  <c r="P28" i="19"/>
  <c r="M39" i="19"/>
  <c r="L39" i="19"/>
  <c r="L40" i="19" s="1"/>
  <c r="L41" i="19" s="1"/>
  <c r="R15" i="19" l="1"/>
  <c r="R24" i="19" s="1"/>
  <c r="P24" i="19"/>
  <c r="O40" i="19"/>
  <c r="O41" i="19" s="1"/>
  <c r="R28" i="19"/>
  <c r="R39" i="19" s="1"/>
  <c r="P39" i="19"/>
  <c r="M40" i="19"/>
  <c r="P40" i="19" l="1"/>
  <c r="R40" i="19"/>
  <c r="R41" i="19" s="1"/>
  <c r="P50" i="18" l="1"/>
  <c r="M50" i="18"/>
  <c r="J50" i="18"/>
  <c r="G50" i="18"/>
  <c r="D50" i="18"/>
  <c r="Q39" i="18"/>
  <c r="P39" i="18"/>
  <c r="N39" i="18"/>
  <c r="M39" i="18"/>
  <c r="R38" i="18"/>
  <c r="O38" i="18"/>
  <c r="K38" i="18"/>
  <c r="L38" i="18" s="1"/>
  <c r="J38" i="18"/>
  <c r="G38" i="18"/>
  <c r="I38" i="18" s="1"/>
  <c r="E38" i="18"/>
  <c r="D38" i="18"/>
  <c r="F38" i="18" s="1"/>
  <c r="R37" i="18"/>
  <c r="O37" i="18"/>
  <c r="K37" i="18"/>
  <c r="J37" i="18"/>
  <c r="H37" i="18"/>
  <c r="G37" i="18"/>
  <c r="I37" i="18" s="1"/>
  <c r="E37" i="18"/>
  <c r="D37" i="18"/>
  <c r="R36" i="18"/>
  <c r="O36" i="18"/>
  <c r="K36" i="18"/>
  <c r="L36" i="18" s="1"/>
  <c r="J36" i="18"/>
  <c r="H36" i="18"/>
  <c r="I36" i="18" s="1"/>
  <c r="G36" i="18"/>
  <c r="E36" i="18"/>
  <c r="D36" i="18"/>
  <c r="R35" i="18"/>
  <c r="R39" i="18" s="1"/>
  <c r="O35" i="18"/>
  <c r="O39" i="18" s="1"/>
  <c r="K35" i="18"/>
  <c r="L35" i="18" s="1"/>
  <c r="J35" i="18"/>
  <c r="G35" i="18"/>
  <c r="I35" i="18" s="1"/>
  <c r="E35" i="18"/>
  <c r="D35" i="18"/>
  <c r="F35" i="18" s="1"/>
  <c r="R34" i="18"/>
  <c r="O34" i="18"/>
  <c r="K34" i="18"/>
  <c r="J34" i="18"/>
  <c r="I34" i="18"/>
  <c r="G34" i="18"/>
  <c r="E34" i="18"/>
  <c r="D34" i="18"/>
  <c r="R33" i="18"/>
  <c r="O33" i="18"/>
  <c r="K33" i="18"/>
  <c r="L33" i="18" s="1"/>
  <c r="J33" i="18"/>
  <c r="G33" i="18"/>
  <c r="I33" i="18" s="1"/>
  <c r="F33" i="18"/>
  <c r="E33" i="18"/>
  <c r="D33" i="18"/>
  <c r="R32" i="18"/>
  <c r="O32" i="18"/>
  <c r="K32" i="18"/>
  <c r="J32" i="18"/>
  <c r="G32" i="18"/>
  <c r="I32" i="18" s="1"/>
  <c r="E32" i="18"/>
  <c r="D32" i="18"/>
  <c r="R31" i="18"/>
  <c r="O31" i="18"/>
  <c r="K31" i="18"/>
  <c r="L31" i="18" s="1"/>
  <c r="H31" i="18"/>
  <c r="G31" i="18"/>
  <c r="F31" i="18"/>
  <c r="E31" i="18"/>
  <c r="D31" i="18"/>
  <c r="R30" i="18"/>
  <c r="O30" i="18"/>
  <c r="K30" i="18"/>
  <c r="L30" i="18" s="1"/>
  <c r="H30" i="18"/>
  <c r="I30" i="18" s="1"/>
  <c r="G30" i="18"/>
  <c r="E30" i="18"/>
  <c r="D30" i="18"/>
  <c r="R29" i="18"/>
  <c r="O29" i="18"/>
  <c r="K29" i="18"/>
  <c r="L29" i="18" s="1"/>
  <c r="J29" i="18"/>
  <c r="H29" i="18"/>
  <c r="G29" i="18"/>
  <c r="E29" i="18"/>
  <c r="D29" i="18"/>
  <c r="R28" i="18"/>
  <c r="O28" i="18"/>
  <c r="K28" i="18"/>
  <c r="K39" i="18" s="1"/>
  <c r="J28" i="18"/>
  <c r="J39" i="18" s="1"/>
  <c r="H28" i="18"/>
  <c r="G28" i="18"/>
  <c r="G39" i="18" s="1"/>
  <c r="F28" i="18"/>
  <c r="E28" i="18"/>
  <c r="D28" i="18"/>
  <c r="Q24" i="18"/>
  <c r="Q40" i="18" s="1"/>
  <c r="P24" i="18"/>
  <c r="P40" i="18" s="1"/>
  <c r="N24" i="18"/>
  <c r="N40" i="18" s="1"/>
  <c r="M24" i="18"/>
  <c r="M40" i="18" s="1"/>
  <c r="R23" i="18"/>
  <c r="O23" i="18"/>
  <c r="L23" i="18"/>
  <c r="K23" i="18"/>
  <c r="J23" i="18"/>
  <c r="H23" i="18"/>
  <c r="I23" i="18" s="1"/>
  <c r="G23" i="18"/>
  <c r="E23" i="18"/>
  <c r="D23" i="18"/>
  <c r="F23" i="18" s="1"/>
  <c r="R22" i="18"/>
  <c r="O22" i="18"/>
  <c r="K22" i="18"/>
  <c r="J22" i="18"/>
  <c r="H22" i="18"/>
  <c r="G22" i="18"/>
  <c r="E22" i="18"/>
  <c r="D22" i="18"/>
  <c r="F22" i="18" s="1"/>
  <c r="R21" i="18"/>
  <c r="O21" i="18"/>
  <c r="K21" i="18"/>
  <c r="J21" i="18"/>
  <c r="L21" i="18" s="1"/>
  <c r="I21" i="18"/>
  <c r="H21" i="18"/>
  <c r="E21" i="18"/>
  <c r="D21" i="18"/>
  <c r="R20" i="18"/>
  <c r="O20" i="18"/>
  <c r="K20" i="18"/>
  <c r="J20" i="18"/>
  <c r="L20" i="18" s="1"/>
  <c r="H20" i="18"/>
  <c r="I20" i="18" s="1"/>
  <c r="E20" i="18"/>
  <c r="D20" i="18"/>
  <c r="F20" i="18" s="1"/>
  <c r="R19" i="18"/>
  <c r="O19" i="18"/>
  <c r="K19" i="18"/>
  <c r="J19" i="18"/>
  <c r="L19" i="18" s="1"/>
  <c r="H19" i="18"/>
  <c r="I19" i="18" s="1"/>
  <c r="E19" i="18"/>
  <c r="F19" i="18" s="1"/>
  <c r="D19" i="18"/>
  <c r="R18" i="18"/>
  <c r="O18" i="18"/>
  <c r="L18" i="18"/>
  <c r="K18" i="18"/>
  <c r="J18" i="18"/>
  <c r="I18" i="18"/>
  <c r="F18" i="18"/>
  <c r="E18" i="18"/>
  <c r="D18" i="18"/>
  <c r="R17" i="18"/>
  <c r="R24" i="18" s="1"/>
  <c r="O17" i="18"/>
  <c r="K17" i="18"/>
  <c r="J17" i="18"/>
  <c r="L17" i="18" s="1"/>
  <c r="H17" i="18"/>
  <c r="I17" i="18" s="1"/>
  <c r="G17" i="18"/>
  <c r="E17" i="18"/>
  <c r="F17" i="18" s="1"/>
  <c r="D17" i="18"/>
  <c r="R16" i="18"/>
  <c r="O16" i="18"/>
  <c r="K16" i="18"/>
  <c r="J16" i="18"/>
  <c r="L16" i="18" s="1"/>
  <c r="H16" i="18"/>
  <c r="G16" i="18"/>
  <c r="G24" i="18" s="1"/>
  <c r="G40" i="18" s="1"/>
  <c r="E16" i="18"/>
  <c r="D16" i="18"/>
  <c r="F16" i="18" s="1"/>
  <c r="R15" i="18"/>
  <c r="O15" i="18"/>
  <c r="O24" i="18" s="1"/>
  <c r="O40" i="18" s="1"/>
  <c r="O41" i="18" s="1"/>
  <c r="K15" i="18"/>
  <c r="J15" i="18"/>
  <c r="I15" i="18"/>
  <c r="E15" i="18"/>
  <c r="F15" i="18" s="1"/>
  <c r="D15" i="18"/>
  <c r="D24" i="18" s="1"/>
  <c r="I29" i="18" l="1"/>
  <c r="I31" i="18"/>
  <c r="F24" i="18"/>
  <c r="H24" i="18"/>
  <c r="F21" i="18"/>
  <c r="L22" i="18"/>
  <c r="F32" i="18"/>
  <c r="L32" i="18"/>
  <c r="F34" i="18"/>
  <c r="L34" i="18"/>
  <c r="F36" i="18"/>
  <c r="F39" i="18" s="1"/>
  <c r="F40" i="18" s="1"/>
  <c r="F41" i="18" s="1"/>
  <c r="I22" i="18"/>
  <c r="F29" i="18"/>
  <c r="F30" i="18"/>
  <c r="L15" i="18"/>
  <c r="E39" i="18"/>
  <c r="F37" i="18"/>
  <c r="L37" i="18"/>
  <c r="L24" i="18"/>
  <c r="R40" i="18"/>
  <c r="R41" i="18" s="1"/>
  <c r="E24" i="18"/>
  <c r="D39" i="18"/>
  <c r="D40" i="18" s="1"/>
  <c r="J24" i="18"/>
  <c r="J40" i="18" s="1"/>
  <c r="K24" i="18"/>
  <c r="K40" i="18" s="1"/>
  <c r="L28" i="18"/>
  <c r="L39" i="18" s="1"/>
  <c r="H39" i="18"/>
  <c r="H40" i="18" s="1"/>
  <c r="I16" i="18"/>
  <c r="I24" i="18" s="1"/>
  <c r="I28" i="18"/>
  <c r="I39" i="18" s="1"/>
  <c r="L40" i="18" l="1"/>
  <c r="L41" i="18" s="1"/>
  <c r="E40" i="18"/>
  <c r="I40" i="18"/>
  <c r="I41" i="18" s="1"/>
  <c r="Q39" i="17" l="1"/>
  <c r="N39" i="17"/>
  <c r="R38" i="17"/>
  <c r="O38" i="17"/>
  <c r="K38" i="17"/>
  <c r="J38" i="17"/>
  <c r="I38" i="17"/>
  <c r="H38" i="17"/>
  <c r="G38" i="17"/>
  <c r="E38" i="17"/>
  <c r="F38" i="17" s="1"/>
  <c r="D38" i="17"/>
  <c r="R37" i="17"/>
  <c r="O37" i="17"/>
  <c r="L37" i="17"/>
  <c r="K37" i="17"/>
  <c r="J37" i="17"/>
  <c r="H37" i="17"/>
  <c r="I37" i="17" s="1"/>
  <c r="G37" i="17"/>
  <c r="E37" i="17"/>
  <c r="D37" i="17"/>
  <c r="K36" i="17"/>
  <c r="J36" i="17"/>
  <c r="M36" i="17" s="1"/>
  <c r="H36" i="17"/>
  <c r="G36" i="17"/>
  <c r="I36" i="17" s="1"/>
  <c r="E36" i="17"/>
  <c r="F36" i="17" s="1"/>
  <c r="D36" i="17"/>
  <c r="K35" i="17"/>
  <c r="J35" i="17"/>
  <c r="M35" i="17" s="1"/>
  <c r="H35" i="17"/>
  <c r="G35" i="17"/>
  <c r="F35" i="17"/>
  <c r="E35" i="17"/>
  <c r="D35" i="17"/>
  <c r="K34" i="17"/>
  <c r="J34" i="17"/>
  <c r="M34" i="17" s="1"/>
  <c r="H34" i="17"/>
  <c r="G34" i="17"/>
  <c r="E34" i="17"/>
  <c r="D34" i="17"/>
  <c r="M33" i="17"/>
  <c r="P33" i="17" s="1"/>
  <c r="R33" i="17" s="1"/>
  <c r="K33" i="17"/>
  <c r="J33" i="17"/>
  <c r="L33" i="17" s="1"/>
  <c r="H33" i="17"/>
  <c r="G33" i="17"/>
  <c r="I33" i="17" s="1"/>
  <c r="E33" i="17"/>
  <c r="D33" i="17"/>
  <c r="F33" i="17" s="1"/>
  <c r="R32" i="17"/>
  <c r="O32" i="17"/>
  <c r="K32" i="17"/>
  <c r="L32" i="17" s="1"/>
  <c r="J32" i="17"/>
  <c r="H32" i="17"/>
  <c r="G32" i="17"/>
  <c r="E32" i="17"/>
  <c r="D32" i="17"/>
  <c r="R31" i="17"/>
  <c r="O31" i="17"/>
  <c r="K31" i="17"/>
  <c r="J31" i="17"/>
  <c r="H31" i="17"/>
  <c r="G31" i="17"/>
  <c r="E31" i="17"/>
  <c r="D31" i="17"/>
  <c r="F31" i="17" s="1"/>
  <c r="R30" i="17"/>
  <c r="P30" i="17"/>
  <c r="O30" i="17"/>
  <c r="K30" i="17"/>
  <c r="J30" i="17"/>
  <c r="H30" i="17"/>
  <c r="G30" i="17"/>
  <c r="F30" i="17"/>
  <c r="E30" i="17"/>
  <c r="D30" i="17"/>
  <c r="R29" i="17"/>
  <c r="O29" i="17"/>
  <c r="K29" i="17"/>
  <c r="J29" i="17"/>
  <c r="L29" i="17" s="1"/>
  <c r="H29" i="17"/>
  <c r="G29" i="17"/>
  <c r="I29" i="17" s="1"/>
  <c r="E29" i="17"/>
  <c r="D29" i="17"/>
  <c r="F29" i="17" s="1"/>
  <c r="R28" i="17"/>
  <c r="O28" i="17"/>
  <c r="K28" i="17"/>
  <c r="J28" i="17"/>
  <c r="H28" i="17"/>
  <c r="G28" i="17"/>
  <c r="I28" i="17" s="1"/>
  <c r="E28" i="17"/>
  <c r="E39" i="17" s="1"/>
  <c r="D28" i="17"/>
  <c r="D39" i="17" s="1"/>
  <c r="Q24" i="17"/>
  <c r="Q40" i="17" s="1"/>
  <c r="P24" i="17"/>
  <c r="N24" i="17"/>
  <c r="N40" i="17" s="1"/>
  <c r="M24" i="17"/>
  <c r="H24" i="17"/>
  <c r="M23" i="17"/>
  <c r="P23" i="17" s="1"/>
  <c r="R23" i="17" s="1"/>
  <c r="K23" i="17"/>
  <c r="L23" i="17" s="1"/>
  <c r="J23" i="17"/>
  <c r="I23" i="17"/>
  <c r="E23" i="17"/>
  <c r="F23" i="17" s="1"/>
  <c r="D23" i="17"/>
  <c r="R22" i="17"/>
  <c r="O22" i="17"/>
  <c r="K22" i="17"/>
  <c r="J22" i="17"/>
  <c r="I22" i="17"/>
  <c r="E22" i="17"/>
  <c r="D22" i="17"/>
  <c r="F22" i="17" s="1"/>
  <c r="R21" i="17"/>
  <c r="O21" i="17"/>
  <c r="K21" i="17"/>
  <c r="J21" i="17"/>
  <c r="L21" i="17" s="1"/>
  <c r="I21" i="17"/>
  <c r="E21" i="17"/>
  <c r="D21" i="17"/>
  <c r="R20" i="17"/>
  <c r="O20" i="17"/>
  <c r="L20" i="17"/>
  <c r="K20" i="17"/>
  <c r="J20" i="17"/>
  <c r="I20" i="17"/>
  <c r="F20" i="17"/>
  <c r="E20" i="17"/>
  <c r="D20" i="17"/>
  <c r="R19" i="17"/>
  <c r="O19" i="17"/>
  <c r="K19" i="17"/>
  <c r="L19" i="17" s="1"/>
  <c r="J19" i="17"/>
  <c r="I19" i="17"/>
  <c r="E19" i="17"/>
  <c r="F19" i="17" s="1"/>
  <c r="D19" i="17"/>
  <c r="R18" i="17"/>
  <c r="O18" i="17"/>
  <c r="K18" i="17"/>
  <c r="J18" i="17"/>
  <c r="I18" i="17"/>
  <c r="E18" i="17"/>
  <c r="D18" i="17"/>
  <c r="F18" i="17" s="1"/>
  <c r="R17" i="17"/>
  <c r="O17" i="17"/>
  <c r="K17" i="17"/>
  <c r="J17" i="17"/>
  <c r="L17" i="17" s="1"/>
  <c r="G17" i="17"/>
  <c r="I17" i="17" s="1"/>
  <c r="E17" i="17"/>
  <c r="D17" i="17"/>
  <c r="F17" i="17" s="1"/>
  <c r="R16" i="17"/>
  <c r="O16" i="17"/>
  <c r="K16" i="17"/>
  <c r="J16" i="17"/>
  <c r="L16" i="17" s="1"/>
  <c r="I16" i="17"/>
  <c r="G16" i="17"/>
  <c r="G24" i="17" s="1"/>
  <c r="E16" i="17"/>
  <c r="D16" i="17"/>
  <c r="F16" i="17" s="1"/>
  <c r="R15" i="17"/>
  <c r="R24" i="17" s="1"/>
  <c r="O15" i="17"/>
  <c r="O24" i="17" s="1"/>
  <c r="K15" i="17"/>
  <c r="K24" i="17" s="1"/>
  <c r="J15" i="17"/>
  <c r="J24" i="17" s="1"/>
  <c r="I15" i="17"/>
  <c r="I24" i="17" s="1"/>
  <c r="E15" i="17"/>
  <c r="E24" i="17" s="1"/>
  <c r="D15" i="17"/>
  <c r="F15" i="17" s="1"/>
  <c r="K40" i="17" l="1"/>
  <c r="F21" i="17"/>
  <c r="J39" i="17"/>
  <c r="L30" i="17"/>
  <c r="I31" i="17"/>
  <c r="I32" i="17"/>
  <c r="F34" i="17"/>
  <c r="K39" i="17"/>
  <c r="G40" i="17"/>
  <c r="L18" i="17"/>
  <c r="L22" i="17"/>
  <c r="H39" i="17"/>
  <c r="H40" i="17" s="1"/>
  <c r="L28" i="17"/>
  <c r="G39" i="17"/>
  <c r="L31" i="17"/>
  <c r="F32" i="17"/>
  <c r="I34" i="17"/>
  <c r="L34" i="17"/>
  <c r="I35" i="17"/>
  <c r="I39" i="17" s="1"/>
  <c r="I40" i="17" s="1"/>
  <c r="I41" i="17" s="1"/>
  <c r="F37" i="17"/>
  <c r="L38" i="17"/>
  <c r="J40" i="17"/>
  <c r="F24" i="17"/>
  <c r="E40" i="17"/>
  <c r="P34" i="17"/>
  <c r="R34" i="17" s="1"/>
  <c r="O34" i="17"/>
  <c r="O35" i="17"/>
  <c r="M39" i="17"/>
  <c r="M40" i="17" s="1"/>
  <c r="P35" i="17"/>
  <c r="R35" i="17" s="1"/>
  <c r="O36" i="17"/>
  <c r="P36" i="17"/>
  <c r="R36" i="17" s="1"/>
  <c r="D24" i="17"/>
  <c r="D40" i="17" s="1"/>
  <c r="O23" i="17"/>
  <c r="F28" i="17"/>
  <c r="F39" i="17" s="1"/>
  <c r="O33" i="17"/>
  <c r="L35" i="17"/>
  <c r="L15" i="17"/>
  <c r="L24" i="17" s="1"/>
  <c r="I30" i="17"/>
  <c r="L36" i="17"/>
  <c r="R39" i="17" l="1"/>
  <c r="R40" i="17" s="1"/>
  <c r="R41" i="17" s="1"/>
  <c r="P39" i="17"/>
  <c r="P40" i="17" s="1"/>
  <c r="L39" i="17"/>
  <c r="L40" i="17" s="1"/>
  <c r="L41" i="17" s="1"/>
  <c r="O39" i="17"/>
  <c r="O40" i="17" s="1"/>
  <c r="O41" i="17" s="1"/>
  <c r="F40" i="17"/>
  <c r="F41" i="17" s="1"/>
  <c r="J54" i="16" l="1"/>
  <c r="G54" i="16"/>
  <c r="D54" i="16"/>
  <c r="J53" i="16"/>
  <c r="G53" i="16"/>
  <c r="D53" i="16"/>
  <c r="J52" i="16"/>
  <c r="G52" i="16"/>
  <c r="D52" i="16"/>
  <c r="J51" i="16"/>
  <c r="G51" i="16"/>
  <c r="D51" i="16"/>
  <c r="M50" i="16"/>
  <c r="J50" i="16"/>
  <c r="G50" i="16"/>
  <c r="D50" i="16"/>
  <c r="G44" i="16"/>
  <c r="Q40" i="16"/>
  <c r="M40" i="16"/>
  <c r="Q39" i="16"/>
  <c r="P39" i="16"/>
  <c r="M39" i="16"/>
  <c r="R38" i="16"/>
  <c r="O38" i="16"/>
  <c r="K38" i="16"/>
  <c r="J38" i="16"/>
  <c r="H38" i="16"/>
  <c r="G38" i="16"/>
  <c r="E38" i="16"/>
  <c r="D38" i="16"/>
  <c r="F38" i="16" s="1"/>
  <c r="R37" i="16"/>
  <c r="O37" i="16"/>
  <c r="K37" i="16"/>
  <c r="J37" i="16"/>
  <c r="L37" i="16" s="1"/>
  <c r="I37" i="16"/>
  <c r="H37" i="16"/>
  <c r="G37" i="16"/>
  <c r="E37" i="16"/>
  <c r="D37" i="16"/>
  <c r="R36" i="16"/>
  <c r="O36" i="16"/>
  <c r="L36" i="16"/>
  <c r="K36" i="16"/>
  <c r="J36" i="16"/>
  <c r="H36" i="16"/>
  <c r="G36" i="16"/>
  <c r="I36" i="16" s="1"/>
  <c r="E36" i="16"/>
  <c r="D36" i="16"/>
  <c r="R35" i="16"/>
  <c r="R39" i="16" s="1"/>
  <c r="O35" i="16"/>
  <c r="O39" i="16" s="1"/>
  <c r="K35" i="16"/>
  <c r="J35" i="16"/>
  <c r="H35" i="16"/>
  <c r="G35" i="16"/>
  <c r="I35" i="16" s="1"/>
  <c r="E35" i="16"/>
  <c r="D35" i="16"/>
  <c r="R34" i="16"/>
  <c r="O34" i="16"/>
  <c r="K34" i="16"/>
  <c r="J34" i="16"/>
  <c r="L34" i="16" s="1"/>
  <c r="H34" i="16"/>
  <c r="G34" i="16"/>
  <c r="I34" i="16" s="1"/>
  <c r="E34" i="16"/>
  <c r="F34" i="16" s="1"/>
  <c r="D34" i="16"/>
  <c r="R33" i="16"/>
  <c r="O33" i="16"/>
  <c r="K33" i="16"/>
  <c r="J33" i="16"/>
  <c r="H33" i="16"/>
  <c r="G33" i="16"/>
  <c r="I33" i="16" s="1"/>
  <c r="E33" i="16"/>
  <c r="D33" i="16"/>
  <c r="F33" i="16" s="1"/>
  <c r="R32" i="16"/>
  <c r="O32" i="16"/>
  <c r="K32" i="16"/>
  <c r="J32" i="16"/>
  <c r="L32" i="16" s="1"/>
  <c r="H32" i="16"/>
  <c r="G32" i="16"/>
  <c r="E32" i="16"/>
  <c r="D32" i="16"/>
  <c r="R31" i="16"/>
  <c r="O31" i="16"/>
  <c r="K31" i="16"/>
  <c r="J31" i="16"/>
  <c r="H31" i="16"/>
  <c r="G31" i="16"/>
  <c r="F31" i="16"/>
  <c r="E31" i="16"/>
  <c r="D31" i="16"/>
  <c r="R30" i="16"/>
  <c r="O30" i="16"/>
  <c r="K30" i="16"/>
  <c r="J30" i="16"/>
  <c r="H30" i="16"/>
  <c r="G30" i="16"/>
  <c r="I30" i="16" s="1"/>
  <c r="E30" i="16"/>
  <c r="D30" i="16"/>
  <c r="F30" i="16" s="1"/>
  <c r="R29" i="16"/>
  <c r="O29" i="16"/>
  <c r="K29" i="16"/>
  <c r="J29" i="16"/>
  <c r="L29" i="16" s="1"/>
  <c r="I29" i="16"/>
  <c r="H29" i="16"/>
  <c r="G29" i="16"/>
  <c r="E29" i="16"/>
  <c r="D29" i="16"/>
  <c r="R28" i="16"/>
  <c r="O28" i="16"/>
  <c r="L28" i="16"/>
  <c r="K28" i="16"/>
  <c r="J28" i="16"/>
  <c r="J39" i="16" s="1"/>
  <c r="H28" i="16"/>
  <c r="G28" i="16"/>
  <c r="I28" i="16" s="1"/>
  <c r="E28" i="16"/>
  <c r="E39" i="16" s="1"/>
  <c r="D28" i="16"/>
  <c r="F28" i="16" s="1"/>
  <c r="Q24" i="16"/>
  <c r="P24" i="16"/>
  <c r="P40" i="16" s="1"/>
  <c r="N24" i="16"/>
  <c r="N40" i="16" s="1"/>
  <c r="M24" i="16"/>
  <c r="R23" i="16"/>
  <c r="O23" i="16"/>
  <c r="K23" i="16"/>
  <c r="J23" i="16"/>
  <c r="H23" i="16"/>
  <c r="G23" i="16"/>
  <c r="I23" i="16" s="1"/>
  <c r="F23" i="16"/>
  <c r="E23" i="16"/>
  <c r="D23" i="16"/>
  <c r="R22" i="16"/>
  <c r="O22" i="16"/>
  <c r="K22" i="16"/>
  <c r="J22" i="16"/>
  <c r="H22" i="16"/>
  <c r="G22" i="16"/>
  <c r="I22" i="16" s="1"/>
  <c r="E22" i="16"/>
  <c r="D22" i="16"/>
  <c r="F22" i="16" s="1"/>
  <c r="R21" i="16"/>
  <c r="O21" i="16"/>
  <c r="K21" i="16"/>
  <c r="J21" i="16"/>
  <c r="L21" i="16" s="1"/>
  <c r="H21" i="16"/>
  <c r="G21" i="16"/>
  <c r="E21" i="16"/>
  <c r="D21" i="16"/>
  <c r="F21" i="16" s="1"/>
  <c r="R20" i="16"/>
  <c r="O20" i="16"/>
  <c r="K20" i="16"/>
  <c r="J20" i="16"/>
  <c r="L20" i="16" s="1"/>
  <c r="H20" i="16"/>
  <c r="G20" i="16"/>
  <c r="E20" i="16"/>
  <c r="D20" i="16"/>
  <c r="F20" i="16" s="1"/>
  <c r="R19" i="16"/>
  <c r="O19" i="16"/>
  <c r="K19" i="16"/>
  <c r="J19" i="16"/>
  <c r="L19" i="16" s="1"/>
  <c r="H19" i="16"/>
  <c r="G19" i="16"/>
  <c r="E19" i="16"/>
  <c r="F19" i="16" s="1"/>
  <c r="D19" i="16"/>
  <c r="R18" i="16"/>
  <c r="O18" i="16"/>
  <c r="O24" i="16" s="1"/>
  <c r="O40" i="16" s="1"/>
  <c r="O41" i="16" s="1"/>
  <c r="K18" i="16"/>
  <c r="J18" i="16"/>
  <c r="H18" i="16"/>
  <c r="G18" i="16"/>
  <c r="I18" i="16" s="1"/>
  <c r="E18" i="16"/>
  <c r="D18" i="16"/>
  <c r="R17" i="16"/>
  <c r="O17" i="16"/>
  <c r="K17" i="16"/>
  <c r="J17" i="16"/>
  <c r="L17" i="16" s="1"/>
  <c r="H17" i="16"/>
  <c r="G17" i="16"/>
  <c r="E17" i="16"/>
  <c r="D17" i="16"/>
  <c r="F17" i="16" s="1"/>
  <c r="R16" i="16"/>
  <c r="O16" i="16"/>
  <c r="K16" i="16"/>
  <c r="J16" i="16"/>
  <c r="L16" i="16" s="1"/>
  <c r="H16" i="16"/>
  <c r="G16" i="16"/>
  <c r="E16" i="16"/>
  <c r="D16" i="16"/>
  <c r="F16" i="16" s="1"/>
  <c r="R15" i="16"/>
  <c r="R24" i="16" s="1"/>
  <c r="R40" i="16" s="1"/>
  <c r="R41" i="16" s="1"/>
  <c r="O15" i="16"/>
  <c r="K15" i="16"/>
  <c r="J15" i="16"/>
  <c r="J24" i="16" s="1"/>
  <c r="H15" i="16"/>
  <c r="G15" i="16"/>
  <c r="E15" i="16"/>
  <c r="E24" i="16" s="1"/>
  <c r="E40" i="16" s="1"/>
  <c r="D15" i="16"/>
  <c r="D24" i="16" s="1"/>
  <c r="D8" i="16"/>
  <c r="D6" i="16"/>
  <c r="D4" i="16"/>
  <c r="F29" i="16" l="1"/>
  <c r="L31" i="16"/>
  <c r="F32" i="16"/>
  <c r="F37" i="16"/>
  <c r="I38" i="16"/>
  <c r="F15" i="16"/>
  <c r="K39" i="16"/>
  <c r="I15" i="16"/>
  <c r="K24" i="16"/>
  <c r="F18" i="16"/>
  <c r="I19" i="16"/>
  <c r="I20" i="16"/>
  <c r="I21" i="16"/>
  <c r="L22" i="16"/>
  <c r="H39" i="16"/>
  <c r="G39" i="16"/>
  <c r="I32" i="16"/>
  <c r="L33" i="16"/>
  <c r="L38" i="16"/>
  <c r="H24" i="16"/>
  <c r="H40" i="16" s="1"/>
  <c r="I16" i="16"/>
  <c r="I17" i="16"/>
  <c r="L18" i="16"/>
  <c r="L23" i="16"/>
  <c r="L30" i="16"/>
  <c r="F35" i="16"/>
  <c r="L35" i="16"/>
  <c r="F36" i="16"/>
  <c r="F39" i="16" s="1"/>
  <c r="F24" i="16"/>
  <c r="J40" i="16"/>
  <c r="I24" i="16"/>
  <c r="L39" i="16"/>
  <c r="D39" i="16"/>
  <c r="D40" i="16" s="1"/>
  <c r="G24" i="16"/>
  <c r="L15" i="16"/>
  <c r="I31" i="16"/>
  <c r="I39" i="16" s="1"/>
  <c r="L24" i="16" l="1"/>
  <c r="L40" i="16" s="1"/>
  <c r="L41" i="16" s="1"/>
  <c r="G40" i="16"/>
  <c r="K40" i="16"/>
  <c r="F40" i="16"/>
  <c r="F41" i="16" s="1"/>
  <c r="I40" i="16"/>
  <c r="I41" i="16" s="1"/>
  <c r="P40" i="15" l="1"/>
  <c r="Q39" i="15"/>
  <c r="P39" i="15"/>
  <c r="N39" i="15"/>
  <c r="M39" i="15"/>
  <c r="D39" i="15"/>
  <c r="R38" i="15"/>
  <c r="O38" i="15"/>
  <c r="K38" i="15"/>
  <c r="L38" i="15" s="1"/>
  <c r="I38" i="15"/>
  <c r="H38" i="15"/>
  <c r="E38" i="15"/>
  <c r="F38" i="15" s="1"/>
  <c r="R37" i="15"/>
  <c r="O37" i="15"/>
  <c r="K37" i="15"/>
  <c r="L37" i="15" s="1"/>
  <c r="H37" i="15"/>
  <c r="I37" i="15" s="1"/>
  <c r="E37" i="15"/>
  <c r="F37" i="15" s="1"/>
  <c r="R36" i="15"/>
  <c r="O36" i="15"/>
  <c r="K36" i="15"/>
  <c r="J36" i="15"/>
  <c r="J39" i="15" s="1"/>
  <c r="H36" i="15"/>
  <c r="G36" i="15"/>
  <c r="I36" i="15" s="1"/>
  <c r="E36" i="15"/>
  <c r="F36" i="15" s="1"/>
  <c r="D36" i="15"/>
  <c r="R35" i="15"/>
  <c r="R39" i="15" s="1"/>
  <c r="O35" i="15"/>
  <c r="O39" i="15" s="1"/>
  <c r="L35" i="15"/>
  <c r="K35" i="15"/>
  <c r="H35" i="15"/>
  <c r="I35" i="15" s="1"/>
  <c r="E35" i="15"/>
  <c r="F35" i="15" s="1"/>
  <c r="R34" i="15"/>
  <c r="O34" i="15"/>
  <c r="K34" i="15"/>
  <c r="L34" i="15" s="1"/>
  <c r="H34" i="15"/>
  <c r="I34" i="15" s="1"/>
  <c r="E34" i="15"/>
  <c r="F34" i="15" s="1"/>
  <c r="R33" i="15"/>
  <c r="O33" i="15"/>
  <c r="K33" i="15"/>
  <c r="L33" i="15" s="1"/>
  <c r="H33" i="15"/>
  <c r="I33" i="15" s="1"/>
  <c r="E33" i="15"/>
  <c r="F33" i="15" s="1"/>
  <c r="R32" i="15"/>
  <c r="O32" i="15"/>
  <c r="K32" i="15"/>
  <c r="L32" i="15" s="1"/>
  <c r="H32" i="15"/>
  <c r="I32" i="15" s="1"/>
  <c r="E32" i="15"/>
  <c r="F32" i="15" s="1"/>
  <c r="R31" i="15"/>
  <c r="O31" i="15"/>
  <c r="K31" i="15"/>
  <c r="L31" i="15" s="1"/>
  <c r="H31" i="15"/>
  <c r="I31" i="15" s="1"/>
  <c r="E31" i="15"/>
  <c r="F31" i="15" s="1"/>
  <c r="R30" i="15"/>
  <c r="O30" i="15"/>
  <c r="K30" i="15"/>
  <c r="L30" i="15" s="1"/>
  <c r="H30" i="15"/>
  <c r="I30" i="15" s="1"/>
  <c r="E30" i="15"/>
  <c r="F30" i="15" s="1"/>
  <c r="R29" i="15"/>
  <c r="O29" i="15"/>
  <c r="K29" i="15"/>
  <c r="L29" i="15" s="1"/>
  <c r="H29" i="15"/>
  <c r="I29" i="15" s="1"/>
  <c r="E29" i="15"/>
  <c r="F29" i="15" s="1"/>
  <c r="R28" i="15"/>
  <c r="O28" i="15"/>
  <c r="K28" i="15"/>
  <c r="L28" i="15" s="1"/>
  <c r="H28" i="15"/>
  <c r="E28" i="15"/>
  <c r="F28" i="15" s="1"/>
  <c r="Q24" i="15"/>
  <c r="Q40" i="15" s="1"/>
  <c r="P24" i="15"/>
  <c r="N24" i="15"/>
  <c r="N40" i="15" s="1"/>
  <c r="M24" i="15"/>
  <c r="M40" i="15" s="1"/>
  <c r="R23" i="15"/>
  <c r="O23" i="15"/>
  <c r="K23" i="15"/>
  <c r="J23" i="15"/>
  <c r="L23" i="15" s="1"/>
  <c r="H23" i="15"/>
  <c r="G23" i="15"/>
  <c r="E23" i="15"/>
  <c r="D23" i="15"/>
  <c r="F23" i="15" s="1"/>
  <c r="R22" i="15"/>
  <c r="O22" i="15"/>
  <c r="K22" i="15"/>
  <c r="J22" i="15"/>
  <c r="H22" i="15"/>
  <c r="G22" i="15"/>
  <c r="I22" i="15" s="1"/>
  <c r="E22" i="15"/>
  <c r="D22" i="15"/>
  <c r="F22" i="15" s="1"/>
  <c r="R21" i="15"/>
  <c r="O21" i="15"/>
  <c r="K21" i="15"/>
  <c r="L21" i="15" s="1"/>
  <c r="I21" i="15"/>
  <c r="H21" i="15"/>
  <c r="G21" i="15"/>
  <c r="E21" i="15"/>
  <c r="F21" i="15" s="1"/>
  <c r="R20" i="15"/>
  <c r="O20" i="15"/>
  <c r="K20" i="15"/>
  <c r="L20" i="15" s="1"/>
  <c r="H20" i="15"/>
  <c r="G20" i="15"/>
  <c r="I20" i="15" s="1"/>
  <c r="E20" i="15"/>
  <c r="F20" i="15" s="1"/>
  <c r="R19" i="15"/>
  <c r="O19" i="15"/>
  <c r="K19" i="15"/>
  <c r="L19" i="15" s="1"/>
  <c r="H19" i="15"/>
  <c r="G19" i="15"/>
  <c r="G24" i="15" s="1"/>
  <c r="E19" i="15"/>
  <c r="D19" i="15"/>
  <c r="D24" i="15" s="1"/>
  <c r="D40" i="15" s="1"/>
  <c r="R18" i="15"/>
  <c r="O18" i="15"/>
  <c r="K18" i="15"/>
  <c r="L18" i="15" s="1"/>
  <c r="I18" i="15"/>
  <c r="E18" i="15"/>
  <c r="F18" i="15" s="1"/>
  <c r="R17" i="15"/>
  <c r="O17" i="15"/>
  <c r="K17" i="15"/>
  <c r="J17" i="15"/>
  <c r="L17" i="15" s="1"/>
  <c r="H17" i="15"/>
  <c r="E17" i="15"/>
  <c r="F17" i="15" s="1"/>
  <c r="R16" i="15"/>
  <c r="O16" i="15"/>
  <c r="K16" i="15"/>
  <c r="L16" i="15" s="1"/>
  <c r="H16" i="15"/>
  <c r="I16" i="15" s="1"/>
  <c r="E16" i="15"/>
  <c r="F16" i="15" s="1"/>
  <c r="R15" i="15"/>
  <c r="R24" i="15" s="1"/>
  <c r="R40" i="15" s="1"/>
  <c r="R41" i="15" s="1"/>
  <c r="O15" i="15"/>
  <c r="O24" i="15" s="1"/>
  <c r="O40" i="15" s="1"/>
  <c r="O41" i="15" s="1"/>
  <c r="K15" i="15"/>
  <c r="L15" i="15" s="1"/>
  <c r="H15" i="15"/>
  <c r="H24" i="15" s="1"/>
  <c r="E15" i="15"/>
  <c r="F15" i="15" s="1"/>
  <c r="L22" i="15" l="1"/>
  <c r="G39" i="15"/>
  <c r="G40" i="15" s="1"/>
  <c r="H40" i="15"/>
  <c r="H39" i="15"/>
  <c r="K39" i="15"/>
  <c r="I23" i="15"/>
  <c r="F39" i="15"/>
  <c r="L24" i="15"/>
  <c r="E24" i="15"/>
  <c r="I15" i="15"/>
  <c r="I24" i="15" s="1"/>
  <c r="I28" i="15"/>
  <c r="I39" i="15" s="1"/>
  <c r="J24" i="15"/>
  <c r="J40" i="15" s="1"/>
  <c r="I19" i="15"/>
  <c r="K24" i="15"/>
  <c r="K40" i="15" s="1"/>
  <c r="L36" i="15"/>
  <c r="L39" i="15" s="1"/>
  <c r="E39" i="15"/>
  <c r="F19" i="15"/>
  <c r="F24" i="15" s="1"/>
  <c r="F40" i="15" l="1"/>
  <c r="F41" i="15" s="1"/>
  <c r="L40" i="15"/>
  <c r="L41" i="15" s="1"/>
  <c r="I40" i="15"/>
  <c r="I41" i="15" s="1"/>
  <c r="E40" i="15"/>
  <c r="D4" i="14" l="1"/>
  <c r="D6" i="14"/>
  <c r="D8" i="14"/>
  <c r="D15" i="14"/>
  <c r="E15" i="14"/>
  <c r="G15" i="14"/>
  <c r="H15" i="14"/>
  <c r="J15" i="14"/>
  <c r="K15" i="14"/>
  <c r="O15" i="14"/>
  <c r="R15" i="14"/>
  <c r="R24" i="14" s="1"/>
  <c r="D16" i="14"/>
  <c r="E16" i="14"/>
  <c r="G16" i="14"/>
  <c r="I16" i="14" s="1"/>
  <c r="H16" i="14"/>
  <c r="J16" i="14"/>
  <c r="L16" i="14" s="1"/>
  <c r="K16" i="14"/>
  <c r="O16" i="14"/>
  <c r="R16" i="14"/>
  <c r="D17" i="14"/>
  <c r="F17" i="14" s="1"/>
  <c r="E17" i="14"/>
  <c r="G17" i="14"/>
  <c r="I17" i="14" s="1"/>
  <c r="H17" i="14"/>
  <c r="J17" i="14"/>
  <c r="L17" i="14" s="1"/>
  <c r="K17" i="14"/>
  <c r="O17" i="14"/>
  <c r="R17" i="14"/>
  <c r="D18" i="14"/>
  <c r="E18" i="14"/>
  <c r="G18" i="14"/>
  <c r="I18" i="14" s="1"/>
  <c r="H18" i="14"/>
  <c r="J18" i="14"/>
  <c r="K18" i="14"/>
  <c r="O18" i="14"/>
  <c r="R18" i="14"/>
  <c r="D19" i="14"/>
  <c r="F19" i="14" s="1"/>
  <c r="E19" i="14"/>
  <c r="G19" i="14"/>
  <c r="H19" i="14"/>
  <c r="I19" i="14" s="1"/>
  <c r="J19" i="14"/>
  <c r="K19" i="14"/>
  <c r="O19" i="14"/>
  <c r="R19" i="14"/>
  <c r="D20" i="14"/>
  <c r="E20" i="14"/>
  <c r="F20" i="14" s="1"/>
  <c r="G20" i="14"/>
  <c r="H20" i="14"/>
  <c r="J20" i="14"/>
  <c r="K20" i="14"/>
  <c r="K24" i="14" s="1"/>
  <c r="O20" i="14"/>
  <c r="R20" i="14"/>
  <c r="D21" i="14"/>
  <c r="E21" i="14"/>
  <c r="G21" i="14"/>
  <c r="H21" i="14"/>
  <c r="J21" i="14"/>
  <c r="L21" i="14" s="1"/>
  <c r="K21" i="14"/>
  <c r="O21" i="14"/>
  <c r="R21" i="14"/>
  <c r="D22" i="14"/>
  <c r="F22" i="14" s="1"/>
  <c r="E22" i="14"/>
  <c r="G22" i="14"/>
  <c r="H22" i="14"/>
  <c r="I22" i="14"/>
  <c r="J22" i="14"/>
  <c r="K22" i="14"/>
  <c r="L22" i="14" s="1"/>
  <c r="O22" i="14"/>
  <c r="R22" i="14"/>
  <c r="D23" i="14"/>
  <c r="E23" i="14"/>
  <c r="F23" i="14" s="1"/>
  <c r="G23" i="14"/>
  <c r="H23" i="14"/>
  <c r="J23" i="14"/>
  <c r="L23" i="14" s="1"/>
  <c r="K23" i="14"/>
  <c r="O23" i="14"/>
  <c r="R23" i="14"/>
  <c r="G24" i="14"/>
  <c r="M24" i="14"/>
  <c r="N24" i="14"/>
  <c r="O24" i="14"/>
  <c r="P24" i="14"/>
  <c r="Q24" i="14"/>
  <c r="Q40" i="14" s="1"/>
  <c r="D28" i="14"/>
  <c r="E28" i="14"/>
  <c r="G28" i="14"/>
  <c r="H28" i="14"/>
  <c r="J28" i="14"/>
  <c r="K28" i="14"/>
  <c r="L28" i="14" s="1"/>
  <c r="O28" i="14"/>
  <c r="R28" i="14"/>
  <c r="D29" i="14"/>
  <c r="F29" i="14" s="1"/>
  <c r="E29" i="14"/>
  <c r="G29" i="14"/>
  <c r="I29" i="14" s="1"/>
  <c r="H29" i="14"/>
  <c r="J29" i="14"/>
  <c r="K29" i="14"/>
  <c r="L29" i="14" s="1"/>
  <c r="O29" i="14"/>
  <c r="R29" i="14"/>
  <c r="D30" i="14"/>
  <c r="F30" i="14" s="1"/>
  <c r="E30" i="14"/>
  <c r="G30" i="14"/>
  <c r="H30" i="14"/>
  <c r="J30" i="14"/>
  <c r="L30" i="14" s="1"/>
  <c r="K30" i="14"/>
  <c r="O30" i="14"/>
  <c r="R30" i="14"/>
  <c r="D31" i="14"/>
  <c r="E31" i="14"/>
  <c r="G31" i="14"/>
  <c r="I31" i="14" s="1"/>
  <c r="H31" i="14"/>
  <c r="J31" i="14"/>
  <c r="L31" i="14" s="1"/>
  <c r="K31" i="14"/>
  <c r="O31" i="14"/>
  <c r="R31" i="14"/>
  <c r="D32" i="14"/>
  <c r="F32" i="14" s="1"/>
  <c r="E32" i="14"/>
  <c r="G32" i="14"/>
  <c r="I32" i="14" s="1"/>
  <c r="H32" i="14"/>
  <c r="J32" i="14"/>
  <c r="L32" i="14" s="1"/>
  <c r="K32" i="14"/>
  <c r="O32" i="14"/>
  <c r="R32" i="14"/>
  <c r="D33" i="14"/>
  <c r="E33" i="14"/>
  <c r="G33" i="14"/>
  <c r="I33" i="14" s="1"/>
  <c r="H33" i="14"/>
  <c r="J33" i="14"/>
  <c r="K33" i="14"/>
  <c r="O33" i="14"/>
  <c r="R33" i="14"/>
  <c r="D34" i="14"/>
  <c r="E34" i="14"/>
  <c r="F34" i="14"/>
  <c r="G34" i="14"/>
  <c r="H34" i="14"/>
  <c r="I34" i="14" s="1"/>
  <c r="J34" i="14"/>
  <c r="M34" i="14" s="1"/>
  <c r="K34" i="14"/>
  <c r="D35" i="14"/>
  <c r="E35" i="14"/>
  <c r="G35" i="14"/>
  <c r="I35" i="14" s="1"/>
  <c r="H35" i="14"/>
  <c r="J35" i="14"/>
  <c r="K35" i="14"/>
  <c r="L35" i="14" s="1"/>
  <c r="O35" i="14"/>
  <c r="R35" i="14"/>
  <c r="D36" i="14"/>
  <c r="E36" i="14"/>
  <c r="F36" i="14"/>
  <c r="G36" i="14"/>
  <c r="H36" i="14"/>
  <c r="I36" i="14" s="1"/>
  <c r="J36" i="14"/>
  <c r="M36" i="14" s="1"/>
  <c r="K36" i="14"/>
  <c r="D37" i="14"/>
  <c r="E37" i="14"/>
  <c r="G37" i="14"/>
  <c r="I37" i="14" s="1"/>
  <c r="H37" i="14"/>
  <c r="J37" i="14"/>
  <c r="K37" i="14"/>
  <c r="L37" i="14" s="1"/>
  <c r="O37" i="14"/>
  <c r="R37" i="14"/>
  <c r="D38" i="14"/>
  <c r="E38" i="14"/>
  <c r="F38" i="14" s="1"/>
  <c r="G38" i="14"/>
  <c r="H38" i="14"/>
  <c r="I38" i="14" s="1"/>
  <c r="J38" i="14"/>
  <c r="K38" i="14"/>
  <c r="O38" i="14"/>
  <c r="R38" i="14"/>
  <c r="G39" i="14"/>
  <c r="G40" i="14" s="1"/>
  <c r="K39" i="14"/>
  <c r="N39" i="14"/>
  <c r="Q39" i="14"/>
  <c r="N40" i="14"/>
  <c r="D50" i="14"/>
  <c r="K40" i="14" l="1"/>
  <c r="L33" i="14"/>
  <c r="I30" i="14"/>
  <c r="I28" i="14"/>
  <c r="F21" i="14"/>
  <c r="L20" i="14"/>
  <c r="L19" i="14"/>
  <c r="L18" i="14"/>
  <c r="I15" i="14"/>
  <c r="D24" i="14"/>
  <c r="L38" i="14"/>
  <c r="E24" i="14"/>
  <c r="E39" i="14"/>
  <c r="E40" i="14" s="1"/>
  <c r="F37" i="14"/>
  <c r="F35" i="14"/>
  <c r="F33" i="14"/>
  <c r="F31" i="14"/>
  <c r="D39" i="14"/>
  <c r="I23" i="14"/>
  <c r="I21" i="14"/>
  <c r="I20" i="14"/>
  <c r="F18" i="14"/>
  <c r="F16" i="14"/>
  <c r="F15" i="14"/>
  <c r="F24" i="14" s="1"/>
  <c r="H39" i="14"/>
  <c r="J24" i="14"/>
  <c r="O36" i="14"/>
  <c r="O39" i="14" s="1"/>
  <c r="O40" i="14" s="1"/>
  <c r="O41" i="14" s="1"/>
  <c r="P36" i="14"/>
  <c r="M39" i="14"/>
  <c r="M40" i="14" s="1"/>
  <c r="I39" i="14"/>
  <c r="F39" i="14"/>
  <c r="O34" i="14"/>
  <c r="P34" i="14"/>
  <c r="R34" i="14" s="1"/>
  <c r="L36" i="14"/>
  <c r="L39" i="14" s="1"/>
  <c r="L34" i="14"/>
  <c r="F28" i="14"/>
  <c r="L15" i="14"/>
  <c r="L24" i="14" s="1"/>
  <c r="H24" i="14"/>
  <c r="H40" i="14" s="1"/>
  <c r="J39" i="14"/>
  <c r="J40" i="14" s="1"/>
  <c r="I24" i="14" l="1"/>
  <c r="I40" i="14"/>
  <c r="I41" i="14" s="1"/>
  <c r="D40" i="14"/>
  <c r="L40" i="14"/>
  <c r="L41" i="14" s="1"/>
  <c r="P39" i="14"/>
  <c r="P40" i="14" s="1"/>
  <c r="R36" i="14"/>
  <c r="R39" i="14" s="1"/>
  <c r="R40" i="14" s="1"/>
  <c r="R41" i="14" s="1"/>
  <c r="F40" i="14"/>
  <c r="F41" i="14" s="1"/>
  <c r="M57" i="13" l="1"/>
  <c r="J57" i="13"/>
  <c r="G57" i="13"/>
  <c r="D57" i="13"/>
  <c r="M54" i="13"/>
  <c r="P54" i="13" s="1"/>
  <c r="J54" i="13"/>
  <c r="G54" i="13"/>
  <c r="D54" i="13"/>
  <c r="J53" i="13"/>
  <c r="M53" i="13" s="1"/>
  <c r="P53" i="13" s="1"/>
  <c r="G53" i="13"/>
  <c r="D53" i="13"/>
  <c r="J52" i="13"/>
  <c r="M52" i="13" s="1"/>
  <c r="P52" i="13" s="1"/>
  <c r="G52" i="13"/>
  <c r="D52" i="13"/>
  <c r="J51" i="13"/>
  <c r="M51" i="13" s="1"/>
  <c r="G51" i="13"/>
  <c r="D51" i="13"/>
  <c r="D50" i="13" s="1"/>
  <c r="G44" i="13"/>
  <c r="D44" i="13"/>
  <c r="M38" i="13"/>
  <c r="P38" i="13" s="1"/>
  <c r="K38" i="13"/>
  <c r="J38" i="13"/>
  <c r="H38" i="13"/>
  <c r="G38" i="13"/>
  <c r="I38" i="13" s="1"/>
  <c r="E38" i="13"/>
  <c r="D38" i="13"/>
  <c r="F38" i="13" s="1"/>
  <c r="K37" i="13"/>
  <c r="N37" i="13" s="1"/>
  <c r="Q37" i="13" s="1"/>
  <c r="J37" i="13"/>
  <c r="H37" i="13"/>
  <c r="G37" i="13"/>
  <c r="I37" i="13" s="1"/>
  <c r="F37" i="13"/>
  <c r="E37" i="13"/>
  <c r="D37" i="13"/>
  <c r="M36" i="13"/>
  <c r="K36" i="13"/>
  <c r="N36" i="13" s="1"/>
  <c r="Q36" i="13" s="1"/>
  <c r="J36" i="13"/>
  <c r="H36" i="13"/>
  <c r="G36" i="13"/>
  <c r="I36" i="13" s="1"/>
  <c r="E36" i="13"/>
  <c r="F36" i="13" s="1"/>
  <c r="D36" i="13"/>
  <c r="L35" i="13"/>
  <c r="K35" i="13"/>
  <c r="N35" i="13" s="1"/>
  <c r="Q35" i="13" s="1"/>
  <c r="J35" i="13"/>
  <c r="M35" i="13" s="1"/>
  <c r="H35" i="13"/>
  <c r="G35" i="13"/>
  <c r="E35" i="13"/>
  <c r="D35" i="13"/>
  <c r="F35" i="13" s="1"/>
  <c r="K34" i="13"/>
  <c r="J34" i="13"/>
  <c r="M34" i="13" s="1"/>
  <c r="P34" i="13" s="1"/>
  <c r="H34" i="13"/>
  <c r="G34" i="13"/>
  <c r="E34" i="13"/>
  <c r="D34" i="13"/>
  <c r="N33" i="13"/>
  <c r="Q33" i="13" s="1"/>
  <c r="K33" i="13"/>
  <c r="J33" i="13"/>
  <c r="H33" i="13"/>
  <c r="G33" i="13"/>
  <c r="I33" i="13" s="1"/>
  <c r="E33" i="13"/>
  <c r="D33" i="13"/>
  <c r="F33" i="13" s="1"/>
  <c r="M32" i="13"/>
  <c r="K32" i="13"/>
  <c r="N32" i="13" s="1"/>
  <c r="Q32" i="13" s="1"/>
  <c r="J32" i="13"/>
  <c r="H32" i="13"/>
  <c r="G32" i="13"/>
  <c r="I32" i="13" s="1"/>
  <c r="E32" i="13"/>
  <c r="F32" i="13" s="1"/>
  <c r="D32" i="13"/>
  <c r="L31" i="13"/>
  <c r="K31" i="13"/>
  <c r="N31" i="13" s="1"/>
  <c r="Q31" i="13" s="1"/>
  <c r="J31" i="13"/>
  <c r="M31" i="13" s="1"/>
  <c r="H31" i="13"/>
  <c r="G31" i="13"/>
  <c r="E31" i="13"/>
  <c r="D31" i="13"/>
  <c r="F31" i="13" s="1"/>
  <c r="M30" i="13"/>
  <c r="P30" i="13" s="1"/>
  <c r="K30" i="13"/>
  <c r="J30" i="13"/>
  <c r="H30" i="13"/>
  <c r="G30" i="13"/>
  <c r="I30" i="13" s="1"/>
  <c r="E30" i="13"/>
  <c r="D30" i="13"/>
  <c r="F30" i="13" s="1"/>
  <c r="N29" i="13"/>
  <c r="Q29" i="13" s="1"/>
  <c r="K29" i="13"/>
  <c r="J29" i="13"/>
  <c r="L29" i="13" s="1"/>
  <c r="H29" i="13"/>
  <c r="H39" i="13" s="1"/>
  <c r="G29" i="13"/>
  <c r="E29" i="13"/>
  <c r="D29" i="13"/>
  <c r="F29" i="13" s="1"/>
  <c r="M28" i="13"/>
  <c r="K28" i="13"/>
  <c r="J28" i="13"/>
  <c r="L28" i="13" s="1"/>
  <c r="H28" i="13"/>
  <c r="G28" i="13"/>
  <c r="G39" i="13" s="1"/>
  <c r="E28" i="13"/>
  <c r="D28" i="13"/>
  <c r="M23" i="13"/>
  <c r="P23" i="13" s="1"/>
  <c r="K23" i="13"/>
  <c r="J23" i="13"/>
  <c r="H23" i="13"/>
  <c r="G23" i="13"/>
  <c r="I23" i="13" s="1"/>
  <c r="E23" i="13"/>
  <c r="D23" i="13"/>
  <c r="F23" i="13" s="1"/>
  <c r="N22" i="13"/>
  <c r="Q22" i="13" s="1"/>
  <c r="L22" i="13"/>
  <c r="K22" i="13"/>
  <c r="J22" i="13"/>
  <c r="M22" i="13" s="1"/>
  <c r="H22" i="13"/>
  <c r="G22" i="13"/>
  <c r="I22" i="13" s="1"/>
  <c r="E22" i="13"/>
  <c r="D22" i="13"/>
  <c r="F22" i="13" s="1"/>
  <c r="Q21" i="13"/>
  <c r="K21" i="13"/>
  <c r="N21" i="13" s="1"/>
  <c r="J21" i="13"/>
  <c r="L21" i="13" s="1"/>
  <c r="H21" i="13"/>
  <c r="G21" i="13"/>
  <c r="I21" i="13" s="1"/>
  <c r="E21" i="13"/>
  <c r="F21" i="13" s="1"/>
  <c r="D21" i="13"/>
  <c r="K20" i="13"/>
  <c r="N20" i="13" s="1"/>
  <c r="Q20" i="13" s="1"/>
  <c r="J20" i="13"/>
  <c r="M20" i="13" s="1"/>
  <c r="H20" i="13"/>
  <c r="G20" i="13"/>
  <c r="E20" i="13"/>
  <c r="D20" i="13"/>
  <c r="K19" i="13"/>
  <c r="J19" i="13"/>
  <c r="M19" i="13" s="1"/>
  <c r="P19" i="13" s="1"/>
  <c r="H19" i="13"/>
  <c r="G19" i="13"/>
  <c r="E19" i="13"/>
  <c r="D19" i="13"/>
  <c r="N18" i="13"/>
  <c r="Q18" i="13" s="1"/>
  <c r="K18" i="13"/>
  <c r="J18" i="13"/>
  <c r="M18" i="13" s="1"/>
  <c r="H18" i="13"/>
  <c r="G18" i="13"/>
  <c r="E18" i="13"/>
  <c r="D18" i="13"/>
  <c r="F18" i="13" s="1"/>
  <c r="M17" i="13"/>
  <c r="P17" i="13" s="1"/>
  <c r="K17" i="13"/>
  <c r="N17" i="13" s="1"/>
  <c r="Q17" i="13" s="1"/>
  <c r="J17" i="13"/>
  <c r="H17" i="13"/>
  <c r="G17" i="13"/>
  <c r="I17" i="13" s="1"/>
  <c r="E17" i="13"/>
  <c r="F17" i="13" s="1"/>
  <c r="D17" i="13"/>
  <c r="K16" i="13"/>
  <c r="N16" i="13" s="1"/>
  <c r="Q16" i="13" s="1"/>
  <c r="J16" i="13"/>
  <c r="M16" i="13" s="1"/>
  <c r="H16" i="13"/>
  <c r="G16" i="13"/>
  <c r="F16" i="13"/>
  <c r="E16" i="13"/>
  <c r="D16" i="13"/>
  <c r="K15" i="13"/>
  <c r="J15" i="13"/>
  <c r="M15" i="13" s="1"/>
  <c r="H15" i="13"/>
  <c r="G15" i="13"/>
  <c r="I15" i="13" s="1"/>
  <c r="E15" i="13"/>
  <c r="D15" i="13"/>
  <c r="D8" i="13"/>
  <c r="D6" i="13"/>
  <c r="D4" i="13"/>
  <c r="L20" i="13" l="1"/>
  <c r="I31" i="13"/>
  <c r="I34" i="13"/>
  <c r="I35" i="13"/>
  <c r="F15" i="13"/>
  <c r="D24" i="13"/>
  <c r="I16" i="13"/>
  <c r="I19" i="13"/>
  <c r="I20" i="13"/>
  <c r="M21" i="13"/>
  <c r="O35" i="13"/>
  <c r="O16" i="13"/>
  <c r="F20" i="13"/>
  <c r="I29" i="13"/>
  <c r="L32" i="13"/>
  <c r="F34" i="13"/>
  <c r="L36" i="13"/>
  <c r="G50" i="13"/>
  <c r="H24" i="13"/>
  <c r="H40" i="13" s="1"/>
  <c r="M24" i="13"/>
  <c r="P15" i="13"/>
  <c r="E39" i="13"/>
  <c r="F28" i="13"/>
  <c r="F39" i="13" s="1"/>
  <c r="M50" i="13"/>
  <c r="P51" i="13"/>
  <c r="P50" i="13" s="1"/>
  <c r="O18" i="13"/>
  <c r="P16" i="13"/>
  <c r="R16" i="13" s="1"/>
  <c r="R17" i="13"/>
  <c r="P18" i="13"/>
  <c r="R18" i="13" s="1"/>
  <c r="L19" i="13"/>
  <c r="N19" i="13"/>
  <c r="Q19" i="13" s="1"/>
  <c r="R19" i="13" s="1"/>
  <c r="N28" i="13"/>
  <c r="K39" i="13"/>
  <c r="M37" i="13"/>
  <c r="L37" i="13"/>
  <c r="D39" i="13"/>
  <c r="D40" i="13" s="1"/>
  <c r="E24" i="13"/>
  <c r="E40" i="13" s="1"/>
  <c r="L16" i="13"/>
  <c r="O17" i="13"/>
  <c r="O20" i="13"/>
  <c r="P20" i="13"/>
  <c r="R20" i="13" s="1"/>
  <c r="J24" i="13"/>
  <c r="P28" i="13"/>
  <c r="M29" i="13"/>
  <c r="J39" i="13"/>
  <c r="L30" i="13"/>
  <c r="N30" i="13"/>
  <c r="M33" i="13"/>
  <c r="L33" i="13"/>
  <c r="P35" i="13"/>
  <c r="R35" i="13" s="1"/>
  <c r="P36" i="13"/>
  <c r="R36" i="13" s="1"/>
  <c r="O36" i="13"/>
  <c r="L38" i="13"/>
  <c r="N38" i="13"/>
  <c r="G24" i="13"/>
  <c r="G40" i="13" s="1"/>
  <c r="L15" i="13"/>
  <c r="K24" i="13"/>
  <c r="K40" i="13" s="1"/>
  <c r="N15" i="13"/>
  <c r="L17" i="13"/>
  <c r="I18" i="13"/>
  <c r="I24" i="13" s="1"/>
  <c r="L18" i="13"/>
  <c r="F19" i="13"/>
  <c r="F24" i="13" s="1"/>
  <c r="F40" i="13" s="1"/>
  <c r="F41" i="13" s="1"/>
  <c r="O22" i="13"/>
  <c r="P22" i="13"/>
  <c r="R22" i="13" s="1"/>
  <c r="L23" i="13"/>
  <c r="N23" i="13"/>
  <c r="Q23" i="13" s="1"/>
  <c r="R23" i="13" s="1"/>
  <c r="I28" i="13"/>
  <c r="I39" i="13" s="1"/>
  <c r="O28" i="13"/>
  <c r="O31" i="13"/>
  <c r="P31" i="13"/>
  <c r="R31" i="13" s="1"/>
  <c r="P32" i="13"/>
  <c r="R32" i="13" s="1"/>
  <c r="O32" i="13"/>
  <c r="L34" i="13"/>
  <c r="N34" i="13"/>
  <c r="J50" i="13"/>
  <c r="O23" i="13" l="1"/>
  <c r="L39" i="13"/>
  <c r="P21" i="13"/>
  <c r="R21" i="13" s="1"/>
  <c r="O21" i="13"/>
  <c r="M39" i="13"/>
  <c r="I40" i="13"/>
  <c r="I41" i="13" s="1"/>
  <c r="O37" i="13"/>
  <c r="P37" i="13"/>
  <c r="R37" i="13" s="1"/>
  <c r="Q34" i="13"/>
  <c r="R34" i="13" s="1"/>
  <c r="O34" i="13"/>
  <c r="R28" i="13"/>
  <c r="P39" i="13"/>
  <c r="L24" i="13"/>
  <c r="Q15" i="13"/>
  <c r="Q24" i="13" s="1"/>
  <c r="N24" i="13"/>
  <c r="Q38" i="13"/>
  <c r="R38" i="13" s="1"/>
  <c r="O38" i="13"/>
  <c r="O33" i="13"/>
  <c r="P33" i="13"/>
  <c r="R33" i="13" s="1"/>
  <c r="O29" i="13"/>
  <c r="P29" i="13"/>
  <c r="R29" i="13" s="1"/>
  <c r="M40" i="13"/>
  <c r="Q30" i="13"/>
  <c r="R30" i="13" s="1"/>
  <c r="O30" i="13"/>
  <c r="O15" i="13"/>
  <c r="O19" i="13"/>
  <c r="J40" i="13"/>
  <c r="N39" i="13"/>
  <c r="Q28" i="13"/>
  <c r="R15" i="13"/>
  <c r="P24" i="13"/>
  <c r="R39" i="13" l="1"/>
  <c r="R24" i="13"/>
  <c r="R40" i="13" s="1"/>
  <c r="R41" i="13" s="1"/>
  <c r="L40" i="13"/>
  <c r="L41" i="13" s="1"/>
  <c r="N40" i="13"/>
  <c r="Q40" i="13"/>
  <c r="P40" i="13"/>
  <c r="O39" i="13"/>
  <c r="Q39" i="13"/>
  <c r="O24" i="13"/>
  <c r="O40" i="13" l="1"/>
  <c r="O41" i="13" s="1"/>
  <c r="J51" i="12"/>
  <c r="Q39" i="12"/>
  <c r="P39" i="12"/>
  <c r="N39" i="12"/>
  <c r="M39" i="12"/>
  <c r="R38" i="12"/>
  <c r="O38" i="12"/>
  <c r="K38" i="12"/>
  <c r="J38" i="12"/>
  <c r="H38" i="12"/>
  <c r="G38" i="12"/>
  <c r="I38" i="12" s="1"/>
  <c r="F38" i="12"/>
  <c r="E38" i="12"/>
  <c r="D38" i="12"/>
  <c r="R37" i="12"/>
  <c r="O37" i="12"/>
  <c r="K37" i="12"/>
  <c r="J37" i="12"/>
  <c r="L37" i="12" s="1"/>
  <c r="H37" i="12"/>
  <c r="I37" i="12" s="1"/>
  <c r="G37" i="12"/>
  <c r="E37" i="12"/>
  <c r="F37" i="12" s="1"/>
  <c r="D37" i="12"/>
  <c r="R36" i="12"/>
  <c r="O36" i="12"/>
  <c r="K36" i="12"/>
  <c r="J36" i="12"/>
  <c r="H36" i="12"/>
  <c r="I36" i="12" s="1"/>
  <c r="G36" i="12"/>
  <c r="E36" i="12"/>
  <c r="D36" i="12"/>
  <c r="F36" i="12" s="1"/>
  <c r="R35" i="12"/>
  <c r="R39" i="12" s="1"/>
  <c r="O35" i="12"/>
  <c r="O39" i="12" s="1"/>
  <c r="K35" i="12"/>
  <c r="J35" i="12"/>
  <c r="H35" i="12"/>
  <c r="G35" i="12"/>
  <c r="E35" i="12"/>
  <c r="D35" i="12"/>
  <c r="F35" i="12" s="1"/>
  <c r="R34" i="12"/>
  <c r="O34" i="12"/>
  <c r="K34" i="12"/>
  <c r="J34" i="12"/>
  <c r="L34" i="12" s="1"/>
  <c r="H34" i="12"/>
  <c r="G34" i="12"/>
  <c r="E34" i="12"/>
  <c r="D34" i="12"/>
  <c r="F34" i="12" s="1"/>
  <c r="R33" i="12"/>
  <c r="O33" i="12"/>
  <c r="K33" i="12"/>
  <c r="L33" i="12" s="1"/>
  <c r="H33" i="12"/>
  <c r="G33" i="12"/>
  <c r="I33" i="12" s="1"/>
  <c r="E33" i="12"/>
  <c r="D33" i="12"/>
  <c r="F33" i="12" s="1"/>
  <c r="R32" i="12"/>
  <c r="O32" i="12"/>
  <c r="K32" i="12"/>
  <c r="L32" i="12" s="1"/>
  <c r="H32" i="12"/>
  <c r="G32" i="12"/>
  <c r="I32" i="12" s="1"/>
  <c r="E32" i="12"/>
  <c r="D32" i="12"/>
  <c r="R31" i="12"/>
  <c r="O31" i="12"/>
  <c r="K31" i="12"/>
  <c r="J31" i="12"/>
  <c r="H31" i="12"/>
  <c r="G31" i="12"/>
  <c r="I31" i="12" s="1"/>
  <c r="F31" i="12"/>
  <c r="E31" i="12"/>
  <c r="D31" i="12"/>
  <c r="R30" i="12"/>
  <c r="O30" i="12"/>
  <c r="K30" i="12"/>
  <c r="L30" i="12" s="1"/>
  <c r="H30" i="12"/>
  <c r="G30" i="12"/>
  <c r="I30" i="12" s="1"/>
  <c r="E30" i="12"/>
  <c r="D30" i="12"/>
  <c r="R29" i="12"/>
  <c r="O29" i="12"/>
  <c r="K29" i="12"/>
  <c r="J29" i="12"/>
  <c r="H29" i="12"/>
  <c r="G29" i="12"/>
  <c r="I29" i="12" s="1"/>
  <c r="E29" i="12"/>
  <c r="D29" i="12"/>
  <c r="R28" i="12"/>
  <c r="O28" i="12"/>
  <c r="K28" i="12"/>
  <c r="K39" i="12" s="1"/>
  <c r="J28" i="12"/>
  <c r="J39" i="12" s="1"/>
  <c r="H28" i="12"/>
  <c r="H39" i="12" s="1"/>
  <c r="G28" i="12"/>
  <c r="G39" i="12" s="1"/>
  <c r="E28" i="12"/>
  <c r="E39" i="12" s="1"/>
  <c r="D28" i="12"/>
  <c r="D39" i="12" s="1"/>
  <c r="Q24" i="12"/>
  <c r="Q40" i="12" s="1"/>
  <c r="P24" i="12"/>
  <c r="P40" i="12" s="1"/>
  <c r="N24" i="12"/>
  <c r="N40" i="12" s="1"/>
  <c r="M24" i="12"/>
  <c r="M40" i="12" s="1"/>
  <c r="R23" i="12"/>
  <c r="O23" i="12"/>
  <c r="L23" i="12"/>
  <c r="K23" i="12"/>
  <c r="J23" i="12"/>
  <c r="H23" i="12"/>
  <c r="G23" i="12"/>
  <c r="I23" i="12" s="1"/>
  <c r="E23" i="12"/>
  <c r="D23" i="12"/>
  <c r="R22" i="12"/>
  <c r="O22" i="12"/>
  <c r="K22" i="12"/>
  <c r="J22" i="12"/>
  <c r="G22" i="12"/>
  <c r="I22" i="12" s="1"/>
  <c r="E22" i="12"/>
  <c r="D22" i="12"/>
  <c r="F22" i="12" s="1"/>
  <c r="R21" i="12"/>
  <c r="O21" i="12"/>
  <c r="K21" i="12"/>
  <c r="J21" i="12"/>
  <c r="L21" i="12" s="1"/>
  <c r="G21" i="12"/>
  <c r="I21" i="12" s="1"/>
  <c r="E21" i="12"/>
  <c r="D21" i="12"/>
  <c r="F21" i="12" s="1"/>
  <c r="R20" i="12"/>
  <c r="O20" i="12"/>
  <c r="K20" i="12"/>
  <c r="J20" i="12"/>
  <c r="L20" i="12" s="1"/>
  <c r="H20" i="12"/>
  <c r="I20" i="12" s="1"/>
  <c r="E20" i="12"/>
  <c r="F20" i="12" s="1"/>
  <c r="R19" i="12"/>
  <c r="O19" i="12"/>
  <c r="K19" i="12"/>
  <c r="J19" i="12"/>
  <c r="L19" i="12" s="1"/>
  <c r="H19" i="12"/>
  <c r="G19" i="12"/>
  <c r="I19" i="12" s="1"/>
  <c r="E19" i="12"/>
  <c r="D19" i="12"/>
  <c r="F19" i="12" s="1"/>
  <c r="R18" i="12"/>
  <c r="O18" i="12"/>
  <c r="K18" i="12"/>
  <c r="J18" i="12"/>
  <c r="L18" i="12" s="1"/>
  <c r="I18" i="12"/>
  <c r="E18" i="12"/>
  <c r="D18" i="12"/>
  <c r="F18" i="12" s="1"/>
  <c r="R17" i="12"/>
  <c r="O17" i="12"/>
  <c r="K17" i="12"/>
  <c r="L17" i="12" s="1"/>
  <c r="H17" i="12"/>
  <c r="G17" i="12"/>
  <c r="I17" i="12" s="1"/>
  <c r="E17" i="12"/>
  <c r="D17" i="12"/>
  <c r="F17" i="12" s="1"/>
  <c r="R16" i="12"/>
  <c r="O16" i="12"/>
  <c r="K16" i="12"/>
  <c r="L16" i="12" s="1"/>
  <c r="H16" i="12"/>
  <c r="G16" i="12"/>
  <c r="G24" i="12" s="1"/>
  <c r="G40" i="12" s="1"/>
  <c r="E16" i="12"/>
  <c r="D16" i="12"/>
  <c r="F16" i="12" s="1"/>
  <c r="R15" i="12"/>
  <c r="R24" i="12" s="1"/>
  <c r="R40" i="12" s="1"/>
  <c r="R41" i="12" s="1"/>
  <c r="O15" i="12"/>
  <c r="O24" i="12" s="1"/>
  <c r="O40" i="12" s="1"/>
  <c r="O41" i="12" s="1"/>
  <c r="K15" i="12"/>
  <c r="K24" i="12" s="1"/>
  <c r="J15" i="12"/>
  <c r="J24" i="12" s="1"/>
  <c r="H15" i="12"/>
  <c r="H24" i="12" s="1"/>
  <c r="H40" i="12" s="1"/>
  <c r="E15" i="12"/>
  <c r="E24" i="12" s="1"/>
  <c r="E40" i="12" s="1"/>
  <c r="D15" i="12"/>
  <c r="D24" i="12" s="1"/>
  <c r="D40" i="12" s="1"/>
  <c r="D8" i="12"/>
  <c r="D6" i="12"/>
  <c r="D4" i="12"/>
  <c r="L22" i="12" l="1"/>
  <c r="F23" i="12"/>
  <c r="L36" i="12"/>
  <c r="L35" i="12"/>
  <c r="F29" i="12"/>
  <c r="L29" i="12"/>
  <c r="F30" i="12"/>
  <c r="L31" i="12"/>
  <c r="F32" i="12"/>
  <c r="I34" i="12"/>
  <c r="I35" i="12"/>
  <c r="L38" i="12"/>
  <c r="F28" i="12"/>
  <c r="F39" i="12" s="1"/>
  <c r="J40" i="12"/>
  <c r="K40" i="12"/>
  <c r="L39" i="12"/>
  <c r="L15" i="12"/>
  <c r="L24" i="12" s="1"/>
  <c r="I16" i="12"/>
  <c r="I15" i="12"/>
  <c r="I24" i="12" s="1"/>
  <c r="L28" i="12"/>
  <c r="F15" i="12"/>
  <c r="F24" i="12" s="1"/>
  <c r="I28" i="12"/>
  <c r="I39" i="12" s="1"/>
  <c r="F40" i="12" l="1"/>
  <c r="F41" i="12" s="1"/>
  <c r="I40" i="12"/>
  <c r="I41" i="12" s="1"/>
  <c r="L40" i="12"/>
  <c r="L41" i="12" s="1"/>
  <c r="Q40" i="11" l="1"/>
  <c r="P40" i="11"/>
  <c r="N40" i="11"/>
  <c r="M40" i="11"/>
  <c r="Q39" i="11"/>
  <c r="P39" i="11"/>
  <c r="N39" i="11"/>
  <c r="M39" i="11"/>
  <c r="J39" i="11"/>
  <c r="G39" i="11"/>
  <c r="R38" i="11"/>
  <c r="O38" i="11"/>
  <c r="K38" i="11"/>
  <c r="L38" i="11" s="1"/>
  <c r="H38" i="11"/>
  <c r="I38" i="11" s="1"/>
  <c r="E38" i="11"/>
  <c r="F38" i="11" s="1"/>
  <c r="R37" i="11"/>
  <c r="O37" i="11"/>
  <c r="K37" i="11"/>
  <c r="L37" i="11" s="1"/>
  <c r="I37" i="11"/>
  <c r="H37" i="11"/>
  <c r="E37" i="11"/>
  <c r="F37" i="11" s="1"/>
  <c r="R36" i="11"/>
  <c r="O36" i="11"/>
  <c r="K36" i="11"/>
  <c r="L36" i="11" s="1"/>
  <c r="H36" i="11"/>
  <c r="I36" i="11" s="1"/>
  <c r="E36" i="11"/>
  <c r="D36" i="11"/>
  <c r="R35" i="11"/>
  <c r="R39" i="11" s="1"/>
  <c r="O35" i="11"/>
  <c r="K35" i="11"/>
  <c r="L35" i="11" s="1"/>
  <c r="H35" i="11"/>
  <c r="E35" i="11"/>
  <c r="F35" i="11" s="1"/>
  <c r="R34" i="11"/>
  <c r="O34" i="11"/>
  <c r="K34" i="11"/>
  <c r="L34" i="11" s="1"/>
  <c r="I34" i="11"/>
  <c r="H34" i="11"/>
  <c r="E34" i="11"/>
  <c r="F34" i="11" s="1"/>
  <c r="R33" i="11"/>
  <c r="O33" i="11"/>
  <c r="K33" i="11"/>
  <c r="L33" i="11" s="1"/>
  <c r="I33" i="11"/>
  <c r="H33" i="11"/>
  <c r="E33" i="11"/>
  <c r="F33" i="11" s="1"/>
  <c r="R32" i="11"/>
  <c r="O32" i="11"/>
  <c r="K32" i="11"/>
  <c r="H32" i="11"/>
  <c r="I32" i="11" s="1"/>
  <c r="E32" i="11"/>
  <c r="F32" i="11" s="1"/>
  <c r="R31" i="11"/>
  <c r="O31" i="11"/>
  <c r="K31" i="11"/>
  <c r="L31" i="11" s="1"/>
  <c r="H31" i="11"/>
  <c r="F31" i="11"/>
  <c r="R30" i="11"/>
  <c r="O30" i="11"/>
  <c r="L30" i="11"/>
  <c r="I30" i="11"/>
  <c r="F30" i="11"/>
  <c r="R29" i="11"/>
  <c r="O29" i="11"/>
  <c r="O39" i="11" s="1"/>
  <c r="K29" i="11"/>
  <c r="I29" i="11"/>
  <c r="E29" i="11"/>
  <c r="F29" i="11" s="1"/>
  <c r="R28" i="11"/>
  <c r="O28" i="11"/>
  <c r="K28" i="11"/>
  <c r="K39" i="11" s="1"/>
  <c r="H28" i="11"/>
  <c r="I28" i="11" s="1"/>
  <c r="E28" i="11"/>
  <c r="F28" i="11" s="1"/>
  <c r="Q24" i="11"/>
  <c r="P24" i="11"/>
  <c r="N24" i="11"/>
  <c r="M24" i="11"/>
  <c r="G24" i="11"/>
  <c r="G40" i="11" s="1"/>
  <c r="D24" i="11"/>
  <c r="R23" i="11"/>
  <c r="O23" i="11"/>
  <c r="K23" i="11"/>
  <c r="J23" i="11"/>
  <c r="L23" i="11" s="1"/>
  <c r="H23" i="11"/>
  <c r="G23" i="11"/>
  <c r="I23" i="11" s="1"/>
  <c r="E23" i="11"/>
  <c r="D23" i="11"/>
  <c r="F23" i="11" s="1"/>
  <c r="R22" i="11"/>
  <c r="O22" i="11"/>
  <c r="L22" i="11"/>
  <c r="I22" i="11"/>
  <c r="E22" i="11"/>
  <c r="F22" i="11" s="1"/>
  <c r="D22" i="11"/>
  <c r="R21" i="11"/>
  <c r="O21" i="11"/>
  <c r="L21" i="11"/>
  <c r="I21" i="11"/>
  <c r="E21" i="11"/>
  <c r="F21" i="11" s="1"/>
  <c r="R20" i="11"/>
  <c r="O20" i="11"/>
  <c r="K20" i="11"/>
  <c r="L20" i="11" s="1"/>
  <c r="I20" i="11"/>
  <c r="H20" i="11"/>
  <c r="E20" i="11"/>
  <c r="F20" i="11" s="1"/>
  <c r="R19" i="11"/>
  <c r="O19" i="11"/>
  <c r="K19" i="11"/>
  <c r="L19" i="11" s="1"/>
  <c r="I19" i="11"/>
  <c r="H19" i="11"/>
  <c r="E19" i="11"/>
  <c r="F19" i="11" s="1"/>
  <c r="R18" i="11"/>
  <c r="O18" i="11"/>
  <c r="K18" i="11"/>
  <c r="L18" i="11" s="1"/>
  <c r="I18" i="11"/>
  <c r="E18" i="11"/>
  <c r="F18" i="11" s="1"/>
  <c r="R17" i="11"/>
  <c r="O17" i="11"/>
  <c r="O24" i="11" s="1"/>
  <c r="O40" i="11" s="1"/>
  <c r="O41" i="11" s="1"/>
  <c r="K17" i="11"/>
  <c r="J17" i="11"/>
  <c r="J24" i="11" s="1"/>
  <c r="J40" i="11" s="1"/>
  <c r="I17" i="11"/>
  <c r="H17" i="11"/>
  <c r="E17" i="11"/>
  <c r="F17" i="11" s="1"/>
  <c r="R16" i="11"/>
  <c r="O16" i="11"/>
  <c r="K16" i="11"/>
  <c r="L16" i="11" s="1"/>
  <c r="H16" i="11"/>
  <c r="I16" i="11" s="1"/>
  <c r="E16" i="11"/>
  <c r="R15" i="11"/>
  <c r="R24" i="11" s="1"/>
  <c r="R40" i="11" s="1"/>
  <c r="R41" i="11" s="1"/>
  <c r="O15" i="11"/>
  <c r="K15" i="11"/>
  <c r="L15" i="11" s="1"/>
  <c r="I15" i="11"/>
  <c r="H15" i="11"/>
  <c r="H24" i="11" s="1"/>
  <c r="F15" i="11"/>
  <c r="K24" i="11" l="1"/>
  <c r="H39" i="11"/>
  <c r="H40" i="11" s="1"/>
  <c r="I24" i="11"/>
  <c r="E24" i="11"/>
  <c r="F36" i="11"/>
  <c r="F39" i="11"/>
  <c r="K40" i="11"/>
  <c r="F24" i="11"/>
  <c r="F40" i="11" s="1"/>
  <c r="F41" i="11" s="1"/>
  <c r="L28" i="11"/>
  <c r="L39" i="11" s="1"/>
  <c r="I31" i="11"/>
  <c r="I39" i="11" s="1"/>
  <c r="I40" i="11" s="1"/>
  <c r="I41" i="11" s="1"/>
  <c r="D39" i="11"/>
  <c r="D40" i="11" s="1"/>
  <c r="E39" i="11"/>
  <c r="E40" i="11" s="1"/>
  <c r="F16" i="11"/>
  <c r="L17" i="11"/>
  <c r="L24" i="11" s="1"/>
  <c r="L40" i="11" s="1"/>
  <c r="L41" i="11" s="1"/>
  <c r="P50" i="10" l="1"/>
  <c r="M50" i="10"/>
  <c r="J50" i="10"/>
  <c r="G50" i="10"/>
  <c r="D50" i="10"/>
  <c r="Q40" i="10"/>
  <c r="N40" i="10"/>
  <c r="M40" i="10"/>
  <c r="Q39" i="10"/>
  <c r="P39" i="10"/>
  <c r="N39" i="10"/>
  <c r="M39" i="10"/>
  <c r="R38" i="10"/>
  <c r="O38" i="10"/>
  <c r="K38" i="10"/>
  <c r="L38" i="10" s="1"/>
  <c r="J38" i="10"/>
  <c r="H38" i="10"/>
  <c r="G38" i="10"/>
  <c r="E38" i="10"/>
  <c r="D38" i="10"/>
  <c r="R37" i="10"/>
  <c r="O37" i="10"/>
  <c r="K37" i="10"/>
  <c r="J37" i="10"/>
  <c r="L37" i="10" s="1"/>
  <c r="H37" i="10"/>
  <c r="G37" i="10"/>
  <c r="E37" i="10"/>
  <c r="D37" i="10"/>
  <c r="F37" i="10" s="1"/>
  <c r="R36" i="10"/>
  <c r="O36" i="10"/>
  <c r="K36" i="10"/>
  <c r="J36" i="10"/>
  <c r="L36" i="10" s="1"/>
  <c r="H36" i="10"/>
  <c r="G36" i="10"/>
  <c r="I36" i="10" s="1"/>
  <c r="E36" i="10"/>
  <c r="F36" i="10" s="1"/>
  <c r="D36" i="10"/>
  <c r="R35" i="10"/>
  <c r="R39" i="10" s="1"/>
  <c r="O35" i="10"/>
  <c r="O39" i="10" s="1"/>
  <c r="L35" i="10"/>
  <c r="K35" i="10"/>
  <c r="J35" i="10"/>
  <c r="H35" i="10"/>
  <c r="G35" i="10"/>
  <c r="E35" i="10"/>
  <c r="D35" i="10"/>
  <c r="F35" i="10" s="1"/>
  <c r="R34" i="10"/>
  <c r="O34" i="10"/>
  <c r="K34" i="10"/>
  <c r="J34" i="10"/>
  <c r="H34" i="10"/>
  <c r="G34" i="10"/>
  <c r="I34" i="10" s="1"/>
  <c r="E34" i="10"/>
  <c r="D34" i="10"/>
  <c r="F34" i="10" s="1"/>
  <c r="R33" i="10"/>
  <c r="O33" i="10"/>
  <c r="K33" i="10"/>
  <c r="J33" i="10"/>
  <c r="L33" i="10" s="1"/>
  <c r="H33" i="10"/>
  <c r="G33" i="10"/>
  <c r="I33" i="10" s="1"/>
  <c r="E33" i="10"/>
  <c r="D33" i="10"/>
  <c r="F33" i="10" s="1"/>
  <c r="R32" i="10"/>
  <c r="O32" i="10"/>
  <c r="K32" i="10"/>
  <c r="J32" i="10"/>
  <c r="L32" i="10" s="1"/>
  <c r="I32" i="10"/>
  <c r="H32" i="10"/>
  <c r="G32" i="10"/>
  <c r="E32" i="10"/>
  <c r="D32" i="10"/>
  <c r="R31" i="10"/>
  <c r="O31" i="10"/>
  <c r="K31" i="10"/>
  <c r="L31" i="10" s="1"/>
  <c r="J31" i="10"/>
  <c r="H31" i="10"/>
  <c r="G31" i="10"/>
  <c r="E31" i="10"/>
  <c r="D31" i="10"/>
  <c r="R30" i="10"/>
  <c r="O30" i="10"/>
  <c r="K30" i="10"/>
  <c r="L30" i="10" s="1"/>
  <c r="J30" i="10"/>
  <c r="H30" i="10"/>
  <c r="G30" i="10"/>
  <c r="I30" i="10" s="1"/>
  <c r="E30" i="10"/>
  <c r="D30" i="10"/>
  <c r="R29" i="10"/>
  <c r="O29" i="10"/>
  <c r="K29" i="10"/>
  <c r="J29" i="10"/>
  <c r="H29" i="10"/>
  <c r="G29" i="10"/>
  <c r="I29" i="10" s="1"/>
  <c r="F29" i="10"/>
  <c r="E29" i="10"/>
  <c r="D29" i="10"/>
  <c r="R28" i="10"/>
  <c r="O28" i="10"/>
  <c r="K28" i="10"/>
  <c r="J28" i="10"/>
  <c r="H28" i="10"/>
  <c r="G28" i="10"/>
  <c r="G39" i="10" s="1"/>
  <c r="E28" i="10"/>
  <c r="D28" i="10"/>
  <c r="Q24" i="10"/>
  <c r="P24" i="10"/>
  <c r="P40" i="10" s="1"/>
  <c r="N24" i="10"/>
  <c r="M24" i="10"/>
  <c r="R23" i="10"/>
  <c r="O23" i="10"/>
  <c r="K23" i="10"/>
  <c r="L23" i="10" s="1"/>
  <c r="J23" i="10"/>
  <c r="H23" i="10"/>
  <c r="G23" i="10"/>
  <c r="E23" i="10"/>
  <c r="D23" i="10"/>
  <c r="R22" i="10"/>
  <c r="O22" i="10"/>
  <c r="K22" i="10"/>
  <c r="J22" i="10"/>
  <c r="H22" i="10"/>
  <c r="G22" i="10"/>
  <c r="E22" i="10"/>
  <c r="D22" i="10"/>
  <c r="F22" i="10" s="1"/>
  <c r="R21" i="10"/>
  <c r="O21" i="10"/>
  <c r="K21" i="10"/>
  <c r="J21" i="10"/>
  <c r="L21" i="10" s="1"/>
  <c r="H21" i="10"/>
  <c r="G21" i="10"/>
  <c r="I21" i="10" s="1"/>
  <c r="E21" i="10"/>
  <c r="F21" i="10" s="1"/>
  <c r="D21" i="10"/>
  <c r="R20" i="10"/>
  <c r="O20" i="10"/>
  <c r="L20" i="10"/>
  <c r="K20" i="10"/>
  <c r="J20" i="10"/>
  <c r="H20" i="10"/>
  <c r="G20" i="10"/>
  <c r="E20" i="10"/>
  <c r="D20" i="10"/>
  <c r="R19" i="10"/>
  <c r="O19" i="10"/>
  <c r="K19" i="10"/>
  <c r="L19" i="10" s="1"/>
  <c r="J19" i="10"/>
  <c r="H19" i="10"/>
  <c r="G19" i="10"/>
  <c r="I19" i="10" s="1"/>
  <c r="E19" i="10"/>
  <c r="D19" i="10"/>
  <c r="R18" i="10"/>
  <c r="O18" i="10"/>
  <c r="K18" i="10"/>
  <c r="J18" i="10"/>
  <c r="G18" i="10"/>
  <c r="I18" i="10" s="1"/>
  <c r="E18" i="10"/>
  <c r="D18" i="10"/>
  <c r="R17" i="10"/>
  <c r="O17" i="10"/>
  <c r="K17" i="10"/>
  <c r="L17" i="10" s="1"/>
  <c r="J17" i="10"/>
  <c r="H17" i="10"/>
  <c r="G17" i="10"/>
  <c r="E17" i="10"/>
  <c r="D17" i="10"/>
  <c r="R16" i="10"/>
  <c r="O16" i="10"/>
  <c r="K16" i="10"/>
  <c r="L16" i="10" s="1"/>
  <c r="J16" i="10"/>
  <c r="H16" i="10"/>
  <c r="G16" i="10"/>
  <c r="I16" i="10" s="1"/>
  <c r="E16" i="10"/>
  <c r="D16" i="10"/>
  <c r="R15" i="10"/>
  <c r="R24" i="10" s="1"/>
  <c r="R40" i="10" s="1"/>
  <c r="R41" i="10" s="1"/>
  <c r="O15" i="10"/>
  <c r="O24" i="10" s="1"/>
  <c r="K15" i="10"/>
  <c r="K24" i="10" s="1"/>
  <c r="J15" i="10"/>
  <c r="J24" i="10" s="1"/>
  <c r="H15" i="10"/>
  <c r="G15" i="10"/>
  <c r="G24" i="10" s="1"/>
  <c r="F15" i="10"/>
  <c r="E15" i="10"/>
  <c r="D15" i="10"/>
  <c r="D8" i="10"/>
  <c r="D6" i="10"/>
  <c r="D4" i="10"/>
  <c r="I17" i="10" l="1"/>
  <c r="I20" i="10"/>
  <c r="L22" i="10"/>
  <c r="F23" i="10"/>
  <c r="I28" i="10"/>
  <c r="F32" i="10"/>
  <c r="I35" i="10"/>
  <c r="I39" i="10" s="1"/>
  <c r="F38" i="10"/>
  <c r="F16" i="10"/>
  <c r="D24" i="10"/>
  <c r="L18" i="10"/>
  <c r="F19" i="10"/>
  <c r="F20" i="10"/>
  <c r="E39" i="10"/>
  <c r="E40" i="10" s="1"/>
  <c r="L28" i="10"/>
  <c r="L39" i="10" s="1"/>
  <c r="I31" i="10"/>
  <c r="E24" i="10"/>
  <c r="I22" i="10"/>
  <c r="I23" i="10"/>
  <c r="K39" i="10"/>
  <c r="K40" i="10" s="1"/>
  <c r="L29" i="10"/>
  <c r="F30" i="10"/>
  <c r="D39" i="10"/>
  <c r="L34" i="10"/>
  <c r="I37" i="10"/>
  <c r="I38" i="10"/>
  <c r="F18" i="10"/>
  <c r="G40" i="10"/>
  <c r="O40" i="10"/>
  <c r="O41" i="10" s="1"/>
  <c r="H24" i="10"/>
  <c r="H39" i="10"/>
  <c r="F28" i="10"/>
  <c r="L15" i="10"/>
  <c r="L24" i="10" s="1"/>
  <c r="F17" i="10"/>
  <c r="F31" i="10"/>
  <c r="J39" i="10"/>
  <c r="J40" i="10" s="1"/>
  <c r="I15" i="10"/>
  <c r="I24" i="10" s="1"/>
  <c r="F39" i="10" l="1"/>
  <c r="F40" i="10" s="1"/>
  <c r="F41" i="10" s="1"/>
  <c r="D40" i="10"/>
  <c r="F24" i="10"/>
  <c r="H40" i="10"/>
  <c r="I40" i="10"/>
  <c r="I41" i="10" s="1"/>
  <c r="L40" i="10"/>
  <c r="L41" i="10" s="1"/>
  <c r="P50" i="9" l="1"/>
  <c r="M50" i="9"/>
  <c r="R40" i="9"/>
  <c r="R41" i="9" s="1"/>
  <c r="N40" i="9"/>
  <c r="R39" i="9"/>
  <c r="Q39" i="9"/>
  <c r="P39" i="9"/>
  <c r="O39" i="9"/>
  <c r="N39" i="9"/>
  <c r="M39" i="9"/>
  <c r="K38" i="9"/>
  <c r="J38" i="9"/>
  <c r="L38" i="9" s="1"/>
  <c r="H38" i="9"/>
  <c r="G38" i="9"/>
  <c r="E38" i="9"/>
  <c r="D38" i="9"/>
  <c r="F38" i="9" s="1"/>
  <c r="K37" i="9"/>
  <c r="J37" i="9"/>
  <c r="H37" i="9"/>
  <c r="G37" i="9"/>
  <c r="I37" i="9" s="1"/>
  <c r="E37" i="9"/>
  <c r="D37" i="9"/>
  <c r="F37" i="9" s="1"/>
  <c r="K36" i="9"/>
  <c r="J36" i="9"/>
  <c r="L36" i="9" s="1"/>
  <c r="H36" i="9"/>
  <c r="I36" i="9" s="1"/>
  <c r="G36" i="9"/>
  <c r="E36" i="9"/>
  <c r="D36" i="9"/>
  <c r="K35" i="9"/>
  <c r="J35" i="9"/>
  <c r="I35" i="9"/>
  <c r="H35" i="9"/>
  <c r="G35" i="9"/>
  <c r="E35" i="9"/>
  <c r="D35" i="9"/>
  <c r="K34" i="9"/>
  <c r="J34" i="9"/>
  <c r="L34" i="9" s="1"/>
  <c r="H34" i="9"/>
  <c r="G34" i="9"/>
  <c r="I34" i="9" s="1"/>
  <c r="E34" i="9"/>
  <c r="D34" i="9"/>
  <c r="F34" i="9" s="1"/>
  <c r="K33" i="9"/>
  <c r="L33" i="9" s="1"/>
  <c r="J33" i="9"/>
  <c r="H33" i="9"/>
  <c r="G33" i="9"/>
  <c r="I33" i="9" s="1"/>
  <c r="E33" i="9"/>
  <c r="D33" i="9"/>
  <c r="K32" i="9"/>
  <c r="J32" i="9"/>
  <c r="L32" i="9" s="1"/>
  <c r="H32" i="9"/>
  <c r="G32" i="9"/>
  <c r="E32" i="9"/>
  <c r="D32" i="9"/>
  <c r="F32" i="9" s="1"/>
  <c r="K31" i="9"/>
  <c r="J31" i="9"/>
  <c r="L31" i="9" s="1"/>
  <c r="H31" i="9"/>
  <c r="I31" i="9" s="1"/>
  <c r="G31" i="9"/>
  <c r="E31" i="9"/>
  <c r="D31" i="9"/>
  <c r="K30" i="9"/>
  <c r="J30" i="9"/>
  <c r="H30" i="9"/>
  <c r="G30" i="9"/>
  <c r="F30" i="9"/>
  <c r="E30" i="9"/>
  <c r="D30" i="9"/>
  <c r="K29" i="9"/>
  <c r="J29" i="9"/>
  <c r="H29" i="9"/>
  <c r="G29" i="9"/>
  <c r="I29" i="9" s="1"/>
  <c r="E29" i="9"/>
  <c r="D29" i="9"/>
  <c r="F29" i="9" s="1"/>
  <c r="K28" i="9"/>
  <c r="J28" i="9"/>
  <c r="L28" i="9" s="1"/>
  <c r="H28" i="9"/>
  <c r="H39" i="9" s="1"/>
  <c r="G28" i="9"/>
  <c r="E28" i="9"/>
  <c r="D28" i="9"/>
  <c r="R24" i="9"/>
  <c r="Q24" i="9"/>
  <c r="Q40" i="9" s="1"/>
  <c r="P24" i="9"/>
  <c r="P40" i="9" s="1"/>
  <c r="O24" i="9"/>
  <c r="O40" i="9" s="1"/>
  <c r="O41" i="9" s="1"/>
  <c r="N24" i="9"/>
  <c r="M24" i="9"/>
  <c r="M40" i="9" s="1"/>
  <c r="K23" i="9"/>
  <c r="L23" i="9" s="1"/>
  <c r="J23" i="9"/>
  <c r="H23" i="9"/>
  <c r="I23" i="9" s="1"/>
  <c r="G23" i="9"/>
  <c r="E23" i="9"/>
  <c r="D23" i="9"/>
  <c r="K22" i="9"/>
  <c r="J22" i="9"/>
  <c r="I22" i="9"/>
  <c r="G22" i="9"/>
  <c r="E22" i="9"/>
  <c r="D22" i="9"/>
  <c r="K21" i="9"/>
  <c r="J21" i="9"/>
  <c r="I21" i="9"/>
  <c r="G21" i="9"/>
  <c r="E21" i="9"/>
  <c r="D21" i="9"/>
  <c r="K20" i="9"/>
  <c r="J20" i="9"/>
  <c r="H20" i="9"/>
  <c r="G20" i="9"/>
  <c r="I20" i="9" s="1"/>
  <c r="E20" i="9"/>
  <c r="D20" i="9"/>
  <c r="K19" i="9"/>
  <c r="J19" i="9"/>
  <c r="L19" i="9" s="1"/>
  <c r="H19" i="9"/>
  <c r="I19" i="9" s="1"/>
  <c r="E19" i="9"/>
  <c r="F19" i="9" s="1"/>
  <c r="D19" i="9"/>
  <c r="K18" i="9"/>
  <c r="J18" i="9"/>
  <c r="I18" i="9"/>
  <c r="E18" i="9"/>
  <c r="D18" i="9"/>
  <c r="F18" i="9" s="1"/>
  <c r="K17" i="9"/>
  <c r="J17" i="9"/>
  <c r="H17" i="9"/>
  <c r="G17" i="9"/>
  <c r="I17" i="9" s="1"/>
  <c r="E17" i="9"/>
  <c r="F17" i="9" s="1"/>
  <c r="D17" i="9"/>
  <c r="K16" i="9"/>
  <c r="J16" i="9"/>
  <c r="L16" i="9" s="1"/>
  <c r="H16" i="9"/>
  <c r="G16" i="9"/>
  <c r="G24" i="9" s="1"/>
  <c r="E16" i="9"/>
  <c r="F16" i="9" s="1"/>
  <c r="D16" i="9"/>
  <c r="K15" i="9"/>
  <c r="J15" i="9"/>
  <c r="J24" i="9" s="1"/>
  <c r="H15" i="9"/>
  <c r="I15" i="9" s="1"/>
  <c r="E15" i="9"/>
  <c r="D15" i="9"/>
  <c r="F15" i="9" s="1"/>
  <c r="D8" i="9"/>
  <c r="D6" i="9"/>
  <c r="D4" i="9"/>
  <c r="L18" i="9" l="1"/>
  <c r="F20" i="9"/>
  <c r="L20" i="9"/>
  <c r="F22" i="9"/>
  <c r="L22" i="9"/>
  <c r="D39" i="9"/>
  <c r="L29" i="9"/>
  <c r="I30" i="9"/>
  <c r="F35" i="9"/>
  <c r="L35" i="9"/>
  <c r="K39" i="9"/>
  <c r="E39" i="9"/>
  <c r="E24" i="9"/>
  <c r="E40" i="9" s="1"/>
  <c r="L15" i="9"/>
  <c r="I16" i="9"/>
  <c r="F21" i="9"/>
  <c r="F24" i="9" s="1"/>
  <c r="L21" i="9"/>
  <c r="F23" i="9"/>
  <c r="G39" i="9"/>
  <c r="L30" i="9"/>
  <c r="I32" i="9"/>
  <c r="F33" i="9"/>
  <c r="F36" i="9"/>
  <c r="L37" i="9"/>
  <c r="I38" i="9"/>
  <c r="I39" i="9" s="1"/>
  <c r="L17" i="9"/>
  <c r="I24" i="9"/>
  <c r="L39" i="9"/>
  <c r="G40" i="9"/>
  <c r="K24" i="9"/>
  <c r="K40" i="9" s="1"/>
  <c r="J39" i="9"/>
  <c r="J40" i="9" s="1"/>
  <c r="D24" i="9"/>
  <c r="D40" i="9" s="1"/>
  <c r="H24" i="9"/>
  <c r="H40" i="9" s="1"/>
  <c r="I28" i="9"/>
  <c r="F31" i="9"/>
  <c r="F28" i="9"/>
  <c r="F39" i="9" l="1"/>
  <c r="L24" i="9"/>
  <c r="L40" i="9" s="1"/>
  <c r="L41" i="9" s="1"/>
  <c r="F40" i="9"/>
  <c r="F41" i="9" s="1"/>
  <c r="I40" i="9"/>
  <c r="I41" i="9" s="1"/>
  <c r="J57" i="8" l="1"/>
  <c r="G57" i="8"/>
  <c r="D57" i="8"/>
  <c r="M54" i="8"/>
  <c r="P54" i="8" s="1"/>
  <c r="J54" i="8"/>
  <c r="J53" i="8"/>
  <c r="M53" i="8" s="1"/>
  <c r="P53" i="8" s="1"/>
  <c r="J52" i="8"/>
  <c r="M52" i="8" s="1"/>
  <c r="P52" i="8" s="1"/>
  <c r="J51" i="8"/>
  <c r="M51" i="8" s="1"/>
  <c r="G50" i="8"/>
  <c r="D50" i="8"/>
  <c r="D44" i="8"/>
  <c r="K38" i="8"/>
  <c r="J38" i="8"/>
  <c r="M38" i="8" s="1"/>
  <c r="P38" i="8" s="1"/>
  <c r="H38" i="8"/>
  <c r="G38" i="8"/>
  <c r="I38" i="8" s="1"/>
  <c r="E38" i="8"/>
  <c r="D38" i="8"/>
  <c r="F38" i="8" s="1"/>
  <c r="K37" i="8"/>
  <c r="N37" i="8" s="1"/>
  <c r="Q37" i="8" s="1"/>
  <c r="J37" i="8"/>
  <c r="H37" i="8"/>
  <c r="G37" i="8"/>
  <c r="F37" i="8"/>
  <c r="E37" i="8"/>
  <c r="D37" i="8"/>
  <c r="N36" i="8"/>
  <c r="Q36" i="8" s="1"/>
  <c r="K36" i="8"/>
  <c r="J36" i="8"/>
  <c r="I36" i="8"/>
  <c r="H36" i="8"/>
  <c r="G36" i="8"/>
  <c r="E36" i="8"/>
  <c r="D36" i="8"/>
  <c r="M35" i="8"/>
  <c r="P35" i="8" s="1"/>
  <c r="R35" i="8" s="1"/>
  <c r="K35" i="8"/>
  <c r="N35" i="8" s="1"/>
  <c r="Q35" i="8" s="1"/>
  <c r="J35" i="8"/>
  <c r="H35" i="8"/>
  <c r="G35" i="8"/>
  <c r="E35" i="8"/>
  <c r="D35" i="8"/>
  <c r="K34" i="8"/>
  <c r="J34" i="8"/>
  <c r="M34" i="8" s="1"/>
  <c r="P34" i="8" s="1"/>
  <c r="H34" i="8"/>
  <c r="G34" i="8"/>
  <c r="E34" i="8"/>
  <c r="D34" i="8"/>
  <c r="F34" i="8" s="1"/>
  <c r="N33" i="8"/>
  <c r="Q33" i="8" s="1"/>
  <c r="K33" i="8"/>
  <c r="J33" i="8"/>
  <c r="H33" i="8"/>
  <c r="G33" i="8"/>
  <c r="I33" i="8" s="1"/>
  <c r="E33" i="8"/>
  <c r="D33" i="8"/>
  <c r="F33" i="8" s="1"/>
  <c r="K32" i="8"/>
  <c r="N32" i="8" s="1"/>
  <c r="Q32" i="8" s="1"/>
  <c r="J32" i="8"/>
  <c r="L32" i="8" s="1"/>
  <c r="H32" i="8"/>
  <c r="G32" i="8"/>
  <c r="I32" i="8" s="1"/>
  <c r="E32" i="8"/>
  <c r="F32" i="8" s="1"/>
  <c r="D32" i="8"/>
  <c r="L31" i="8"/>
  <c r="K31" i="8"/>
  <c r="N31" i="8" s="1"/>
  <c r="Q31" i="8" s="1"/>
  <c r="J31" i="8"/>
  <c r="M31" i="8" s="1"/>
  <c r="H31" i="8"/>
  <c r="G31" i="8"/>
  <c r="E31" i="8"/>
  <c r="D31" i="8"/>
  <c r="F31" i="8" s="1"/>
  <c r="K30" i="8"/>
  <c r="J30" i="8"/>
  <c r="M30" i="8" s="1"/>
  <c r="P30" i="8" s="1"/>
  <c r="H30" i="8"/>
  <c r="G30" i="8"/>
  <c r="I30" i="8" s="1"/>
  <c r="E30" i="8"/>
  <c r="D30" i="8"/>
  <c r="F30" i="8" s="1"/>
  <c r="K29" i="8"/>
  <c r="N29" i="8" s="1"/>
  <c r="J29" i="8"/>
  <c r="H29" i="8"/>
  <c r="G29" i="8"/>
  <c r="E29" i="8"/>
  <c r="D29" i="8"/>
  <c r="F29" i="8" s="1"/>
  <c r="K28" i="8"/>
  <c r="J28" i="8"/>
  <c r="H28" i="8"/>
  <c r="G28" i="8"/>
  <c r="E28" i="8"/>
  <c r="D28" i="8"/>
  <c r="F28" i="8" s="1"/>
  <c r="N24" i="8"/>
  <c r="P23" i="8"/>
  <c r="R23" i="8" s="1"/>
  <c r="L23" i="8"/>
  <c r="K23" i="8"/>
  <c r="J23" i="8"/>
  <c r="M23" i="8" s="1"/>
  <c r="O23" i="8" s="1"/>
  <c r="H23" i="8"/>
  <c r="G23" i="8"/>
  <c r="E23" i="8"/>
  <c r="D23" i="8"/>
  <c r="F23" i="8" s="1"/>
  <c r="M22" i="8"/>
  <c r="K22" i="8"/>
  <c r="J22" i="8"/>
  <c r="L22" i="8" s="1"/>
  <c r="I22" i="8"/>
  <c r="H22" i="8"/>
  <c r="G22" i="8"/>
  <c r="E22" i="8"/>
  <c r="D22" i="8"/>
  <c r="F22" i="8" s="1"/>
  <c r="K21" i="8"/>
  <c r="J21" i="8"/>
  <c r="H21" i="8"/>
  <c r="G21" i="8"/>
  <c r="I21" i="8" s="1"/>
  <c r="E21" i="8"/>
  <c r="D21" i="8"/>
  <c r="F21" i="8" s="1"/>
  <c r="K20" i="8"/>
  <c r="J20" i="8"/>
  <c r="H20" i="8"/>
  <c r="G20" i="8"/>
  <c r="I20" i="8" s="1"/>
  <c r="E20" i="8"/>
  <c r="F20" i="8" s="1"/>
  <c r="D20" i="8"/>
  <c r="K19" i="8"/>
  <c r="J19" i="8"/>
  <c r="M19" i="8" s="1"/>
  <c r="O19" i="8" s="1"/>
  <c r="H19" i="8"/>
  <c r="G19" i="8"/>
  <c r="E19" i="8"/>
  <c r="D19" i="8"/>
  <c r="K18" i="8"/>
  <c r="J18" i="8"/>
  <c r="M18" i="8" s="1"/>
  <c r="H18" i="8"/>
  <c r="I18" i="8" s="1"/>
  <c r="G18" i="8"/>
  <c r="E18" i="8"/>
  <c r="D18" i="8"/>
  <c r="M17" i="8"/>
  <c r="P17" i="8" s="1"/>
  <c r="R17" i="8" s="1"/>
  <c r="K17" i="8"/>
  <c r="L17" i="8" s="1"/>
  <c r="H17" i="8"/>
  <c r="I17" i="8" s="1"/>
  <c r="G17" i="8"/>
  <c r="E17" i="8"/>
  <c r="D17" i="8"/>
  <c r="F17" i="8" s="1"/>
  <c r="M16" i="8"/>
  <c r="P16" i="8" s="1"/>
  <c r="R16" i="8" s="1"/>
  <c r="K16" i="8"/>
  <c r="J16" i="8"/>
  <c r="H16" i="8"/>
  <c r="G16" i="8"/>
  <c r="I16" i="8" s="1"/>
  <c r="E16" i="8"/>
  <c r="F16" i="8" s="1"/>
  <c r="D16" i="8"/>
  <c r="Q15" i="8"/>
  <c r="Q24" i="8" s="1"/>
  <c r="N15" i="8"/>
  <c r="K15" i="8"/>
  <c r="J15" i="8"/>
  <c r="M15" i="8" s="1"/>
  <c r="H15" i="8"/>
  <c r="G15" i="8"/>
  <c r="I15" i="8" s="1"/>
  <c r="E15" i="8"/>
  <c r="E24" i="8" s="1"/>
  <c r="D15" i="8"/>
  <c r="D8" i="8"/>
  <c r="D6" i="8"/>
  <c r="D4" i="8"/>
  <c r="O31" i="8" l="1"/>
  <c r="P31" i="8"/>
  <c r="R31" i="8" s="1"/>
  <c r="L15" i="8"/>
  <c r="L18" i="8"/>
  <c r="I31" i="8"/>
  <c r="L35" i="8"/>
  <c r="F36" i="8"/>
  <c r="L36" i="8"/>
  <c r="I37" i="8"/>
  <c r="L16" i="8"/>
  <c r="L21" i="8"/>
  <c r="M32" i="8"/>
  <c r="I35" i="8"/>
  <c r="F18" i="8"/>
  <c r="F19" i="8"/>
  <c r="I23" i="8"/>
  <c r="I29" i="8"/>
  <c r="E39" i="8"/>
  <c r="E40" i="8" s="1"/>
  <c r="I34" i="8"/>
  <c r="F35" i="8"/>
  <c r="M36" i="8"/>
  <c r="K24" i="8"/>
  <c r="D24" i="8"/>
  <c r="F15" i="8"/>
  <c r="O15" i="8"/>
  <c r="P22" i="8"/>
  <c r="R22" i="8" s="1"/>
  <c r="O22" i="8"/>
  <c r="G39" i="8"/>
  <c r="I28" i="8"/>
  <c r="I39" i="8" s="1"/>
  <c r="Q29" i="8"/>
  <c r="P36" i="8"/>
  <c r="R36" i="8" s="1"/>
  <c r="O36" i="8"/>
  <c r="M37" i="8"/>
  <c r="L37" i="8"/>
  <c r="H39" i="8"/>
  <c r="P51" i="8"/>
  <c r="P50" i="8" s="1"/>
  <c r="M50" i="8"/>
  <c r="O16" i="8"/>
  <c r="O17" i="8"/>
  <c r="P32" i="8"/>
  <c r="R32" i="8" s="1"/>
  <c r="O32" i="8"/>
  <c r="M33" i="8"/>
  <c r="L33" i="8"/>
  <c r="N38" i="8"/>
  <c r="Q38" i="8" s="1"/>
  <c r="R38" i="8" s="1"/>
  <c r="L38" i="8"/>
  <c r="P15" i="8"/>
  <c r="P18" i="8"/>
  <c r="R18" i="8" s="1"/>
  <c r="O18" i="8"/>
  <c r="I19" i="8"/>
  <c r="I24" i="8" s="1"/>
  <c r="I40" i="8" s="1"/>
  <c r="I41" i="8" s="1"/>
  <c r="G24" i="8"/>
  <c r="L19" i="8"/>
  <c r="M20" i="8"/>
  <c r="L20" i="8"/>
  <c r="L24" i="8" s="1"/>
  <c r="M21" i="8"/>
  <c r="J39" i="8"/>
  <c r="M29" i="8"/>
  <c r="L29" i="8"/>
  <c r="N34" i="8"/>
  <c r="Q34" i="8" s="1"/>
  <c r="R34" i="8" s="1"/>
  <c r="L34" i="8"/>
  <c r="O38" i="8"/>
  <c r="H24" i="8"/>
  <c r="P19" i="8"/>
  <c r="R19" i="8" s="1"/>
  <c r="J24" i="8"/>
  <c r="J40" i="8" s="1"/>
  <c r="K39" i="8"/>
  <c r="K40" i="8" s="1"/>
  <c r="L28" i="8"/>
  <c r="N30" i="8"/>
  <c r="L30" i="8"/>
  <c r="O35" i="8"/>
  <c r="D39" i="8"/>
  <c r="M28" i="8"/>
  <c r="J50" i="8"/>
  <c r="F24" i="8" l="1"/>
  <c r="F39" i="8"/>
  <c r="O33" i="8"/>
  <c r="P33" i="8"/>
  <c r="R33" i="8" s="1"/>
  <c r="Q30" i="8"/>
  <c r="R30" i="8" s="1"/>
  <c r="O30" i="8"/>
  <c r="P29" i="8"/>
  <c r="R29" i="8" s="1"/>
  <c r="O29" i="8"/>
  <c r="P20" i="8"/>
  <c r="R20" i="8" s="1"/>
  <c r="O20" i="8"/>
  <c r="D40" i="8"/>
  <c r="O28" i="8"/>
  <c r="M39" i="8"/>
  <c r="P28" i="8"/>
  <c r="L39" i="8"/>
  <c r="L40" i="8" s="1"/>
  <c r="L41" i="8" s="1"/>
  <c r="O34" i="8"/>
  <c r="H40" i="8"/>
  <c r="P21" i="8"/>
  <c r="R21" i="8" s="1"/>
  <c r="O21" i="8"/>
  <c r="G40" i="8"/>
  <c r="R15" i="8"/>
  <c r="P37" i="8"/>
  <c r="R37" i="8" s="1"/>
  <c r="O37" i="8"/>
  <c r="O39" i="8" s="1"/>
  <c r="N39" i="8"/>
  <c r="N40" i="8" s="1"/>
  <c r="M24" i="8"/>
  <c r="M40" i="8" s="1"/>
  <c r="O24" i="8" l="1"/>
  <c r="R24" i="8"/>
  <c r="Q39" i="8"/>
  <c r="Q40" i="8" s="1"/>
  <c r="F40" i="8"/>
  <c r="F41" i="8" s="1"/>
  <c r="O40" i="8"/>
  <c r="O41" i="8" s="1"/>
  <c r="P24" i="8"/>
  <c r="R28" i="8"/>
  <c r="R39" i="8" s="1"/>
  <c r="R40" i="8" s="1"/>
  <c r="R41" i="8" s="1"/>
  <c r="P39" i="8"/>
  <c r="P40" i="8" l="1"/>
  <c r="D15" i="7"/>
  <c r="E15" i="7"/>
  <c r="F15" i="7"/>
  <c r="H15" i="7"/>
  <c r="I15" i="7" s="1"/>
  <c r="J15" i="7"/>
  <c r="K15" i="7"/>
  <c r="L15" i="7"/>
  <c r="O15" i="7"/>
  <c r="R15" i="7"/>
  <c r="D16" i="7"/>
  <c r="F16" i="7" s="1"/>
  <c r="E16" i="7"/>
  <c r="G16" i="7"/>
  <c r="I16" i="7" s="1"/>
  <c r="H16" i="7"/>
  <c r="J16" i="7"/>
  <c r="L16" i="7" s="1"/>
  <c r="K16" i="7"/>
  <c r="O16" i="7"/>
  <c r="R16" i="7"/>
  <c r="D17" i="7"/>
  <c r="F17" i="7" s="1"/>
  <c r="E17" i="7"/>
  <c r="G17" i="7"/>
  <c r="I17" i="7" s="1"/>
  <c r="H17" i="7"/>
  <c r="J17" i="7"/>
  <c r="K17" i="7"/>
  <c r="O17" i="7"/>
  <c r="R17" i="7"/>
  <c r="R24" i="7" s="1"/>
  <c r="D18" i="7"/>
  <c r="E18" i="7"/>
  <c r="F18" i="7"/>
  <c r="I18" i="7"/>
  <c r="J18" i="7"/>
  <c r="K18" i="7"/>
  <c r="L18" i="7"/>
  <c r="O18" i="7"/>
  <c r="R18" i="7"/>
  <c r="D19" i="7"/>
  <c r="F19" i="7" s="1"/>
  <c r="E19" i="7"/>
  <c r="H19" i="7"/>
  <c r="I19" i="7" s="1"/>
  <c r="J19" i="7"/>
  <c r="K19" i="7"/>
  <c r="O19" i="7"/>
  <c r="R19" i="7"/>
  <c r="D20" i="7"/>
  <c r="E20" i="7"/>
  <c r="G20" i="7"/>
  <c r="H20" i="7"/>
  <c r="J20" i="7"/>
  <c r="L20" i="7" s="1"/>
  <c r="K20" i="7"/>
  <c r="O20" i="7"/>
  <c r="R20" i="7"/>
  <c r="D21" i="7"/>
  <c r="F21" i="7" s="1"/>
  <c r="E21" i="7"/>
  <c r="H21" i="7"/>
  <c r="I21" i="7"/>
  <c r="J21" i="7"/>
  <c r="L21" i="7" s="1"/>
  <c r="K21" i="7"/>
  <c r="O21" i="7"/>
  <c r="R21" i="7"/>
  <c r="D22" i="7"/>
  <c r="F22" i="7" s="1"/>
  <c r="E22" i="7"/>
  <c r="H22" i="7"/>
  <c r="I22" i="7" s="1"/>
  <c r="J22" i="7"/>
  <c r="L22" i="7" s="1"/>
  <c r="K22" i="7"/>
  <c r="O22" i="7"/>
  <c r="R22" i="7"/>
  <c r="D23" i="7"/>
  <c r="E23" i="7"/>
  <c r="G23" i="7"/>
  <c r="I23" i="7" s="1"/>
  <c r="H23" i="7"/>
  <c r="J23" i="7"/>
  <c r="K23" i="7"/>
  <c r="L23" i="7"/>
  <c r="O23" i="7"/>
  <c r="R23" i="7"/>
  <c r="N24" i="7"/>
  <c r="N40" i="7" s="1"/>
  <c r="O24" i="7"/>
  <c r="O40" i="7" s="1"/>
  <c r="O41" i="7" s="1"/>
  <c r="P24" i="7"/>
  <c r="Q24" i="7"/>
  <c r="D28" i="7"/>
  <c r="E28" i="7"/>
  <c r="G28" i="7"/>
  <c r="H28" i="7"/>
  <c r="J28" i="7"/>
  <c r="L28" i="7" s="1"/>
  <c r="K28" i="7"/>
  <c r="O28" i="7"/>
  <c r="R28" i="7"/>
  <c r="D29" i="7"/>
  <c r="E29" i="7"/>
  <c r="G29" i="7"/>
  <c r="I29" i="7" s="1"/>
  <c r="H29" i="7"/>
  <c r="J29" i="7"/>
  <c r="K29" i="7"/>
  <c r="L29" i="7"/>
  <c r="O29" i="7"/>
  <c r="R29" i="7"/>
  <c r="D30" i="7"/>
  <c r="F30" i="7" s="1"/>
  <c r="E30" i="7"/>
  <c r="G30" i="7"/>
  <c r="H30" i="7"/>
  <c r="I30" i="7"/>
  <c r="J30" i="7"/>
  <c r="K30" i="7"/>
  <c r="O30" i="7"/>
  <c r="R30" i="7"/>
  <c r="D31" i="7"/>
  <c r="E31" i="7"/>
  <c r="F31" i="7"/>
  <c r="G31" i="7"/>
  <c r="I31" i="7" s="1"/>
  <c r="H31" i="7"/>
  <c r="J31" i="7"/>
  <c r="K31" i="7"/>
  <c r="O31" i="7"/>
  <c r="R31" i="7"/>
  <c r="D32" i="7"/>
  <c r="E32" i="7"/>
  <c r="G32" i="7"/>
  <c r="I32" i="7" s="1"/>
  <c r="H32" i="7"/>
  <c r="J32" i="7"/>
  <c r="K32" i="7"/>
  <c r="L32" i="7"/>
  <c r="O32" i="7"/>
  <c r="R32" i="7"/>
  <c r="D33" i="7"/>
  <c r="E33" i="7"/>
  <c r="G33" i="7"/>
  <c r="H33" i="7"/>
  <c r="I33" i="7"/>
  <c r="J33" i="7"/>
  <c r="L33" i="7" s="1"/>
  <c r="K33" i="7"/>
  <c r="O33" i="7"/>
  <c r="R33" i="7"/>
  <c r="D34" i="7"/>
  <c r="E34" i="7"/>
  <c r="F34" i="7"/>
  <c r="G34" i="7"/>
  <c r="I34" i="7" s="1"/>
  <c r="H34" i="7"/>
  <c r="J34" i="7"/>
  <c r="K34" i="7"/>
  <c r="O34" i="7"/>
  <c r="R34" i="7"/>
  <c r="D35" i="7"/>
  <c r="F35" i="7" s="1"/>
  <c r="E35" i="7"/>
  <c r="G35" i="7"/>
  <c r="H35" i="7"/>
  <c r="J35" i="7"/>
  <c r="L35" i="7" s="1"/>
  <c r="K35" i="7"/>
  <c r="O35" i="7"/>
  <c r="R35" i="7"/>
  <c r="D36" i="7"/>
  <c r="F36" i="7" s="1"/>
  <c r="E36" i="7"/>
  <c r="G36" i="7"/>
  <c r="H36" i="7"/>
  <c r="J36" i="7"/>
  <c r="L36" i="7" s="1"/>
  <c r="K36" i="7"/>
  <c r="O36" i="7"/>
  <c r="R36" i="7"/>
  <c r="D37" i="7"/>
  <c r="E37" i="7"/>
  <c r="G37" i="7"/>
  <c r="I37" i="7" s="1"/>
  <c r="H37" i="7"/>
  <c r="J37" i="7"/>
  <c r="K37" i="7"/>
  <c r="L37" i="7"/>
  <c r="O37" i="7"/>
  <c r="R37" i="7"/>
  <c r="D38" i="7"/>
  <c r="F38" i="7" s="1"/>
  <c r="E38" i="7"/>
  <c r="G38" i="7"/>
  <c r="H38" i="7"/>
  <c r="I38" i="7"/>
  <c r="J38" i="7"/>
  <c r="K38" i="7"/>
  <c r="O38" i="7"/>
  <c r="R38" i="7"/>
  <c r="R39" i="7" s="1"/>
  <c r="K39" i="7"/>
  <c r="M39" i="7"/>
  <c r="N39" i="7"/>
  <c r="O39" i="7"/>
  <c r="P39" i="7"/>
  <c r="Q39" i="7"/>
  <c r="M40" i="7"/>
  <c r="P40" i="7"/>
  <c r="Q40" i="7"/>
  <c r="L34" i="7" l="1"/>
  <c r="F33" i="7"/>
  <c r="H39" i="7"/>
  <c r="J24" i="7"/>
  <c r="F20" i="7"/>
  <c r="L19" i="7"/>
  <c r="E24" i="7"/>
  <c r="I36" i="7"/>
  <c r="I39" i="7" s="1"/>
  <c r="I40" i="7" s="1"/>
  <c r="I41" i="7" s="1"/>
  <c r="I35" i="7"/>
  <c r="F32" i="7"/>
  <c r="L31" i="7"/>
  <c r="E39" i="7"/>
  <c r="I28" i="7"/>
  <c r="L17" i="7"/>
  <c r="K24" i="7"/>
  <c r="K40" i="7" s="1"/>
  <c r="G39" i="7"/>
  <c r="L38" i="7"/>
  <c r="F37" i="7"/>
  <c r="L30" i="7"/>
  <c r="F29" i="7"/>
  <c r="F23" i="7"/>
  <c r="I20" i="7"/>
  <c r="L39" i="7"/>
  <c r="D39" i="7"/>
  <c r="I24" i="7"/>
  <c r="F24" i="7"/>
  <c r="L24" i="7"/>
  <c r="L40" i="7" s="1"/>
  <c r="L41" i="7" s="1"/>
  <c r="R40" i="7"/>
  <c r="R41" i="7" s="1"/>
  <c r="J39" i="7"/>
  <c r="J40" i="7" s="1"/>
  <c r="F28" i="7"/>
  <c r="F39" i="7" s="1"/>
  <c r="H24" i="7"/>
  <c r="H40" i="7" s="1"/>
  <c r="D24" i="7"/>
  <c r="G24" i="7"/>
  <c r="G40" i="7" s="1"/>
  <c r="E40" i="7" l="1"/>
  <c r="D40" i="7"/>
  <c r="F40" i="7"/>
  <c r="F41" i="7" s="1"/>
  <c r="J57" i="6" l="1"/>
  <c r="G57" i="6"/>
  <c r="D57" i="6"/>
  <c r="J54" i="6"/>
  <c r="G54" i="6"/>
  <c r="D54" i="6"/>
  <c r="J53" i="6"/>
  <c r="G53" i="6"/>
  <c r="D53" i="6"/>
  <c r="J52" i="6"/>
  <c r="G52" i="6"/>
  <c r="D52" i="6"/>
  <c r="J51" i="6"/>
  <c r="G51" i="6"/>
  <c r="D51" i="6"/>
  <c r="J44" i="6"/>
  <c r="G44" i="6"/>
  <c r="Q40" i="6"/>
  <c r="Q39" i="6"/>
  <c r="N39" i="6"/>
  <c r="R38" i="6"/>
  <c r="O38" i="6"/>
  <c r="K38" i="6"/>
  <c r="J38" i="6"/>
  <c r="L38" i="6" s="1"/>
  <c r="H38" i="6"/>
  <c r="G38" i="6"/>
  <c r="I38" i="6" s="1"/>
  <c r="E38" i="6"/>
  <c r="F38" i="6" s="1"/>
  <c r="D38" i="6"/>
  <c r="R37" i="6"/>
  <c r="O37" i="6"/>
  <c r="K37" i="6"/>
  <c r="J37" i="6"/>
  <c r="H37" i="6"/>
  <c r="G37" i="6"/>
  <c r="I37" i="6" s="1"/>
  <c r="E37" i="6"/>
  <c r="D37" i="6"/>
  <c r="F37" i="6" s="1"/>
  <c r="R36" i="6"/>
  <c r="O36" i="6"/>
  <c r="O39" i="6" s="1"/>
  <c r="K36" i="6"/>
  <c r="J36" i="6"/>
  <c r="L36" i="6" s="1"/>
  <c r="H36" i="6"/>
  <c r="G36" i="6"/>
  <c r="I36" i="6" s="1"/>
  <c r="E36" i="6"/>
  <c r="D36" i="6"/>
  <c r="R35" i="6"/>
  <c r="O35" i="6"/>
  <c r="L35" i="6"/>
  <c r="K35" i="6"/>
  <c r="J35" i="6"/>
  <c r="H35" i="6"/>
  <c r="G35" i="6"/>
  <c r="I35" i="6" s="1"/>
  <c r="E35" i="6"/>
  <c r="D35" i="6"/>
  <c r="F35" i="6" s="1"/>
  <c r="R34" i="6"/>
  <c r="O34" i="6"/>
  <c r="K34" i="6"/>
  <c r="J34" i="6"/>
  <c r="L34" i="6" s="1"/>
  <c r="H34" i="6"/>
  <c r="G34" i="6"/>
  <c r="I34" i="6" s="1"/>
  <c r="E34" i="6"/>
  <c r="D34" i="6"/>
  <c r="F34" i="6" s="1"/>
  <c r="R33" i="6"/>
  <c r="O33" i="6"/>
  <c r="K33" i="6"/>
  <c r="J33" i="6"/>
  <c r="I33" i="6"/>
  <c r="H33" i="6"/>
  <c r="G33" i="6"/>
  <c r="E33" i="6"/>
  <c r="F33" i="6" s="1"/>
  <c r="D33" i="6"/>
  <c r="P32" i="6"/>
  <c r="P39" i="6" s="1"/>
  <c r="P40" i="6" s="1"/>
  <c r="O32" i="6"/>
  <c r="M32" i="6"/>
  <c r="M39" i="6" s="1"/>
  <c r="M40" i="6" s="1"/>
  <c r="K32" i="6"/>
  <c r="J32" i="6"/>
  <c r="L32" i="6" s="1"/>
  <c r="H32" i="6"/>
  <c r="G32" i="6"/>
  <c r="I32" i="6" s="1"/>
  <c r="E32" i="6"/>
  <c r="D32" i="6"/>
  <c r="F32" i="6" s="1"/>
  <c r="R31" i="6"/>
  <c r="O31" i="6"/>
  <c r="K31" i="6"/>
  <c r="J31" i="6"/>
  <c r="L31" i="6" s="1"/>
  <c r="I31" i="6"/>
  <c r="H31" i="6"/>
  <c r="G31" i="6"/>
  <c r="E31" i="6"/>
  <c r="F31" i="6" s="1"/>
  <c r="D31" i="6"/>
  <c r="R30" i="6"/>
  <c r="O30" i="6"/>
  <c r="L30" i="6"/>
  <c r="K30" i="6"/>
  <c r="J30" i="6"/>
  <c r="H30" i="6"/>
  <c r="I30" i="6" s="1"/>
  <c r="G30" i="6"/>
  <c r="E30" i="6"/>
  <c r="D30" i="6"/>
  <c r="F30" i="6" s="1"/>
  <c r="R29" i="6"/>
  <c r="O29" i="6"/>
  <c r="K29" i="6"/>
  <c r="J29" i="6"/>
  <c r="L29" i="6" s="1"/>
  <c r="H29" i="6"/>
  <c r="G29" i="6"/>
  <c r="I29" i="6" s="1"/>
  <c r="E29" i="6"/>
  <c r="D29" i="6"/>
  <c r="F29" i="6" s="1"/>
  <c r="R28" i="6"/>
  <c r="O28" i="6"/>
  <c r="K28" i="6"/>
  <c r="K39" i="6" s="1"/>
  <c r="J28" i="6"/>
  <c r="J39" i="6" s="1"/>
  <c r="H28" i="6"/>
  <c r="G28" i="6"/>
  <c r="G39" i="6" s="1"/>
  <c r="E28" i="6"/>
  <c r="E39" i="6" s="1"/>
  <c r="D28" i="6"/>
  <c r="Q24" i="6"/>
  <c r="P24" i="6"/>
  <c r="N24" i="6"/>
  <c r="N40" i="6" s="1"/>
  <c r="M24" i="6"/>
  <c r="R23" i="6"/>
  <c r="O23" i="6"/>
  <c r="L23" i="6"/>
  <c r="K23" i="6"/>
  <c r="J23" i="6"/>
  <c r="H23" i="6"/>
  <c r="I23" i="6" s="1"/>
  <c r="G23" i="6"/>
  <c r="E23" i="6"/>
  <c r="D23" i="6"/>
  <c r="F23" i="6" s="1"/>
  <c r="R22" i="6"/>
  <c r="O22" i="6"/>
  <c r="K22" i="6"/>
  <c r="J22" i="6"/>
  <c r="L22" i="6" s="1"/>
  <c r="H22" i="6"/>
  <c r="G22" i="6"/>
  <c r="I22" i="6" s="1"/>
  <c r="E22" i="6"/>
  <c r="D22" i="6"/>
  <c r="F22" i="6" s="1"/>
  <c r="R21" i="6"/>
  <c r="O21" i="6"/>
  <c r="K21" i="6"/>
  <c r="J21" i="6"/>
  <c r="L21" i="6" s="1"/>
  <c r="H21" i="6"/>
  <c r="G21" i="6"/>
  <c r="I21" i="6" s="1"/>
  <c r="E21" i="6"/>
  <c r="F21" i="6" s="1"/>
  <c r="D21" i="6"/>
  <c r="R20" i="6"/>
  <c r="O20" i="6"/>
  <c r="K20" i="6"/>
  <c r="J20" i="6"/>
  <c r="H20" i="6"/>
  <c r="G20" i="6"/>
  <c r="I20" i="6" s="1"/>
  <c r="E20" i="6"/>
  <c r="D20" i="6"/>
  <c r="F20" i="6" s="1"/>
  <c r="R19" i="6"/>
  <c r="O19" i="6"/>
  <c r="K19" i="6"/>
  <c r="J19" i="6"/>
  <c r="L19" i="6" s="1"/>
  <c r="H19" i="6"/>
  <c r="G19" i="6"/>
  <c r="I19" i="6" s="1"/>
  <c r="E19" i="6"/>
  <c r="D19" i="6"/>
  <c r="R18" i="6"/>
  <c r="O18" i="6"/>
  <c r="L18" i="6"/>
  <c r="K18" i="6"/>
  <c r="J18" i="6"/>
  <c r="H18" i="6"/>
  <c r="G18" i="6"/>
  <c r="I18" i="6" s="1"/>
  <c r="E18" i="6"/>
  <c r="D18" i="6"/>
  <c r="F18" i="6" s="1"/>
  <c r="R17" i="6"/>
  <c r="O17" i="6"/>
  <c r="K17" i="6"/>
  <c r="J17" i="6"/>
  <c r="L17" i="6" s="1"/>
  <c r="H17" i="6"/>
  <c r="G17" i="6"/>
  <c r="I17" i="6" s="1"/>
  <c r="E17" i="6"/>
  <c r="F17" i="6" s="1"/>
  <c r="D17" i="6"/>
  <c r="R16" i="6"/>
  <c r="R24" i="6" s="1"/>
  <c r="O16" i="6"/>
  <c r="K16" i="6"/>
  <c r="J16" i="6"/>
  <c r="H16" i="6"/>
  <c r="G16" i="6"/>
  <c r="I16" i="6" s="1"/>
  <c r="E16" i="6"/>
  <c r="F16" i="6" s="1"/>
  <c r="D16" i="6"/>
  <c r="R15" i="6"/>
  <c r="O15" i="6"/>
  <c r="O24" i="6" s="1"/>
  <c r="O40" i="6" s="1"/>
  <c r="O41" i="6" s="1"/>
  <c r="L15" i="6"/>
  <c r="K15" i="6"/>
  <c r="K24" i="6" s="1"/>
  <c r="J15" i="6"/>
  <c r="H15" i="6"/>
  <c r="H24" i="6" s="1"/>
  <c r="G15" i="6"/>
  <c r="G24" i="6" s="1"/>
  <c r="E15" i="6"/>
  <c r="E24" i="6" s="1"/>
  <c r="D15" i="6"/>
  <c r="D24" i="6" s="1"/>
  <c r="I15" i="6" l="1"/>
  <c r="J24" i="6"/>
  <c r="J40" i="6" s="1"/>
  <c r="F28" i="6"/>
  <c r="L33" i="6"/>
  <c r="F19" i="6"/>
  <c r="L20" i="6"/>
  <c r="H39" i="6"/>
  <c r="H40" i="6" s="1"/>
  <c r="F36" i="6"/>
  <c r="L37" i="6"/>
  <c r="I24" i="6"/>
  <c r="R40" i="6"/>
  <c r="R41" i="6" s="1"/>
  <c r="E40" i="6"/>
  <c r="F39" i="6"/>
  <c r="R39" i="6"/>
  <c r="G40" i="6"/>
  <c r="K40" i="6"/>
  <c r="F15" i="6"/>
  <c r="F24" i="6" s="1"/>
  <c r="F40" i="6" s="1"/>
  <c r="F41" i="6" s="1"/>
  <c r="L28" i="6"/>
  <c r="L39" i="6" s="1"/>
  <c r="R32" i="6"/>
  <c r="D39" i="6"/>
  <c r="D40" i="6" s="1"/>
  <c r="L16" i="6"/>
  <c r="L24" i="6" s="1"/>
  <c r="I28" i="6"/>
  <c r="I39" i="6" s="1"/>
  <c r="L40" i="6" l="1"/>
  <c r="L41" i="6" s="1"/>
  <c r="I40" i="6"/>
  <c r="I41" i="6" s="1"/>
  <c r="P40" i="5" l="1"/>
  <c r="Q39" i="5"/>
  <c r="P39" i="5"/>
  <c r="N39" i="5"/>
  <c r="M39" i="5"/>
  <c r="R38" i="5"/>
  <c r="O38" i="5"/>
  <c r="K38" i="5"/>
  <c r="J38" i="5"/>
  <c r="L38" i="5" s="1"/>
  <c r="H38" i="5"/>
  <c r="G38" i="5"/>
  <c r="E38" i="5"/>
  <c r="D38" i="5"/>
  <c r="F38" i="5" s="1"/>
  <c r="R37" i="5"/>
  <c r="O37" i="5"/>
  <c r="K37" i="5"/>
  <c r="J37" i="5"/>
  <c r="H37" i="5"/>
  <c r="G37" i="5"/>
  <c r="I37" i="5" s="1"/>
  <c r="E37" i="5"/>
  <c r="D37" i="5"/>
  <c r="F37" i="5" s="1"/>
  <c r="R36" i="5"/>
  <c r="O36" i="5"/>
  <c r="K36" i="5"/>
  <c r="J36" i="5"/>
  <c r="L36" i="5" s="1"/>
  <c r="H36" i="5"/>
  <c r="G36" i="5"/>
  <c r="I36" i="5" s="1"/>
  <c r="E36" i="5"/>
  <c r="F36" i="5" s="1"/>
  <c r="D36" i="5"/>
  <c r="R35" i="5"/>
  <c r="R39" i="5" s="1"/>
  <c r="O35" i="5"/>
  <c r="O39" i="5" s="1"/>
  <c r="K35" i="5"/>
  <c r="J35" i="5"/>
  <c r="H35" i="5"/>
  <c r="G35" i="5"/>
  <c r="I35" i="5" s="1"/>
  <c r="E35" i="5"/>
  <c r="D35" i="5"/>
  <c r="R34" i="5"/>
  <c r="O34" i="5"/>
  <c r="K34" i="5"/>
  <c r="J34" i="5"/>
  <c r="L34" i="5" s="1"/>
  <c r="H34" i="5"/>
  <c r="I34" i="5" s="1"/>
  <c r="G34" i="5"/>
  <c r="E34" i="5"/>
  <c r="D34" i="5"/>
  <c r="F34" i="5" s="1"/>
  <c r="R33" i="5"/>
  <c r="O33" i="5"/>
  <c r="K33" i="5"/>
  <c r="J33" i="5"/>
  <c r="H33" i="5"/>
  <c r="G33" i="5"/>
  <c r="E33" i="5"/>
  <c r="D33" i="5"/>
  <c r="F33" i="5" s="1"/>
  <c r="R32" i="5"/>
  <c r="O32" i="5"/>
  <c r="K32" i="5"/>
  <c r="J32" i="5"/>
  <c r="L32" i="5" s="1"/>
  <c r="H32" i="5"/>
  <c r="G32" i="5"/>
  <c r="E32" i="5"/>
  <c r="D32" i="5"/>
  <c r="F32" i="5" s="1"/>
  <c r="R31" i="5"/>
  <c r="O31" i="5"/>
  <c r="K31" i="5"/>
  <c r="J31" i="5"/>
  <c r="L31" i="5" s="1"/>
  <c r="H31" i="5"/>
  <c r="G31" i="5"/>
  <c r="I31" i="5" s="1"/>
  <c r="F31" i="5"/>
  <c r="E31" i="5"/>
  <c r="D31" i="5"/>
  <c r="R30" i="5"/>
  <c r="O30" i="5"/>
  <c r="K30" i="5"/>
  <c r="J30" i="5"/>
  <c r="L30" i="5" s="1"/>
  <c r="I30" i="5"/>
  <c r="H30" i="5"/>
  <c r="G30" i="5"/>
  <c r="E30" i="5"/>
  <c r="D30" i="5"/>
  <c r="F30" i="5" s="1"/>
  <c r="R29" i="5"/>
  <c r="O29" i="5"/>
  <c r="K29" i="5"/>
  <c r="L29" i="5" s="1"/>
  <c r="J29" i="5"/>
  <c r="H29" i="5"/>
  <c r="G29" i="5"/>
  <c r="I29" i="5" s="1"/>
  <c r="E29" i="5"/>
  <c r="E39" i="5" s="1"/>
  <c r="D29" i="5"/>
  <c r="R28" i="5"/>
  <c r="O28" i="5"/>
  <c r="K28" i="5"/>
  <c r="K39" i="5" s="1"/>
  <c r="J28" i="5"/>
  <c r="H28" i="5"/>
  <c r="G28" i="5"/>
  <c r="I28" i="5" s="1"/>
  <c r="F28" i="5"/>
  <c r="E28" i="5"/>
  <c r="D28" i="5"/>
  <c r="Q24" i="5"/>
  <c r="Q40" i="5" s="1"/>
  <c r="P24" i="5"/>
  <c r="N24" i="5"/>
  <c r="N40" i="5" s="1"/>
  <c r="M24" i="5"/>
  <c r="M40" i="5" s="1"/>
  <c r="R23" i="5"/>
  <c r="O23" i="5"/>
  <c r="L23" i="5"/>
  <c r="K23" i="5"/>
  <c r="J23" i="5"/>
  <c r="I23" i="5"/>
  <c r="H23" i="5"/>
  <c r="G23" i="5"/>
  <c r="E23" i="5"/>
  <c r="D23" i="5"/>
  <c r="F23" i="5" s="1"/>
  <c r="R22" i="5"/>
  <c r="O22" i="5"/>
  <c r="K22" i="5"/>
  <c r="J22" i="5"/>
  <c r="H22" i="5"/>
  <c r="G22" i="5"/>
  <c r="I22" i="5" s="1"/>
  <c r="E22" i="5"/>
  <c r="D22" i="5"/>
  <c r="F22" i="5" s="1"/>
  <c r="R21" i="5"/>
  <c r="O21" i="5"/>
  <c r="K21" i="5"/>
  <c r="J21" i="5"/>
  <c r="L21" i="5" s="1"/>
  <c r="H21" i="5"/>
  <c r="G21" i="5"/>
  <c r="I21" i="5" s="1"/>
  <c r="E21" i="5"/>
  <c r="F21" i="5" s="1"/>
  <c r="D21" i="5"/>
  <c r="R20" i="5"/>
  <c r="O20" i="5"/>
  <c r="K20" i="5"/>
  <c r="J20" i="5"/>
  <c r="H20" i="5"/>
  <c r="G20" i="5"/>
  <c r="I20" i="5" s="1"/>
  <c r="E20" i="5"/>
  <c r="D20" i="5"/>
  <c r="R19" i="5"/>
  <c r="O19" i="5"/>
  <c r="L19" i="5"/>
  <c r="K19" i="5"/>
  <c r="J19" i="5"/>
  <c r="H19" i="5"/>
  <c r="I19" i="5" s="1"/>
  <c r="G19" i="5"/>
  <c r="E19" i="5"/>
  <c r="D19" i="5"/>
  <c r="R18" i="5"/>
  <c r="O18" i="5"/>
  <c r="K18" i="5"/>
  <c r="L18" i="5" s="1"/>
  <c r="J18" i="5"/>
  <c r="H18" i="5"/>
  <c r="G18" i="5"/>
  <c r="E18" i="5"/>
  <c r="D18" i="5"/>
  <c r="R17" i="5"/>
  <c r="O17" i="5"/>
  <c r="K17" i="5"/>
  <c r="J17" i="5"/>
  <c r="H17" i="5"/>
  <c r="G17" i="5"/>
  <c r="E17" i="5"/>
  <c r="D17" i="5"/>
  <c r="F17" i="5" s="1"/>
  <c r="R16" i="5"/>
  <c r="R24" i="5" s="1"/>
  <c r="O16" i="5"/>
  <c r="K16" i="5"/>
  <c r="J16" i="5"/>
  <c r="J24" i="5" s="1"/>
  <c r="H16" i="5"/>
  <c r="G16" i="5"/>
  <c r="E16" i="5"/>
  <c r="F16" i="5" s="1"/>
  <c r="D16" i="5"/>
  <c r="R15" i="5"/>
  <c r="O15" i="5"/>
  <c r="O24" i="5" s="1"/>
  <c r="O40" i="5" s="1"/>
  <c r="O41" i="5" s="1"/>
  <c r="L15" i="5"/>
  <c r="K15" i="5"/>
  <c r="J15" i="5"/>
  <c r="H15" i="5"/>
  <c r="H24" i="5" s="1"/>
  <c r="G15" i="5"/>
  <c r="E15" i="5"/>
  <c r="D15" i="5"/>
  <c r="D24" i="5" s="1"/>
  <c r="D8" i="5"/>
  <c r="D6" i="5"/>
  <c r="G24" i="5" l="1"/>
  <c r="K24" i="5"/>
  <c r="K40" i="5" s="1"/>
  <c r="L17" i="5"/>
  <c r="F18" i="5"/>
  <c r="F19" i="5"/>
  <c r="L22" i="5"/>
  <c r="L37" i="5"/>
  <c r="D39" i="5"/>
  <c r="D40" i="5" s="1"/>
  <c r="H39" i="5"/>
  <c r="H40" i="5" s="1"/>
  <c r="L33" i="5"/>
  <c r="E24" i="5"/>
  <c r="I16" i="5"/>
  <c r="I17" i="5"/>
  <c r="I18" i="5"/>
  <c r="F20" i="5"/>
  <c r="L20" i="5"/>
  <c r="J39" i="5"/>
  <c r="J40" i="5" s="1"/>
  <c r="F29" i="5"/>
  <c r="I32" i="5"/>
  <c r="I33" i="5"/>
  <c r="F35" i="5"/>
  <c r="F39" i="5" s="1"/>
  <c r="L35" i="5"/>
  <c r="I38" i="5"/>
  <c r="I39" i="5"/>
  <c r="E40" i="5"/>
  <c r="R40" i="5"/>
  <c r="R41" i="5" s="1"/>
  <c r="I15" i="5"/>
  <c r="I24" i="5" s="1"/>
  <c r="I40" i="5" s="1"/>
  <c r="I41" i="5" s="1"/>
  <c r="F15" i="5"/>
  <c r="F24" i="5" s="1"/>
  <c r="L28" i="5"/>
  <c r="G39" i="5"/>
  <c r="G40" i="5" s="1"/>
  <c r="L16" i="5"/>
  <c r="L24" i="5" s="1"/>
  <c r="L39" i="5" l="1"/>
  <c r="L40" i="5" s="1"/>
  <c r="L41" i="5" s="1"/>
  <c r="F40" i="5"/>
  <c r="F41" i="5" s="1"/>
  <c r="D4" i="4" l="1"/>
  <c r="D6" i="4"/>
  <c r="D8" i="4"/>
  <c r="D15" i="4"/>
  <c r="F15" i="4" s="1"/>
  <c r="E15" i="4"/>
  <c r="H15" i="4"/>
  <c r="I15" i="4"/>
  <c r="J15" i="4"/>
  <c r="L15" i="4" s="1"/>
  <c r="K15" i="4"/>
  <c r="O15" i="4"/>
  <c r="O24" i="4" s="1"/>
  <c r="R15" i="4"/>
  <c r="D16" i="4"/>
  <c r="F16" i="4" s="1"/>
  <c r="E16" i="4"/>
  <c r="G16" i="4"/>
  <c r="H16" i="4"/>
  <c r="J16" i="4"/>
  <c r="K16" i="4"/>
  <c r="O16" i="4"/>
  <c r="R16" i="4"/>
  <c r="D17" i="4"/>
  <c r="F17" i="4" s="1"/>
  <c r="E17" i="4"/>
  <c r="G17" i="4"/>
  <c r="G24" i="4" s="1"/>
  <c r="H17" i="4"/>
  <c r="J17" i="4"/>
  <c r="K17" i="4"/>
  <c r="O17" i="4"/>
  <c r="R17" i="4"/>
  <c r="D18" i="4"/>
  <c r="F18" i="4" s="1"/>
  <c r="E18" i="4"/>
  <c r="I18" i="4"/>
  <c r="J18" i="4"/>
  <c r="L18" i="4" s="1"/>
  <c r="K18" i="4"/>
  <c r="O18" i="4"/>
  <c r="R18" i="4"/>
  <c r="D19" i="4"/>
  <c r="F19" i="4" s="1"/>
  <c r="E19" i="4"/>
  <c r="H19" i="4"/>
  <c r="I19" i="4" s="1"/>
  <c r="J19" i="4"/>
  <c r="L19" i="4" s="1"/>
  <c r="K19" i="4"/>
  <c r="O19" i="4"/>
  <c r="R19" i="4"/>
  <c r="D20" i="4"/>
  <c r="E20" i="4"/>
  <c r="G20" i="4"/>
  <c r="H20" i="4"/>
  <c r="I20" i="4" s="1"/>
  <c r="J20" i="4"/>
  <c r="L20" i="4" s="1"/>
  <c r="K20" i="4"/>
  <c r="O20" i="4"/>
  <c r="R20" i="4"/>
  <c r="D21" i="4"/>
  <c r="E21" i="4"/>
  <c r="F21" i="4"/>
  <c r="H21" i="4"/>
  <c r="I21" i="4" s="1"/>
  <c r="J21" i="4"/>
  <c r="K21" i="4"/>
  <c r="O21" i="4"/>
  <c r="R21" i="4"/>
  <c r="D22" i="4"/>
  <c r="F22" i="4" s="1"/>
  <c r="E22" i="4"/>
  <c r="G22" i="4"/>
  <c r="H22" i="4"/>
  <c r="I22" i="4" s="1"/>
  <c r="J22" i="4"/>
  <c r="K22" i="4"/>
  <c r="L22" i="4"/>
  <c r="O22" i="4"/>
  <c r="R22" i="4"/>
  <c r="D23" i="4"/>
  <c r="E23" i="4"/>
  <c r="F23" i="4" s="1"/>
  <c r="G23" i="4"/>
  <c r="I23" i="4" s="1"/>
  <c r="H23" i="4"/>
  <c r="J23" i="4"/>
  <c r="L23" i="4" s="1"/>
  <c r="K23" i="4"/>
  <c r="O23" i="4"/>
  <c r="R23" i="4"/>
  <c r="J24" i="4"/>
  <c r="M24" i="4"/>
  <c r="N24" i="4"/>
  <c r="N42" i="4" s="1"/>
  <c r="P24" i="4"/>
  <c r="Q24" i="4"/>
  <c r="R24" i="4"/>
  <c r="R42" i="4" s="1"/>
  <c r="R43" i="4" s="1"/>
  <c r="D28" i="4"/>
  <c r="F28" i="4" s="1"/>
  <c r="E28" i="4"/>
  <c r="G28" i="4"/>
  <c r="H28" i="4"/>
  <c r="J28" i="4"/>
  <c r="K28" i="4"/>
  <c r="O28" i="4"/>
  <c r="R28" i="4"/>
  <c r="D29" i="4"/>
  <c r="F29" i="4" s="1"/>
  <c r="E29" i="4"/>
  <c r="G29" i="4"/>
  <c r="H29" i="4"/>
  <c r="J29" i="4"/>
  <c r="K29" i="4"/>
  <c r="L29" i="4"/>
  <c r="O29" i="4"/>
  <c r="R29" i="4"/>
  <c r="D30" i="4"/>
  <c r="E30" i="4"/>
  <c r="F30" i="4" s="1"/>
  <c r="G30" i="4"/>
  <c r="I30" i="4" s="1"/>
  <c r="H30" i="4"/>
  <c r="J30" i="4"/>
  <c r="L30" i="4" s="1"/>
  <c r="K30" i="4"/>
  <c r="O30" i="4"/>
  <c r="R30" i="4"/>
  <c r="D32" i="4"/>
  <c r="F32" i="4" s="1"/>
  <c r="E32" i="4"/>
  <c r="G32" i="4"/>
  <c r="H32" i="4"/>
  <c r="J32" i="4"/>
  <c r="L32" i="4" s="1"/>
  <c r="K32" i="4"/>
  <c r="O32" i="4"/>
  <c r="R32" i="4"/>
  <c r="D33" i="4"/>
  <c r="F33" i="4" s="1"/>
  <c r="E33" i="4"/>
  <c r="G33" i="4"/>
  <c r="H33" i="4"/>
  <c r="J33" i="4"/>
  <c r="K33" i="4"/>
  <c r="O33" i="4"/>
  <c r="R33" i="4"/>
  <c r="D34" i="4"/>
  <c r="F34" i="4" s="1"/>
  <c r="E34" i="4"/>
  <c r="G34" i="4"/>
  <c r="H34" i="4"/>
  <c r="I34" i="4" s="1"/>
  <c r="J34" i="4"/>
  <c r="L34" i="4" s="1"/>
  <c r="K34" i="4"/>
  <c r="O34" i="4"/>
  <c r="R34" i="4"/>
  <c r="D35" i="4"/>
  <c r="E35" i="4"/>
  <c r="F35" i="4" s="1"/>
  <c r="G35" i="4"/>
  <c r="I35" i="4" s="1"/>
  <c r="H35" i="4"/>
  <c r="J35" i="4"/>
  <c r="K35" i="4"/>
  <c r="O35" i="4"/>
  <c r="R35" i="4"/>
  <c r="D36" i="4"/>
  <c r="F36" i="4" s="1"/>
  <c r="E36" i="4"/>
  <c r="G36" i="4"/>
  <c r="H36" i="4"/>
  <c r="J36" i="4"/>
  <c r="L36" i="4" s="1"/>
  <c r="K36" i="4"/>
  <c r="O36" i="4"/>
  <c r="R36" i="4"/>
  <c r="D37" i="4"/>
  <c r="F37" i="4" s="1"/>
  <c r="E37" i="4"/>
  <c r="G37" i="4"/>
  <c r="H37" i="4"/>
  <c r="J37" i="4"/>
  <c r="K37" i="4"/>
  <c r="L37" i="4" s="1"/>
  <c r="O37" i="4"/>
  <c r="R37" i="4"/>
  <c r="D38" i="4"/>
  <c r="E38" i="4"/>
  <c r="G38" i="4"/>
  <c r="H38" i="4"/>
  <c r="J38" i="4"/>
  <c r="L38" i="4" s="1"/>
  <c r="K38" i="4"/>
  <c r="O38" i="4"/>
  <c r="R38" i="4"/>
  <c r="D40" i="4"/>
  <c r="F40" i="4" s="1"/>
  <c r="E40" i="4"/>
  <c r="G40" i="4"/>
  <c r="H40" i="4"/>
  <c r="I40" i="4"/>
  <c r="J40" i="4"/>
  <c r="L40" i="4" s="1"/>
  <c r="K40" i="4"/>
  <c r="O40" i="4"/>
  <c r="O41" i="4" s="1"/>
  <c r="R40" i="4"/>
  <c r="J41" i="4"/>
  <c r="M41" i="4"/>
  <c r="N41" i="4"/>
  <c r="P41" i="4"/>
  <c r="P42" i="4" s="1"/>
  <c r="Q41" i="4"/>
  <c r="R41" i="4"/>
  <c r="M42" i="4"/>
  <c r="Q42" i="4"/>
  <c r="I29" i="4" l="1"/>
  <c r="F38" i="4"/>
  <c r="G41" i="4"/>
  <c r="G42" i="4" s="1"/>
  <c r="J42" i="4"/>
  <c r="I16" i="4"/>
  <c r="I24" i="4" s="1"/>
  <c r="I38" i="4"/>
  <c r="L35" i="4"/>
  <c r="I33" i="4"/>
  <c r="I32" i="4"/>
  <c r="L28" i="4"/>
  <c r="L21" i="4"/>
  <c r="L17" i="4"/>
  <c r="I37" i="4"/>
  <c r="I36" i="4"/>
  <c r="L33" i="4"/>
  <c r="F20" i="4"/>
  <c r="L16" i="4"/>
  <c r="L24" i="4" s="1"/>
  <c r="L41" i="4"/>
  <c r="O42" i="4"/>
  <c r="O43" i="4" s="1"/>
  <c r="F24" i="4"/>
  <c r="F41" i="4"/>
  <c r="E41" i="4"/>
  <c r="E24" i="4"/>
  <c r="D41" i="4"/>
  <c r="I28" i="4"/>
  <c r="I41" i="4" s="1"/>
  <c r="H24" i="4"/>
  <c r="D24" i="4"/>
  <c r="I17" i="4"/>
  <c r="H41" i="4"/>
  <c r="K41" i="4"/>
  <c r="K24" i="4"/>
  <c r="L42" i="4" l="1"/>
  <c r="L43" i="4" s="1"/>
  <c r="H42" i="4"/>
  <c r="I42" i="4"/>
  <c r="I43" i="4" s="1"/>
  <c r="K42" i="4"/>
  <c r="D42" i="4"/>
  <c r="E42" i="4"/>
  <c r="F42" i="4"/>
  <c r="F43" i="4" s="1"/>
  <c r="Q39" i="3" l="1"/>
  <c r="P39" i="3"/>
  <c r="N39" i="3"/>
  <c r="R38" i="3"/>
  <c r="O38" i="3"/>
  <c r="K38" i="3"/>
  <c r="J38" i="3"/>
  <c r="L38" i="3" s="1"/>
  <c r="I38" i="3"/>
  <c r="H38" i="3"/>
  <c r="G38" i="3"/>
  <c r="F38" i="3"/>
  <c r="E38" i="3"/>
  <c r="D38" i="3"/>
  <c r="R37" i="3"/>
  <c r="O37" i="3"/>
  <c r="K37" i="3"/>
  <c r="J37" i="3"/>
  <c r="I37" i="3"/>
  <c r="H37" i="3"/>
  <c r="G37" i="3"/>
  <c r="F37" i="3"/>
  <c r="E37" i="3"/>
  <c r="D37" i="3"/>
  <c r="R36" i="3"/>
  <c r="O36" i="3"/>
  <c r="K36" i="3"/>
  <c r="J36" i="3"/>
  <c r="L36" i="3" s="1"/>
  <c r="I36" i="3"/>
  <c r="H36" i="3"/>
  <c r="G36" i="3"/>
  <c r="F36" i="3"/>
  <c r="E36" i="3"/>
  <c r="D36" i="3"/>
  <c r="P35" i="3"/>
  <c r="R35" i="3" s="1"/>
  <c r="M35" i="3"/>
  <c r="O35" i="3" s="1"/>
  <c r="K35" i="3"/>
  <c r="J35" i="3"/>
  <c r="L35" i="3" s="1"/>
  <c r="I35" i="3"/>
  <c r="H35" i="3"/>
  <c r="G35" i="3"/>
  <c r="F35" i="3"/>
  <c r="E35" i="3"/>
  <c r="D35" i="3"/>
  <c r="R34" i="3"/>
  <c r="O34" i="3"/>
  <c r="L34" i="3"/>
  <c r="K34" i="3"/>
  <c r="J34" i="3"/>
  <c r="I34" i="3"/>
  <c r="H34" i="3"/>
  <c r="G34" i="3"/>
  <c r="F34" i="3"/>
  <c r="E34" i="3"/>
  <c r="D34" i="3"/>
  <c r="R33" i="3"/>
  <c r="M33" i="3"/>
  <c r="O33" i="3" s="1"/>
  <c r="K33" i="3"/>
  <c r="L33" i="3" s="1"/>
  <c r="J33" i="3"/>
  <c r="I33" i="3"/>
  <c r="H33" i="3"/>
  <c r="G33" i="3"/>
  <c r="F33" i="3"/>
  <c r="E33" i="3"/>
  <c r="D33" i="3"/>
  <c r="P32" i="3"/>
  <c r="R32" i="3" s="1"/>
  <c r="M32" i="3"/>
  <c r="M39" i="3" s="1"/>
  <c r="K32" i="3"/>
  <c r="J32" i="3"/>
  <c r="L32" i="3" s="1"/>
  <c r="I32" i="3"/>
  <c r="H32" i="3"/>
  <c r="G32" i="3"/>
  <c r="F32" i="3"/>
  <c r="E32" i="3"/>
  <c r="D32" i="3"/>
  <c r="R31" i="3"/>
  <c r="O31" i="3"/>
  <c r="L31" i="3"/>
  <c r="K31" i="3"/>
  <c r="J31" i="3"/>
  <c r="I31" i="3"/>
  <c r="H31" i="3"/>
  <c r="G31" i="3"/>
  <c r="F31" i="3"/>
  <c r="E31" i="3"/>
  <c r="D31" i="3"/>
  <c r="R30" i="3"/>
  <c r="O30" i="3"/>
  <c r="K30" i="3"/>
  <c r="L30" i="3" s="1"/>
  <c r="J30" i="3"/>
  <c r="I30" i="3"/>
  <c r="H30" i="3"/>
  <c r="G30" i="3"/>
  <c r="F30" i="3"/>
  <c r="E30" i="3"/>
  <c r="D30" i="3"/>
  <c r="R29" i="3"/>
  <c r="O29" i="3"/>
  <c r="K29" i="3"/>
  <c r="J29" i="3"/>
  <c r="L29" i="3" s="1"/>
  <c r="I29" i="3"/>
  <c r="H29" i="3"/>
  <c r="G29" i="3"/>
  <c r="F29" i="3"/>
  <c r="E29" i="3"/>
  <c r="D29" i="3"/>
  <c r="R28" i="3"/>
  <c r="O28" i="3"/>
  <c r="K28" i="3"/>
  <c r="J28" i="3"/>
  <c r="J39" i="3" s="1"/>
  <c r="I28" i="3"/>
  <c r="H28" i="3"/>
  <c r="G28" i="3"/>
  <c r="F28" i="3"/>
  <c r="E28" i="3"/>
  <c r="D28" i="3"/>
  <c r="Q24" i="3"/>
  <c r="Q40" i="3" s="1"/>
  <c r="P24" i="3"/>
  <c r="P40" i="3" s="1"/>
  <c r="N24" i="3"/>
  <c r="N40" i="3" s="1"/>
  <c r="M24" i="3"/>
  <c r="R23" i="3"/>
  <c r="O23" i="3"/>
  <c r="K23" i="3"/>
  <c r="L23" i="3" s="1"/>
  <c r="J23" i="3"/>
  <c r="H23" i="3"/>
  <c r="G23" i="3"/>
  <c r="F23" i="3"/>
  <c r="E23" i="3"/>
  <c r="D23" i="3"/>
  <c r="R22" i="3"/>
  <c r="O22" i="3"/>
  <c r="K22" i="3"/>
  <c r="J22" i="3"/>
  <c r="L22" i="3" s="1"/>
  <c r="H22" i="3"/>
  <c r="G22" i="3"/>
  <c r="I22" i="3" s="1"/>
  <c r="F22" i="3"/>
  <c r="E22" i="3"/>
  <c r="D22" i="3"/>
  <c r="R21" i="3"/>
  <c r="O21" i="3"/>
  <c r="K21" i="3"/>
  <c r="J21" i="3"/>
  <c r="H21" i="3"/>
  <c r="G21" i="3"/>
  <c r="I21" i="3" s="1"/>
  <c r="F21" i="3"/>
  <c r="E21" i="3"/>
  <c r="D21" i="3"/>
  <c r="R20" i="3"/>
  <c r="O20" i="3"/>
  <c r="L20" i="3"/>
  <c r="K20" i="3"/>
  <c r="J20" i="3"/>
  <c r="H20" i="3"/>
  <c r="G20" i="3"/>
  <c r="F20" i="3"/>
  <c r="E20" i="3"/>
  <c r="D20" i="3"/>
  <c r="R19" i="3"/>
  <c r="O19" i="3"/>
  <c r="K19" i="3"/>
  <c r="J19" i="3"/>
  <c r="H19" i="3"/>
  <c r="G19" i="3"/>
  <c r="F19" i="3"/>
  <c r="E19" i="3"/>
  <c r="D19" i="3"/>
  <c r="R18" i="3"/>
  <c r="O18" i="3"/>
  <c r="K18" i="3"/>
  <c r="J18" i="3"/>
  <c r="H18" i="3"/>
  <c r="G18" i="3"/>
  <c r="I18" i="3" s="1"/>
  <c r="F18" i="3"/>
  <c r="E18" i="3"/>
  <c r="D18" i="3"/>
  <c r="R17" i="3"/>
  <c r="O17" i="3"/>
  <c r="K17" i="3"/>
  <c r="J17" i="3"/>
  <c r="H17" i="3"/>
  <c r="G17" i="3"/>
  <c r="I17" i="3" s="1"/>
  <c r="F17" i="3"/>
  <c r="E17" i="3"/>
  <c r="D17" i="3"/>
  <c r="P16" i="3"/>
  <c r="R16" i="3" s="1"/>
  <c r="O16" i="3"/>
  <c r="M16" i="3"/>
  <c r="K16" i="3"/>
  <c r="J16" i="3"/>
  <c r="H16" i="3"/>
  <c r="G16" i="3"/>
  <c r="I16" i="3" s="1"/>
  <c r="F16" i="3"/>
  <c r="E16" i="3"/>
  <c r="D16" i="3"/>
  <c r="R15" i="3"/>
  <c r="O15" i="3"/>
  <c r="O24" i="3" s="1"/>
  <c r="K15" i="3"/>
  <c r="K24" i="3" s="1"/>
  <c r="J15" i="3"/>
  <c r="H15" i="3"/>
  <c r="G15" i="3"/>
  <c r="G24" i="3" s="1"/>
  <c r="F15" i="3"/>
  <c r="F24" i="3" s="1"/>
  <c r="E15" i="3"/>
  <c r="E24" i="3" s="1"/>
  <c r="D15" i="3"/>
  <c r="L16" i="3" l="1"/>
  <c r="L18" i="3"/>
  <c r="E39" i="3"/>
  <c r="D24" i="3"/>
  <c r="I20" i="3"/>
  <c r="L21" i="3"/>
  <c r="I23" i="3"/>
  <c r="I39" i="3"/>
  <c r="I15" i="3"/>
  <c r="L19" i="3"/>
  <c r="G39" i="3"/>
  <c r="G40" i="3" s="1"/>
  <c r="F39" i="3"/>
  <c r="L15" i="3"/>
  <c r="L24" i="3" s="1"/>
  <c r="L17" i="3"/>
  <c r="I19" i="3"/>
  <c r="I24" i="3" s="1"/>
  <c r="I40" i="3" s="1"/>
  <c r="I41" i="3" s="1"/>
  <c r="D39" i="3"/>
  <c r="H39" i="3"/>
  <c r="L37" i="3"/>
  <c r="E40" i="3"/>
  <c r="R39" i="3"/>
  <c r="R24" i="3"/>
  <c r="R40" i="3" s="1"/>
  <c r="R41" i="3" s="1"/>
  <c r="F40" i="3"/>
  <c r="F41" i="3" s="1"/>
  <c r="M40" i="3"/>
  <c r="K39" i="3"/>
  <c r="K40" i="3" s="1"/>
  <c r="O32" i="3"/>
  <c r="O39" i="3" s="1"/>
  <c r="O40" i="3" s="1"/>
  <c r="O41" i="3" s="1"/>
  <c r="J24" i="3"/>
  <c r="J40" i="3" s="1"/>
  <c r="H24" i="3"/>
  <c r="H40" i="3" s="1"/>
  <c r="L28" i="3"/>
  <c r="L39" i="3" s="1"/>
  <c r="D40" i="3" l="1"/>
  <c r="L40" i="3"/>
  <c r="L41" i="3" s="1"/>
  <c r="D4" i="2" l="1"/>
  <c r="D6" i="2"/>
  <c r="D8" i="2"/>
  <c r="D15" i="2"/>
  <c r="F15" i="2" s="1"/>
  <c r="E15" i="2"/>
  <c r="G15" i="2"/>
  <c r="H15" i="2"/>
  <c r="I15" i="2" s="1"/>
  <c r="J15" i="2"/>
  <c r="L15" i="2" s="1"/>
  <c r="K15" i="2"/>
  <c r="O15" i="2"/>
  <c r="R15" i="2"/>
  <c r="D16" i="2"/>
  <c r="E16" i="2"/>
  <c r="F16" i="2" s="1"/>
  <c r="G16" i="2"/>
  <c r="I16" i="2" s="1"/>
  <c r="H16" i="2"/>
  <c r="J16" i="2"/>
  <c r="K16" i="2"/>
  <c r="O16" i="2"/>
  <c r="O24" i="2" s="1"/>
  <c r="R16" i="2"/>
  <c r="D17" i="2"/>
  <c r="E17" i="2"/>
  <c r="F17" i="2" s="1"/>
  <c r="G17" i="2"/>
  <c r="H17" i="2"/>
  <c r="J17" i="2"/>
  <c r="K17" i="2"/>
  <c r="O17" i="2"/>
  <c r="R17" i="2"/>
  <c r="R24" i="2" s="1"/>
  <c r="D18" i="2"/>
  <c r="F18" i="2" s="1"/>
  <c r="E18" i="2"/>
  <c r="G18" i="2"/>
  <c r="H18" i="2"/>
  <c r="J18" i="2"/>
  <c r="K18" i="2"/>
  <c r="O18" i="2"/>
  <c r="R18" i="2"/>
  <c r="D19" i="2"/>
  <c r="F19" i="2" s="1"/>
  <c r="E19" i="2"/>
  <c r="G19" i="2"/>
  <c r="H19" i="2"/>
  <c r="I19" i="2" s="1"/>
  <c r="J19" i="2"/>
  <c r="L19" i="2" s="1"/>
  <c r="K19" i="2"/>
  <c r="O19" i="2"/>
  <c r="R19" i="2"/>
  <c r="D20" i="2"/>
  <c r="E20" i="2"/>
  <c r="G20" i="2"/>
  <c r="H20" i="2"/>
  <c r="I20" i="2" s="1"/>
  <c r="J20" i="2"/>
  <c r="K20" i="2"/>
  <c r="O20" i="2"/>
  <c r="R20" i="2"/>
  <c r="D21" i="2"/>
  <c r="E21" i="2"/>
  <c r="F21" i="2"/>
  <c r="G21" i="2"/>
  <c r="I21" i="2" s="1"/>
  <c r="H21" i="2"/>
  <c r="J21" i="2"/>
  <c r="K21" i="2"/>
  <c r="O21" i="2"/>
  <c r="R21" i="2"/>
  <c r="D22" i="2"/>
  <c r="E22" i="2"/>
  <c r="G22" i="2"/>
  <c r="I22" i="2" s="1"/>
  <c r="H22" i="2"/>
  <c r="J22" i="2"/>
  <c r="K22" i="2"/>
  <c r="L22" i="2" s="1"/>
  <c r="O22" i="2"/>
  <c r="R22" i="2"/>
  <c r="D23" i="2"/>
  <c r="E23" i="2"/>
  <c r="G23" i="2"/>
  <c r="H23" i="2"/>
  <c r="J23" i="2"/>
  <c r="K23" i="2"/>
  <c r="L23" i="2" s="1"/>
  <c r="O23" i="2"/>
  <c r="R23" i="2"/>
  <c r="E24" i="2"/>
  <c r="M24" i="2"/>
  <c r="M40" i="2" s="1"/>
  <c r="N24" i="2"/>
  <c r="P24" i="2"/>
  <c r="Q24" i="2"/>
  <c r="Q40" i="2" s="1"/>
  <c r="D28" i="2"/>
  <c r="E28" i="2"/>
  <c r="G28" i="2"/>
  <c r="I28" i="2" s="1"/>
  <c r="H28" i="2"/>
  <c r="J28" i="2"/>
  <c r="K28" i="2"/>
  <c r="O28" i="2"/>
  <c r="R28" i="2"/>
  <c r="D29" i="2"/>
  <c r="F29" i="2" s="1"/>
  <c r="E29" i="2"/>
  <c r="G29" i="2"/>
  <c r="I29" i="2" s="1"/>
  <c r="H29" i="2"/>
  <c r="J29" i="2"/>
  <c r="K29" i="2"/>
  <c r="O29" i="2"/>
  <c r="R29" i="2"/>
  <c r="D30" i="2"/>
  <c r="F30" i="2" s="1"/>
  <c r="E30" i="2"/>
  <c r="G30" i="2"/>
  <c r="H30" i="2"/>
  <c r="J30" i="2"/>
  <c r="K30" i="2"/>
  <c r="L30" i="2"/>
  <c r="O30" i="2"/>
  <c r="R30" i="2"/>
  <c r="D31" i="2"/>
  <c r="E31" i="2"/>
  <c r="F31" i="2" s="1"/>
  <c r="G31" i="2"/>
  <c r="I31" i="2" s="1"/>
  <c r="H31" i="2"/>
  <c r="J31" i="2"/>
  <c r="L31" i="2" s="1"/>
  <c r="K31" i="2"/>
  <c r="O31" i="2"/>
  <c r="R31" i="2"/>
  <c r="D32" i="2"/>
  <c r="F32" i="2" s="1"/>
  <c r="E32" i="2"/>
  <c r="G32" i="2"/>
  <c r="H32" i="2"/>
  <c r="J32" i="2"/>
  <c r="L32" i="2" s="1"/>
  <c r="K32" i="2"/>
  <c r="O32" i="2"/>
  <c r="R32" i="2"/>
  <c r="D33" i="2"/>
  <c r="F33" i="2" s="1"/>
  <c r="E33" i="2"/>
  <c r="G33" i="2"/>
  <c r="H33" i="2"/>
  <c r="J33" i="2"/>
  <c r="K33" i="2"/>
  <c r="O33" i="2"/>
  <c r="R33" i="2"/>
  <c r="D34" i="2"/>
  <c r="F34" i="2" s="1"/>
  <c r="E34" i="2"/>
  <c r="G34" i="2"/>
  <c r="H34" i="2"/>
  <c r="I34" i="2" s="1"/>
  <c r="J34" i="2"/>
  <c r="L34" i="2" s="1"/>
  <c r="K34" i="2"/>
  <c r="O34" i="2"/>
  <c r="R34" i="2"/>
  <c r="D35" i="2"/>
  <c r="E35" i="2"/>
  <c r="F35" i="2" s="1"/>
  <c r="G35" i="2"/>
  <c r="I35" i="2" s="1"/>
  <c r="H35" i="2"/>
  <c r="J35" i="2"/>
  <c r="K35" i="2"/>
  <c r="O35" i="2"/>
  <c r="O39" i="2" s="1"/>
  <c r="R35" i="2"/>
  <c r="D36" i="2"/>
  <c r="E36" i="2"/>
  <c r="F36" i="2"/>
  <c r="G36" i="2"/>
  <c r="H36" i="2"/>
  <c r="J36" i="2"/>
  <c r="K36" i="2"/>
  <c r="O36" i="2"/>
  <c r="R36" i="2"/>
  <c r="R39" i="2" s="1"/>
  <c r="D37" i="2"/>
  <c r="E37" i="2"/>
  <c r="G37" i="2"/>
  <c r="H37" i="2"/>
  <c r="J37" i="2"/>
  <c r="K37" i="2"/>
  <c r="L37" i="2" s="1"/>
  <c r="O37" i="2"/>
  <c r="R37" i="2"/>
  <c r="D38" i="2"/>
  <c r="E38" i="2"/>
  <c r="G38" i="2"/>
  <c r="H38" i="2"/>
  <c r="I38" i="2" s="1"/>
  <c r="J38" i="2"/>
  <c r="L38" i="2" s="1"/>
  <c r="K38" i="2"/>
  <c r="O38" i="2"/>
  <c r="R38" i="2"/>
  <c r="E39" i="2"/>
  <c r="M39" i="2"/>
  <c r="N39" i="2"/>
  <c r="P39" i="2"/>
  <c r="Q39" i="2"/>
  <c r="N40" i="2"/>
  <c r="P40" i="2"/>
  <c r="D51" i="2"/>
  <c r="G51" i="2"/>
  <c r="J51" i="2"/>
  <c r="D52" i="2"/>
  <c r="G52" i="2"/>
  <c r="J52" i="2"/>
  <c r="D53" i="2"/>
  <c r="G53" i="2"/>
  <c r="J53" i="2"/>
  <c r="D54" i="2"/>
  <c r="G54" i="2"/>
  <c r="J54" i="2"/>
  <c r="I30" i="2" l="1"/>
  <c r="H39" i="2"/>
  <c r="D39" i="2"/>
  <c r="L18" i="2"/>
  <c r="F38" i="2"/>
  <c r="F37" i="2"/>
  <c r="L36" i="2"/>
  <c r="E40" i="2"/>
  <c r="J24" i="2"/>
  <c r="L35" i="2"/>
  <c r="I33" i="2"/>
  <c r="I32" i="2"/>
  <c r="L29" i="2"/>
  <c r="F28" i="2"/>
  <c r="F23" i="2"/>
  <c r="F22" i="2"/>
  <c r="L21" i="2"/>
  <c r="L16" i="2"/>
  <c r="I37" i="2"/>
  <c r="I36" i="2"/>
  <c r="L33" i="2"/>
  <c r="J39" i="2"/>
  <c r="I23" i="2"/>
  <c r="L20" i="2"/>
  <c r="F20" i="2"/>
  <c r="F24" i="2" s="1"/>
  <c r="F40" i="2" s="1"/>
  <c r="F41" i="2" s="1"/>
  <c r="I18" i="2"/>
  <c r="I17" i="2"/>
  <c r="I24" i="2"/>
  <c r="O40" i="2"/>
  <c r="O41" i="2" s="1"/>
  <c r="F39" i="2"/>
  <c r="R40" i="2"/>
  <c r="R41" i="2" s="1"/>
  <c r="I39" i="2"/>
  <c r="H24" i="2"/>
  <c r="H40" i="2" s="1"/>
  <c r="D24" i="2"/>
  <c r="D40" i="2" s="1"/>
  <c r="K39" i="2"/>
  <c r="G39" i="2"/>
  <c r="L28" i="2"/>
  <c r="L39" i="2" s="1"/>
  <c r="K24" i="2"/>
  <c r="G24" i="2"/>
  <c r="L17" i="2"/>
  <c r="L24" i="2" s="1"/>
  <c r="L40" i="2" s="1"/>
  <c r="L41" i="2" s="1"/>
  <c r="I40" i="2" l="1"/>
  <c r="I41" i="2" s="1"/>
  <c r="J40" i="2"/>
  <c r="G40" i="2"/>
  <c r="K40" i="2"/>
</calcChain>
</file>

<file path=xl/sharedStrings.xml><?xml version="1.0" encoding="utf-8"?>
<sst xmlns="http://schemas.openxmlformats.org/spreadsheetml/2006/main" count="2723" uniqueCount="157">
  <si>
    <t>Střednědobý výhled hospodaření příspěvkové organizace na období let 2024-2025</t>
  </si>
  <si>
    <t>Název organizace:</t>
  </si>
  <si>
    <t>IČO:</t>
  </si>
  <si>
    <t>Sídlo:</t>
  </si>
  <si>
    <t xml:space="preserve">Poř.č. řádku </t>
  </si>
  <si>
    <t>Ukazatel</t>
  </si>
  <si>
    <t>Skutečnost 2021</t>
  </si>
  <si>
    <t>Plán 2022</t>
  </si>
  <si>
    <t>Požadavek na rozpočet 2023</t>
  </si>
  <si>
    <t>Výhled rozpočtu 2024</t>
  </si>
  <si>
    <t>Výhled rozpočtu 2025</t>
  </si>
  <si>
    <t>Hlavní činnost</t>
  </si>
  <si>
    <t>Doplňková činnost</t>
  </si>
  <si>
    <t>Organizace celkem</t>
  </si>
  <si>
    <t>VÝNOSY</t>
  </si>
  <si>
    <t>Výnosy Hl.Č. celkem</t>
  </si>
  <si>
    <t>Výnosy DČ</t>
  </si>
  <si>
    <t>1.</t>
  </si>
  <si>
    <t>Tržby  601-609</t>
  </si>
  <si>
    <t>2.</t>
  </si>
  <si>
    <t>Provozní příspěvek zřizovatele</t>
  </si>
  <si>
    <t>3.</t>
  </si>
  <si>
    <t>Účelový příspěvek zřizovatele (s vyúčtováním) - granty OŠ, OE</t>
  </si>
  <si>
    <t>4.</t>
  </si>
  <si>
    <t>Provozní dotace z jiných zdrojů (mimo SMCH)</t>
  </si>
  <si>
    <t>5.</t>
  </si>
  <si>
    <t>Zúčtování 403 do výnosů</t>
  </si>
  <si>
    <t>6.</t>
  </si>
  <si>
    <t>Zapojení fondů do výnosů</t>
  </si>
  <si>
    <t>7.</t>
  </si>
  <si>
    <t>Ostatní výnosy</t>
  </si>
  <si>
    <t>8.</t>
  </si>
  <si>
    <t>z toho: příjmy z pronájmu majetku</t>
  </si>
  <si>
    <t>9.</t>
  </si>
  <si>
    <t>příjmy z prodeje majetku</t>
  </si>
  <si>
    <t>10.</t>
  </si>
  <si>
    <t>Výnosy celkem</t>
  </si>
  <si>
    <t xml:space="preserve">NÁKLADY  </t>
  </si>
  <si>
    <t>Náklady Hl.Č celkem</t>
  </si>
  <si>
    <t>Náklady DČ</t>
  </si>
  <si>
    <t>NÁKLADY</t>
  </si>
  <si>
    <t>11.</t>
  </si>
  <si>
    <t>Opravy a udržování</t>
  </si>
  <si>
    <t>12.</t>
  </si>
  <si>
    <t>Spotřeba materiálu</t>
  </si>
  <si>
    <t>13.</t>
  </si>
  <si>
    <t>Spotřeba energie</t>
  </si>
  <si>
    <t>14.</t>
  </si>
  <si>
    <t>Služby</t>
  </si>
  <si>
    <t>15.</t>
  </si>
  <si>
    <t>Mzdové náklady</t>
  </si>
  <si>
    <t>16.</t>
  </si>
  <si>
    <t>v tom:  mzdy zaměstnanců</t>
  </si>
  <si>
    <t>17.</t>
  </si>
  <si>
    <t>ostatní osobní náklady</t>
  </si>
  <si>
    <t>18.</t>
  </si>
  <si>
    <t>Povinné pojistné placené zaměstnavatelem</t>
  </si>
  <si>
    <t>19.</t>
  </si>
  <si>
    <t>Daně a poplatky</t>
  </si>
  <si>
    <t>20.</t>
  </si>
  <si>
    <t>Odpisy nehmotného a hmotného investičního majetku</t>
  </si>
  <si>
    <t>21.</t>
  </si>
  <si>
    <t>Ostatní náklady</t>
  </si>
  <si>
    <t>23.</t>
  </si>
  <si>
    <t>Náklady celkem</t>
  </si>
  <si>
    <t>25.</t>
  </si>
  <si>
    <t>Výsledek hospodaření</t>
  </si>
  <si>
    <t>26.</t>
  </si>
  <si>
    <t>Čistý zisk/ztráta (bez provozního příspěvku zřizovatele)</t>
  </si>
  <si>
    <t>Odvod do rozpočtu zřizovatele</t>
  </si>
  <si>
    <t>Skutečnost</t>
  </si>
  <si>
    <t>Plán</t>
  </si>
  <si>
    <t>Požadavek</t>
  </si>
  <si>
    <t>Výhled</t>
  </si>
  <si>
    <t>Investiční příspěvek/dotace</t>
  </si>
  <si>
    <t>Investiční příspěvek zřizovatel</t>
  </si>
  <si>
    <t>Ostatní investiční transfery</t>
  </si>
  <si>
    <t>Stavy peněžitých fondů</t>
  </si>
  <si>
    <t>Skutečnost k 31.12.</t>
  </si>
  <si>
    <t>Plán k 31.12.</t>
  </si>
  <si>
    <t>Plán R</t>
  </si>
  <si>
    <t>Výhled R+1</t>
  </si>
  <si>
    <t>Výhled R+2</t>
  </si>
  <si>
    <t>Stavy fondů</t>
  </si>
  <si>
    <t>Rezervní fond</t>
  </si>
  <si>
    <t>Fond investic</t>
  </si>
  <si>
    <t>Fond odměn</t>
  </si>
  <si>
    <t>FKSP</t>
  </si>
  <si>
    <t>Průměrný přepočtený stav zaměstnanců k:</t>
  </si>
  <si>
    <t>Plán 31.12.</t>
  </si>
  <si>
    <t>Komentář ke střednědobému výhledu rozpočtu:</t>
  </si>
  <si>
    <t>Dne:</t>
  </si>
  <si>
    <t xml:space="preserve">Schválil: </t>
  </si>
  <si>
    <t>Podpis:</t>
  </si>
  <si>
    <t>Mgr. Alena Tölgová</t>
  </si>
  <si>
    <t>Mgr. Ing. Ivana Vomáčková</t>
  </si>
  <si>
    <t>Stav fondů předpokládáme ve stejné výši jako v předchozích letech, a to s ohledem na ustanovení zákona č. 250/2000 Sb., o rozpočtových pravidlech územních rozpočtů.</t>
  </si>
  <si>
    <t>V roce 2024 již bude ukončena udržitelnost projektu rekonstrukce budovy odborného sociálního poradenství (Kamenná 5164, Chomutov) s tím, že můžeme snížit počet pracovních úvazků od 2, s čímž také počítáme.</t>
  </si>
  <si>
    <t>Vývoj nákladů a výnosů v rámci střednědobého výhledu očekáváme s minimálním meziročním nárůstem 5 %.</t>
  </si>
  <si>
    <t>Chomutovská knihovna, příspěvková organizace</t>
  </si>
  <si>
    <t>00360589</t>
  </si>
  <si>
    <t>Palackého 4995, 430 01 Chomutov</t>
  </si>
  <si>
    <t>Mgr. Bedřich Fryč</t>
  </si>
  <si>
    <t>Petr Markes, ředitel</t>
  </si>
  <si>
    <t>Tvorba a zúčtování rezerv</t>
  </si>
  <si>
    <t>Aktivace oběžného majetku</t>
  </si>
  <si>
    <t>Zoopark Chomutov, p.o.</t>
  </si>
  <si>
    <t>Bc. Věra Fryčová</t>
  </si>
  <si>
    <t>Základní škola Chomutov, Zahradní 5265</t>
  </si>
  <si>
    <t>46789677</t>
  </si>
  <si>
    <t>Zahradní 5265</t>
  </si>
  <si>
    <t xml:space="preserve">Plán 2022 </t>
  </si>
  <si>
    <t>Sestavila:</t>
  </si>
  <si>
    <t>Věra Čmejrková</t>
  </si>
  <si>
    <t xml:space="preserve">Schválila: </t>
  </si>
  <si>
    <t>Mgr. Libuše Slavíková</t>
  </si>
  <si>
    <t>Miloslav Hons</t>
  </si>
  <si>
    <t>rozpočet na rok 2024 a 2025 je navýšen Vývoj cen energií nelze odhadnout.</t>
  </si>
  <si>
    <t>Rezervní fond tvořený z HV</t>
  </si>
  <si>
    <t>rezervní fon -nespotřeb.projekty</t>
  </si>
  <si>
    <t>Na Příkopech 895, 430 01 Chomutov</t>
  </si>
  <si>
    <t>46789685</t>
  </si>
  <si>
    <t>Základní škola Chomutov, Na Příkopech 895</t>
  </si>
  <si>
    <t>Mgr. Ilona Zahálková</t>
  </si>
  <si>
    <t>Jana Kebrlová</t>
  </si>
  <si>
    <t>Mgr.Miroslav Žalud</t>
  </si>
  <si>
    <t xml:space="preserve">Edita Drexlerová </t>
  </si>
  <si>
    <t xml:space="preserve">Mgr. Vlasta Marková </t>
  </si>
  <si>
    <r>
      <t>Základní škol</t>
    </r>
    <r>
      <rPr>
        <sz val="16"/>
        <rFont val="Calibri"/>
        <family val="2"/>
        <charset val="238"/>
        <scheme val="minor"/>
      </rPr>
      <t>a Chomutov, Hornická 4387</t>
    </r>
  </si>
  <si>
    <t>46789723</t>
  </si>
  <si>
    <t>Hornická 4387, Chomutov</t>
  </si>
  <si>
    <t>Ing. Martina Črepová</t>
  </si>
  <si>
    <t>Mgr. Ivana Dudková</t>
  </si>
  <si>
    <t>Byly sníženy rozpočty v provozním příspěvku zřizovatele a účelový příspěvek  o úpravu energií a o snížení částek na akce /ÚZ/.</t>
  </si>
  <si>
    <t>Alena Bažantová</t>
  </si>
  <si>
    <t>Mgr. Miloš Zelenka</t>
  </si>
  <si>
    <t>Požadavek na rozpočet 2023 po projednání 14.10.</t>
  </si>
  <si>
    <t>V roce 2023 - navýšení provozního rozpočtu dle projednání  ve službách, materiálu dále v oblasti odpisů azvýšené čerpání na dohodách pro správce hřiště, snížení na energiích podle odhadu skutečného  čerpání roku 2022</t>
  </si>
  <si>
    <t>Rok 2024-25 -započítané paušální zvýšení vždy o 10 % od předchozího roku ( předpokládaná výše inflace )</t>
  </si>
  <si>
    <t>Bc Michaela Adamová</t>
  </si>
  <si>
    <t>Ing. Vladimíra Nováková</t>
  </si>
  <si>
    <t>Mgr. Hana Horská</t>
  </si>
  <si>
    <t>Jana Tučková</t>
  </si>
  <si>
    <t xml:space="preserve">Sestavil: </t>
  </si>
  <si>
    <t>Základní škola speciální a Mateřská škola Chomutov, Palachova 4881, příspěvková organizace</t>
  </si>
  <si>
    <t>72444341</t>
  </si>
  <si>
    <t>Palachova 4881,  430 03  Chomutov 3</t>
  </si>
  <si>
    <t>Mgr. Sejnová Jana</t>
  </si>
  <si>
    <t>Bc. Eliška Smetanová</t>
  </si>
  <si>
    <t>Základní umělecká škola T. G. Masaryka Chomutov</t>
  </si>
  <si>
    <t>61345636</t>
  </si>
  <si>
    <t>Náměstí T. G. Masaryka 1626, 430 01  Chomutov</t>
  </si>
  <si>
    <t>Bc. Lenka Maříková</t>
  </si>
  <si>
    <t>Mgr. Karel Žižka</t>
  </si>
  <si>
    <t>Středisko volného času Domeček Chomutov, příspěvková organizace</t>
  </si>
  <si>
    <t>71294147</t>
  </si>
  <si>
    <t>Jiráskova 4140, 430 03  Chomutov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</si>
</sst>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#,##0.0_ ;[Red]\-#,##0.0\ "/>
    <numFmt numFmtId="166" formatCode="0.00\ %"/>
    <numFmt numFmtId="167" formatCode="d/m/yyyy"/>
  </numFmts>
  <fonts count="3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b/>
      <sz val="16"/>
      <color rgb="FF000000"/>
      <name val="Calibri"/>
      <family val="2"/>
      <charset val="238"/>
    </font>
    <font>
      <sz val="11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sz val="14"/>
      <color rgb="FF000000"/>
      <name val="Calibri"/>
      <family val="2"/>
      <charset val="238"/>
    </font>
    <font>
      <b/>
      <sz val="11"/>
      <name val="Calibri"/>
      <family val="2"/>
      <charset val="238"/>
    </font>
    <font>
      <b/>
      <sz val="10"/>
      <color rgb="FF000000"/>
      <name val="Calibri"/>
      <family val="2"/>
      <charset val="238"/>
    </font>
    <font>
      <b/>
      <sz val="14"/>
      <color rgb="FFFFFFFF"/>
      <name val="Calibri"/>
      <family val="2"/>
      <charset val="238"/>
    </font>
    <font>
      <i/>
      <sz val="11"/>
      <color rgb="FF000000"/>
      <name val="Calibri"/>
      <family val="2"/>
      <charset val="238"/>
    </font>
    <font>
      <b/>
      <i/>
      <sz val="11"/>
      <color rgb="FF000000"/>
      <name val="Calibri"/>
      <family val="2"/>
      <charset val="238"/>
    </font>
    <font>
      <b/>
      <sz val="9"/>
      <color rgb="FF000000"/>
      <name val="Calibri"/>
      <family val="2"/>
      <charset val="238"/>
    </font>
    <font>
      <sz val="10"/>
      <name val="Calibri"/>
      <family val="2"/>
      <charset val="238"/>
    </font>
    <font>
      <sz val="16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2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EEBF7"/>
        <bgColor rgb="FFDAE3F3"/>
      </patternFill>
    </fill>
    <fill>
      <patternFill patternType="solid">
        <fgColor rgb="FFFFFF00"/>
        <bgColor rgb="FFFFFF00"/>
      </patternFill>
    </fill>
    <fill>
      <patternFill patternType="solid">
        <fgColor rgb="FFE2F0D9"/>
        <bgColor rgb="FFE7E6E6"/>
      </patternFill>
    </fill>
    <fill>
      <patternFill patternType="solid">
        <fgColor rgb="FF92D050"/>
        <bgColor rgb="FF969696"/>
      </patternFill>
    </fill>
    <fill>
      <patternFill patternType="solid">
        <fgColor rgb="FFD9D9D9"/>
        <bgColor rgb="FFDBDBDB"/>
      </patternFill>
    </fill>
    <fill>
      <patternFill patternType="solid">
        <fgColor rgb="FFFBE5D6"/>
        <bgColor rgb="FFE7E6E6"/>
      </patternFill>
    </fill>
    <fill>
      <patternFill patternType="solid">
        <fgColor rgb="FFDAE3F3"/>
        <bgColor rgb="FFDEEBF7"/>
      </patternFill>
    </fill>
    <fill>
      <patternFill patternType="solid">
        <fgColor rgb="FF44546A"/>
        <bgColor rgb="FF363636"/>
      </patternFill>
    </fill>
    <fill>
      <patternFill patternType="solid">
        <fgColor rgb="FFEDEDED"/>
        <bgColor rgb="FFF2F2F2"/>
      </patternFill>
    </fill>
    <fill>
      <patternFill patternType="solid">
        <fgColor rgb="FFE7E6E6"/>
        <bgColor rgb="FFEDEDED"/>
      </patternFill>
    </fill>
    <fill>
      <patternFill patternType="solid">
        <fgColor rgb="FFF2F2F2"/>
        <bgColor rgb="FFEDEDED"/>
      </patternFill>
    </fill>
    <fill>
      <patternFill patternType="solid">
        <fgColor rgb="FFFFFFFF"/>
        <bgColor rgb="FFF2F2F2"/>
      </patternFill>
    </fill>
    <fill>
      <patternFill patternType="solid">
        <fgColor rgb="FF66FFFF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3" fillId="0" borderId="0"/>
    <xf numFmtId="0" fontId="15" fillId="0" borderId="0"/>
  </cellStyleXfs>
  <cellXfs count="542">
    <xf numFmtId="0" fontId="0" fillId="0" borderId="0" xfId="0"/>
    <xf numFmtId="0" fontId="0" fillId="2" borderId="0" xfId="0" applyFill="1" applyProtection="1"/>
    <xf numFmtId="10" fontId="0" fillId="2" borderId="0" xfId="0" applyNumberFormat="1" applyFont="1" applyFill="1" applyProtection="1"/>
    <xf numFmtId="0" fontId="0" fillId="2" borderId="0" xfId="0" applyFill="1"/>
    <xf numFmtId="0" fontId="0" fillId="0" borderId="0" xfId="0" applyFill="1"/>
    <xf numFmtId="0" fontId="2" fillId="2" borderId="0" xfId="0" applyFont="1" applyFill="1" applyProtection="1"/>
    <xf numFmtId="49" fontId="4" fillId="2" borderId="0" xfId="0" applyNumberFormat="1" applyFont="1" applyFill="1" applyAlignment="1" applyProtection="1">
      <alignment horizontal="left"/>
    </xf>
    <xf numFmtId="49" fontId="4" fillId="0" borderId="0" xfId="0" applyNumberFormat="1" applyFont="1" applyFill="1" applyAlignment="1" applyProtection="1">
      <alignment horizontal="left"/>
    </xf>
    <xf numFmtId="0" fontId="1" fillId="0" borderId="1" xfId="0" applyFont="1" applyBorder="1" applyAlignment="1" applyProtection="1">
      <alignment vertical="center" wrapText="1"/>
    </xf>
    <xf numFmtId="0" fontId="1" fillId="0" borderId="2" xfId="0" applyFont="1" applyBorder="1" applyAlignment="1" applyProtection="1">
      <alignment vertical="center"/>
    </xf>
    <xf numFmtId="0" fontId="1" fillId="0" borderId="8" xfId="0" applyFont="1" applyBorder="1" applyAlignment="1" applyProtection="1">
      <alignment vertical="center" wrapText="1"/>
    </xf>
    <xf numFmtId="0" fontId="1" fillId="0" borderId="9" xfId="0" applyFont="1" applyBorder="1" applyAlignment="1" applyProtection="1">
      <alignment vertical="center"/>
    </xf>
    <xf numFmtId="0" fontId="1" fillId="3" borderId="10" xfId="0" applyFont="1" applyFill="1" applyBorder="1" applyAlignment="1" applyProtection="1">
      <alignment horizontal="center" vertical="center" wrapText="1"/>
    </xf>
    <xf numFmtId="0" fontId="1" fillId="3" borderId="11" xfId="0" applyFont="1" applyFill="1" applyBorder="1" applyAlignment="1" applyProtection="1">
      <alignment horizontal="center" vertical="center" wrapText="1"/>
    </xf>
    <xf numFmtId="0" fontId="1" fillId="3" borderId="12" xfId="0" applyFont="1" applyFill="1" applyBorder="1" applyAlignment="1" applyProtection="1">
      <alignment horizontal="center" vertical="center" wrapText="1"/>
    </xf>
    <xf numFmtId="0" fontId="1" fillId="3" borderId="13" xfId="0" applyFont="1" applyFill="1" applyBorder="1" applyAlignment="1" applyProtection="1">
      <alignment horizontal="center" vertical="center" wrapText="1"/>
    </xf>
    <xf numFmtId="0" fontId="1" fillId="4" borderId="14" xfId="0" applyFont="1" applyFill="1" applyBorder="1" applyAlignment="1" applyProtection="1">
      <alignment vertical="center" wrapText="1"/>
    </xf>
    <xf numFmtId="0" fontId="1" fillId="4" borderId="15" xfId="0" applyFont="1" applyFill="1" applyBorder="1" applyAlignment="1" applyProtection="1">
      <alignment vertical="center"/>
    </xf>
    <xf numFmtId="0" fontId="0" fillId="0" borderId="23" xfId="0" applyFill="1" applyBorder="1" applyAlignment="1" applyProtection="1">
      <alignment horizontal="center"/>
    </xf>
    <xf numFmtId="0" fontId="0" fillId="0" borderId="24" xfId="0" applyFill="1" applyBorder="1" applyProtection="1"/>
    <xf numFmtId="164" fontId="0" fillId="0" borderId="25" xfId="0" applyNumberFormat="1" applyFont="1" applyFill="1" applyBorder="1" applyAlignment="1" applyProtection="1">
      <alignment horizontal="right"/>
      <protection locked="0"/>
    </xf>
    <xf numFmtId="164" fontId="0" fillId="0" borderId="26" xfId="0" applyNumberFormat="1" applyFont="1" applyFill="1" applyBorder="1" applyAlignment="1" applyProtection="1">
      <alignment horizontal="right"/>
      <protection locked="0"/>
    </xf>
    <xf numFmtId="164" fontId="0" fillId="0" borderId="26" xfId="0" applyNumberFormat="1" applyFont="1" applyFill="1" applyBorder="1" applyAlignment="1" applyProtection="1">
      <alignment horizontal="right"/>
    </xf>
    <xf numFmtId="164" fontId="0" fillId="0" borderId="27" xfId="0" applyNumberFormat="1" applyFont="1" applyFill="1" applyBorder="1" applyAlignment="1" applyProtection="1">
      <alignment horizontal="right"/>
    </xf>
    <xf numFmtId="164" fontId="0" fillId="0" borderId="28" xfId="0" applyNumberFormat="1" applyFont="1" applyBorder="1" applyProtection="1">
      <protection locked="0"/>
    </xf>
    <xf numFmtId="164" fontId="0" fillId="0" borderId="29" xfId="0" applyNumberFormat="1" applyFont="1" applyBorder="1" applyProtection="1">
      <protection locked="0"/>
    </xf>
    <xf numFmtId="164" fontId="0" fillId="0" borderId="30" xfId="0" applyNumberFormat="1" applyFont="1" applyFill="1" applyBorder="1" applyAlignment="1" applyProtection="1">
      <alignment horizontal="right"/>
    </xf>
    <xf numFmtId="164" fontId="0" fillId="0" borderId="31" xfId="0" applyNumberFormat="1" applyFont="1" applyFill="1" applyBorder="1" applyAlignment="1" applyProtection="1">
      <alignment horizontal="right"/>
      <protection locked="0"/>
    </xf>
    <xf numFmtId="0" fontId="0" fillId="0" borderId="32" xfId="0" applyFill="1" applyBorder="1" applyAlignment="1" applyProtection="1">
      <alignment horizontal="center"/>
    </xf>
    <xf numFmtId="0" fontId="0" fillId="5" borderId="33" xfId="0" applyFill="1" applyBorder="1" applyProtection="1"/>
    <xf numFmtId="164" fontId="0" fillId="6" borderId="26" xfId="0" applyNumberFormat="1" applyFont="1" applyFill="1" applyBorder="1" applyAlignment="1" applyProtection="1">
      <alignment horizontal="right"/>
      <protection locked="0"/>
    </xf>
    <xf numFmtId="164" fontId="0" fillId="0" borderId="32" xfId="0" applyNumberFormat="1" applyFont="1" applyBorder="1" applyProtection="1">
      <protection locked="0"/>
    </xf>
    <xf numFmtId="164" fontId="0" fillId="0" borderId="34" xfId="0" applyNumberFormat="1" applyFont="1" applyBorder="1" applyProtection="1">
      <protection locked="0"/>
    </xf>
    <xf numFmtId="164" fontId="0" fillId="0" borderId="33" xfId="0" applyNumberFormat="1" applyFont="1" applyFill="1" applyBorder="1" applyAlignment="1" applyProtection="1">
      <alignment horizontal="right"/>
    </xf>
    <xf numFmtId="164" fontId="0" fillId="0" borderId="35" xfId="0" applyNumberFormat="1" applyFont="1" applyFill="1" applyBorder="1" applyAlignment="1" applyProtection="1">
      <alignment horizontal="right"/>
      <protection locked="0"/>
    </xf>
    <xf numFmtId="164" fontId="0" fillId="0" borderId="36" xfId="0" applyNumberFormat="1" applyFont="1" applyFill="1" applyBorder="1" applyAlignment="1" applyProtection="1">
      <alignment horizontal="right"/>
      <protection locked="0"/>
    </xf>
    <xf numFmtId="0" fontId="4" fillId="7" borderId="33" xfId="0" applyFont="1" applyFill="1" applyBorder="1" applyProtection="1"/>
    <xf numFmtId="164" fontId="0" fillId="6" borderId="37" xfId="0" applyNumberFormat="1" applyFont="1" applyFill="1" applyBorder="1" applyAlignment="1" applyProtection="1">
      <alignment horizontal="right"/>
      <protection locked="0"/>
    </xf>
    <xf numFmtId="0" fontId="4" fillId="0" borderId="33" xfId="0" applyFont="1" applyFill="1" applyBorder="1" applyAlignment="1" applyProtection="1">
      <alignment horizontal="left"/>
    </xf>
    <xf numFmtId="0" fontId="4" fillId="0" borderId="33" xfId="0" applyFont="1" applyBorder="1" applyProtection="1"/>
    <xf numFmtId="164" fontId="0" fillId="0" borderId="26" xfId="0" applyNumberFormat="1" applyFont="1" applyBorder="1" applyAlignment="1" applyProtection="1">
      <alignment horizontal="right"/>
      <protection locked="0"/>
    </xf>
    <xf numFmtId="0" fontId="6" fillId="0" borderId="33" xfId="0" applyFont="1" applyBorder="1" applyProtection="1"/>
    <xf numFmtId="0" fontId="0" fillId="0" borderId="33" xfId="0" applyBorder="1" applyProtection="1"/>
    <xf numFmtId="164" fontId="0" fillId="0" borderId="37" xfId="0" applyNumberFormat="1" applyFont="1" applyBorder="1" applyAlignment="1" applyProtection="1">
      <alignment horizontal="right"/>
      <protection locked="0"/>
    </xf>
    <xf numFmtId="0" fontId="0" fillId="0" borderId="38" xfId="0" applyFill="1" applyBorder="1" applyAlignment="1" applyProtection="1">
      <alignment horizontal="center"/>
    </xf>
    <xf numFmtId="0" fontId="0" fillId="0" borderId="39" xfId="0" applyBorder="1" applyAlignment="1" applyProtection="1">
      <alignment horizontal="left" indent="5"/>
    </xf>
    <xf numFmtId="164" fontId="0" fillId="0" borderId="40" xfId="0" applyNumberFormat="1" applyFont="1" applyFill="1" applyBorder="1" applyAlignment="1" applyProtection="1">
      <alignment horizontal="right"/>
    </xf>
    <xf numFmtId="164" fontId="0" fillId="0" borderId="41" xfId="0" applyNumberFormat="1" applyFont="1" applyFill="1" applyBorder="1" applyAlignment="1" applyProtection="1">
      <alignment horizontal="right"/>
    </xf>
    <xf numFmtId="164" fontId="0" fillId="0" borderId="42" xfId="0" applyNumberFormat="1" applyFont="1" applyFill="1" applyBorder="1" applyAlignment="1" applyProtection="1">
      <alignment horizontal="right"/>
      <protection locked="0"/>
    </xf>
    <xf numFmtId="164" fontId="0" fillId="0" borderId="43" xfId="0" applyNumberFormat="1" applyFont="1" applyBorder="1" applyAlignment="1" applyProtection="1">
      <alignment horizontal="right"/>
      <protection locked="0"/>
    </xf>
    <xf numFmtId="164" fontId="0" fillId="0" borderId="44" xfId="0" applyNumberFormat="1" applyFont="1" applyFill="1" applyBorder="1" applyAlignment="1" applyProtection="1">
      <alignment horizontal="right"/>
      <protection locked="0"/>
    </xf>
    <xf numFmtId="0" fontId="1" fillId="0" borderId="15" xfId="0" applyFont="1" applyFill="1" applyBorder="1" applyAlignment="1" applyProtection="1">
      <alignment horizontal="center"/>
    </xf>
    <xf numFmtId="0" fontId="1" fillId="4" borderId="13" xfId="0" applyFont="1" applyFill="1" applyBorder="1" applyProtection="1"/>
    <xf numFmtId="164" fontId="1" fillId="4" borderId="11" xfId="0" applyNumberFormat="1" applyFont="1" applyFill="1" applyBorder="1" applyAlignment="1" applyProtection="1">
      <alignment horizontal="right"/>
    </xf>
    <xf numFmtId="164" fontId="1" fillId="4" borderId="12" xfId="0" applyNumberFormat="1" applyFont="1" applyFill="1" applyBorder="1" applyAlignment="1" applyProtection="1">
      <alignment horizontal="right"/>
    </xf>
    <xf numFmtId="164" fontId="1" fillId="4" borderId="40" xfId="0" applyNumberFormat="1" applyFont="1" applyFill="1" applyBorder="1" applyAlignment="1" applyProtection="1">
      <alignment horizontal="right"/>
    </xf>
    <xf numFmtId="164" fontId="1" fillId="4" borderId="18" xfId="0" applyNumberFormat="1" applyFont="1" applyFill="1" applyBorder="1" applyAlignment="1" applyProtection="1">
      <alignment horizontal="right"/>
    </xf>
    <xf numFmtId="0" fontId="0" fillId="7" borderId="12" xfId="0" applyFill="1" applyBorder="1" applyAlignment="1" applyProtection="1">
      <alignment horizontal="center"/>
    </xf>
    <xf numFmtId="0" fontId="1" fillId="7" borderId="15" xfId="0" applyFont="1" applyFill="1" applyBorder="1" applyProtection="1"/>
    <xf numFmtId="0" fontId="0" fillId="0" borderId="24" xfId="0" applyBorder="1" applyProtection="1"/>
    <xf numFmtId="164" fontId="0" fillId="0" borderId="46" xfId="0" applyNumberFormat="1" applyFont="1" applyBorder="1" applyProtection="1">
      <protection locked="0"/>
    </xf>
    <xf numFmtId="0" fontId="0" fillId="0" borderId="33" xfId="0" applyFill="1" applyBorder="1" applyProtection="1"/>
    <xf numFmtId="164" fontId="0" fillId="6" borderId="34" xfId="0" applyNumberFormat="1" applyFont="1" applyFill="1" applyBorder="1" applyProtection="1">
      <protection locked="0"/>
    </xf>
    <xf numFmtId="164" fontId="0" fillId="0" borderId="47" xfId="0" applyNumberFormat="1" applyFont="1" applyBorder="1" applyProtection="1">
      <protection locked="0"/>
    </xf>
    <xf numFmtId="164" fontId="0" fillId="6" borderId="47" xfId="0" applyNumberFormat="1" applyFont="1" applyFill="1" applyBorder="1" applyProtection="1">
      <protection locked="0"/>
    </xf>
    <xf numFmtId="0" fontId="4" fillId="0" borderId="33" xfId="0" applyFont="1" applyBorder="1" applyAlignment="1" applyProtection="1">
      <alignment horizontal="left" indent="5"/>
    </xf>
    <xf numFmtId="0" fontId="0" fillId="0" borderId="48" xfId="0" applyFill="1" applyBorder="1" applyAlignment="1" applyProtection="1">
      <alignment horizontal="center"/>
    </xf>
    <xf numFmtId="0" fontId="0" fillId="0" borderId="49" xfId="0" applyBorder="1" applyProtection="1"/>
    <xf numFmtId="164" fontId="0" fillId="0" borderId="50" xfId="0" applyNumberFormat="1" applyFont="1" applyBorder="1" applyProtection="1">
      <protection locked="0"/>
    </xf>
    <xf numFmtId="0" fontId="1" fillId="7" borderId="14" xfId="0" applyFont="1" applyFill="1" applyBorder="1" applyProtection="1"/>
    <xf numFmtId="164" fontId="1" fillId="7" borderId="17" xfId="0" applyNumberFormat="1" applyFont="1" applyFill="1" applyBorder="1" applyProtection="1"/>
    <xf numFmtId="164" fontId="1" fillId="7" borderId="15" xfId="0" applyNumberFormat="1" applyFont="1" applyFill="1" applyBorder="1" applyProtection="1"/>
    <xf numFmtId="164" fontId="1" fillId="7" borderId="14" xfId="0" applyNumberFormat="1" applyFont="1" applyFill="1" applyBorder="1" applyProtection="1"/>
    <xf numFmtId="164" fontId="1" fillId="7" borderId="19" xfId="0" applyNumberFormat="1" applyFont="1" applyFill="1" applyBorder="1" applyProtection="1"/>
    <xf numFmtId="164" fontId="1" fillId="7" borderId="22" xfId="0" applyNumberFormat="1" applyFont="1" applyFill="1" applyBorder="1" applyProtection="1"/>
    <xf numFmtId="0" fontId="5" fillId="0" borderId="51" xfId="0" applyFont="1" applyFill="1" applyBorder="1" applyAlignment="1" applyProtection="1">
      <alignment horizontal="center"/>
    </xf>
    <xf numFmtId="0" fontId="5" fillId="8" borderId="51" xfId="0" applyFont="1" applyFill="1" applyBorder="1" applyAlignment="1" applyProtection="1">
      <alignment horizontal="left"/>
    </xf>
    <xf numFmtId="165" fontId="9" fillId="9" borderId="51" xfId="0" applyNumberFormat="1" applyFont="1" applyFill="1" applyBorder="1" applyAlignment="1" applyProtection="1"/>
    <xf numFmtId="165" fontId="9" fillId="9" borderId="11" xfId="0" applyNumberFormat="1" applyFont="1" applyFill="1" applyBorder="1" applyAlignment="1" applyProtection="1"/>
    <xf numFmtId="165" fontId="9" fillId="9" borderId="12" xfId="0" applyNumberFormat="1" applyFont="1" applyFill="1" applyBorder="1" applyAlignment="1" applyProtection="1"/>
    <xf numFmtId="165" fontId="9" fillId="9" borderId="42" xfId="0" applyNumberFormat="1" applyFont="1" applyFill="1" applyBorder="1" applyAlignment="1" applyProtection="1"/>
    <xf numFmtId="0" fontId="10" fillId="0" borderId="14" xfId="0" applyFont="1" applyFill="1" applyBorder="1" applyAlignment="1" applyProtection="1">
      <alignment horizontal="center"/>
    </xf>
    <xf numFmtId="0" fontId="10" fillId="0" borderId="14" xfId="0" applyFont="1" applyBorder="1" applyProtection="1"/>
    <xf numFmtId="0" fontId="10" fillId="10" borderId="3" xfId="0" applyFont="1" applyFill="1" applyBorder="1" applyProtection="1"/>
    <xf numFmtId="164" fontId="11" fillId="10" borderId="5" xfId="0" applyNumberFormat="1" applyFont="1" applyFill="1" applyBorder="1" applyProtection="1"/>
    <xf numFmtId="165" fontId="10" fillId="11" borderId="15" xfId="0" applyNumberFormat="1" applyFont="1" applyFill="1" applyBorder="1" applyProtection="1"/>
    <xf numFmtId="164" fontId="11" fillId="10" borderId="4" xfId="0" applyNumberFormat="1" applyFont="1" applyFill="1" applyBorder="1" applyProtection="1"/>
    <xf numFmtId="165" fontId="10" fillId="11" borderId="14" xfId="0" applyNumberFormat="1" applyFont="1" applyFill="1" applyBorder="1" applyProtection="1"/>
    <xf numFmtId="0" fontId="10" fillId="10" borderId="6" xfId="0" applyFont="1" applyFill="1" applyBorder="1" applyProtection="1"/>
    <xf numFmtId="0" fontId="10" fillId="10" borderId="7" xfId="0" applyFont="1" applyFill="1" applyBorder="1" applyProtection="1"/>
    <xf numFmtId="0" fontId="0" fillId="2" borderId="0" xfId="0" applyFill="1" applyBorder="1" applyProtection="1"/>
    <xf numFmtId="0" fontId="0" fillId="2" borderId="0" xfId="0" applyFont="1" applyFill="1" applyBorder="1" applyAlignment="1" applyProtection="1">
      <alignment horizontal="center"/>
    </xf>
    <xf numFmtId="0" fontId="1" fillId="2" borderId="0" xfId="0" applyFont="1" applyFill="1" applyBorder="1" applyProtection="1"/>
    <xf numFmtId="164" fontId="1" fillId="2" borderId="0" xfId="0" applyNumberFormat="1" applyFont="1" applyFill="1" applyBorder="1" applyProtection="1"/>
    <xf numFmtId="0" fontId="0" fillId="2" borderId="0" xfId="0" applyFill="1" applyBorder="1"/>
    <xf numFmtId="0" fontId="0" fillId="0" borderId="0" xfId="0" applyFill="1" applyBorder="1"/>
    <xf numFmtId="0" fontId="0" fillId="2" borderId="0" xfId="0" applyFill="1" applyBorder="1" applyAlignment="1" applyProtection="1">
      <alignment horizontal="center"/>
    </xf>
    <xf numFmtId="164" fontId="1" fillId="0" borderId="52" xfId="0" applyNumberFormat="1" applyFont="1" applyFill="1" applyBorder="1" applyProtection="1"/>
    <xf numFmtId="164" fontId="11" fillId="2" borderId="0" xfId="0" applyNumberFormat="1" applyFont="1" applyFill="1" applyBorder="1" applyAlignment="1" applyProtection="1">
      <alignment horizontal="right"/>
    </xf>
    <xf numFmtId="164" fontId="1" fillId="0" borderId="53" xfId="0" applyNumberFormat="1" applyFont="1" applyFill="1" applyBorder="1" applyProtection="1"/>
    <xf numFmtId="164" fontId="1" fillId="2" borderId="0" xfId="0" applyNumberFormat="1" applyFont="1" applyFill="1" applyBorder="1" applyProtection="1">
      <protection locked="0"/>
    </xf>
    <xf numFmtId="164" fontId="12" fillId="10" borderId="6" xfId="0" applyNumberFormat="1" applyFont="1" applyFill="1" applyBorder="1" applyAlignment="1" applyProtection="1">
      <alignment horizontal="center" wrapText="1"/>
      <protection locked="0"/>
    </xf>
    <xf numFmtId="164" fontId="12" fillId="10" borderId="4" xfId="0" applyNumberFormat="1" applyFont="1" applyFill="1" applyBorder="1" applyAlignment="1" applyProtection="1">
      <alignment horizontal="center" wrapText="1"/>
    </xf>
    <xf numFmtId="164" fontId="12" fillId="2" borderId="0" xfId="0" applyNumberFormat="1" applyFont="1" applyFill="1" applyBorder="1" applyAlignment="1" applyProtection="1">
      <alignment horizontal="center" wrapText="1"/>
      <protection locked="0"/>
    </xf>
    <xf numFmtId="0" fontId="1" fillId="2" borderId="0" xfId="0" applyFont="1" applyFill="1" applyBorder="1" applyAlignment="1" applyProtection="1">
      <alignment horizontal="center"/>
    </xf>
    <xf numFmtId="164" fontId="1" fillId="0" borderId="54" xfId="0" applyNumberFormat="1" applyFont="1" applyFill="1" applyBorder="1" applyProtection="1">
      <protection locked="0"/>
    </xf>
    <xf numFmtId="164" fontId="1" fillId="0" borderId="22" xfId="0" applyNumberFormat="1" applyFont="1" applyFill="1" applyBorder="1" applyProtection="1">
      <protection locked="0"/>
    </xf>
    <xf numFmtId="0" fontId="1" fillId="12" borderId="34" xfId="0" applyFont="1" applyFill="1" applyBorder="1" applyProtection="1"/>
    <xf numFmtId="164" fontId="1" fillId="12" borderId="34" xfId="0" applyNumberFormat="1" applyFont="1" applyFill="1" applyBorder="1" applyAlignment="1" applyProtection="1">
      <alignment horizontal="center"/>
    </xf>
    <xf numFmtId="164" fontId="1" fillId="2" borderId="0" xfId="0" applyNumberFormat="1" applyFont="1" applyFill="1" applyBorder="1" applyAlignment="1" applyProtection="1">
      <alignment horizontal="center"/>
    </xf>
    <xf numFmtId="0" fontId="1" fillId="0" borderId="34" xfId="0" applyFont="1" applyFill="1" applyBorder="1" applyProtection="1"/>
    <xf numFmtId="164" fontId="1" fillId="0" borderId="34" xfId="0" applyNumberFormat="1" applyFont="1" applyFill="1" applyBorder="1" applyProtection="1"/>
    <xf numFmtId="164" fontId="1" fillId="2" borderId="0" xfId="0" applyNumberFormat="1" applyFont="1" applyFill="1" applyBorder="1" applyAlignment="1" applyProtection="1">
      <alignment horizontal="right"/>
      <protection locked="0"/>
    </xf>
    <xf numFmtId="0" fontId="7" fillId="0" borderId="34" xfId="0" applyFont="1" applyFill="1" applyBorder="1" applyProtection="1"/>
    <xf numFmtId="164" fontId="1" fillId="0" borderId="34" xfId="0" applyNumberFormat="1" applyFont="1" applyFill="1" applyBorder="1" applyProtection="1">
      <protection locked="0"/>
    </xf>
    <xf numFmtId="0" fontId="1" fillId="12" borderId="44" xfId="0" applyFont="1" applyFill="1" applyBorder="1" applyAlignment="1" applyProtection="1">
      <alignment horizontal="left"/>
    </xf>
    <xf numFmtId="0" fontId="1" fillId="12" borderId="42" xfId="0" applyFont="1" applyFill="1" applyBorder="1" applyAlignment="1" applyProtection="1">
      <alignment horizontal="left"/>
    </xf>
    <xf numFmtId="0" fontId="0" fillId="0" borderId="42" xfId="0" applyFill="1" applyBorder="1"/>
    <xf numFmtId="0" fontId="0" fillId="0" borderId="55" xfId="0" applyFill="1" applyBorder="1"/>
    <xf numFmtId="0" fontId="0" fillId="0" borderId="56" xfId="0" applyFill="1" applyBorder="1"/>
    <xf numFmtId="0" fontId="0" fillId="0" borderId="57" xfId="0" applyFill="1" applyBorder="1"/>
    <xf numFmtId="0" fontId="14" fillId="0" borderId="56" xfId="1" applyFont="1" applyBorder="1" applyProtection="1"/>
    <xf numFmtId="0" fontId="0" fillId="0" borderId="0" xfId="0" applyBorder="1"/>
    <xf numFmtId="0" fontId="1" fillId="0" borderId="0" xfId="0" applyFont="1" applyFill="1" applyBorder="1" applyAlignment="1" applyProtection="1">
      <alignment horizontal="left"/>
      <protection locked="0"/>
    </xf>
    <xf numFmtId="0" fontId="14" fillId="0" borderId="56" xfId="1" applyFont="1" applyFill="1" applyBorder="1" applyProtection="1"/>
    <xf numFmtId="0" fontId="14" fillId="0" borderId="0" xfId="1" applyFont="1" applyFill="1" applyBorder="1" applyProtection="1"/>
    <xf numFmtId="0" fontId="14" fillId="0" borderId="0" xfId="0" applyFont="1" applyFill="1" applyBorder="1"/>
    <xf numFmtId="0" fontId="14" fillId="0" borderId="25" xfId="1" applyFont="1" applyBorder="1" applyProtection="1"/>
    <xf numFmtId="0" fontId="14" fillId="0" borderId="31" xfId="0" applyFont="1" applyFill="1" applyBorder="1"/>
    <xf numFmtId="0" fontId="1" fillId="0" borderId="31" xfId="0" applyFont="1" applyFill="1" applyBorder="1" applyAlignment="1" applyProtection="1">
      <alignment horizontal="left"/>
      <protection locked="0"/>
    </xf>
    <xf numFmtId="0" fontId="0" fillId="0" borderId="31" xfId="0" applyFill="1" applyBorder="1"/>
    <xf numFmtId="0" fontId="0" fillId="0" borderId="58" xfId="0" applyFill="1" applyBorder="1"/>
    <xf numFmtId="0" fontId="14" fillId="2" borderId="0" xfId="1" applyFont="1" applyFill="1" applyBorder="1" applyProtection="1"/>
    <xf numFmtId="0" fontId="14" fillId="2" borderId="0" xfId="0" applyFont="1" applyFill="1" applyBorder="1"/>
    <xf numFmtId="0" fontId="1" fillId="2" borderId="0" xfId="0" applyFont="1" applyFill="1" applyBorder="1" applyAlignment="1" applyProtection="1">
      <alignment horizontal="left"/>
      <protection locked="0"/>
    </xf>
    <xf numFmtId="0" fontId="1" fillId="2" borderId="0" xfId="0" applyFont="1" applyFill="1" applyBorder="1" applyAlignment="1" applyProtection="1">
      <alignment horizontal="left"/>
    </xf>
    <xf numFmtId="14" fontId="1" fillId="13" borderId="0" xfId="0" applyNumberFormat="1" applyFont="1" applyFill="1" applyBorder="1" applyAlignment="1" applyProtection="1">
      <alignment horizontal="left"/>
      <protection locked="0"/>
    </xf>
    <xf numFmtId="0" fontId="1" fillId="13" borderId="0" xfId="0" applyFont="1" applyFill="1" applyBorder="1" applyAlignment="1" applyProtection="1">
      <alignment horizontal="left"/>
      <protection locked="0"/>
    </xf>
    <xf numFmtId="0" fontId="1" fillId="0" borderId="0" xfId="0" applyFont="1" applyFill="1" applyBorder="1" applyAlignment="1" applyProtection="1">
      <alignment horizontal="left"/>
    </xf>
    <xf numFmtId="0" fontId="1" fillId="13" borderId="0" xfId="0" applyFont="1" applyFill="1" applyBorder="1" applyAlignment="1" applyProtection="1">
      <alignment horizontal="left"/>
    </xf>
    <xf numFmtId="10" fontId="0" fillId="0" borderId="0" xfId="0" applyNumberFormat="1" applyFont="1"/>
    <xf numFmtId="0" fontId="15" fillId="14" borderId="0" xfId="2" applyFill="1" applyProtection="1"/>
    <xf numFmtId="166" fontId="15" fillId="14" borderId="0" xfId="2" applyNumberFormat="1" applyFont="1" applyFill="1" applyProtection="1"/>
    <xf numFmtId="0" fontId="15" fillId="14" borderId="0" xfId="2" applyFill="1"/>
    <xf numFmtId="0" fontId="15" fillId="0" borderId="0" xfId="2"/>
    <xf numFmtId="0" fontId="16" fillId="14" borderId="0" xfId="2" applyFont="1" applyFill="1" applyProtection="1"/>
    <xf numFmtId="49" fontId="17" fillId="14" borderId="0" xfId="2" applyNumberFormat="1" applyFont="1" applyFill="1" applyAlignment="1" applyProtection="1">
      <alignment horizontal="left"/>
    </xf>
    <xf numFmtId="49" fontId="18" fillId="0" borderId="0" xfId="2" applyNumberFormat="1" applyFont="1" applyAlignment="1" applyProtection="1">
      <alignment horizontal="left"/>
      <protection locked="0"/>
    </xf>
    <xf numFmtId="0" fontId="18" fillId="0" borderId="1" xfId="2" applyFont="1" applyBorder="1" applyAlignment="1" applyProtection="1">
      <alignment vertical="center" wrapText="1"/>
    </xf>
    <xf numFmtId="0" fontId="18" fillId="0" borderId="2" xfId="2" applyFont="1" applyBorder="1" applyAlignment="1" applyProtection="1">
      <alignment vertical="center"/>
    </xf>
    <xf numFmtId="0" fontId="18" fillId="0" borderId="8" xfId="2" applyFont="1" applyBorder="1" applyAlignment="1" applyProtection="1">
      <alignment vertical="center" wrapText="1"/>
    </xf>
    <xf numFmtId="0" fontId="18" fillId="0" borderId="9" xfId="2" applyFont="1" applyBorder="1" applyAlignment="1" applyProtection="1">
      <alignment vertical="center"/>
    </xf>
    <xf numFmtId="0" fontId="18" fillId="15" borderId="10" xfId="2" applyFont="1" applyFill="1" applyBorder="1" applyAlignment="1" applyProtection="1">
      <alignment horizontal="center" vertical="center" wrapText="1"/>
    </xf>
    <xf numFmtId="0" fontId="18" fillId="15" borderId="11" xfId="2" applyFont="1" applyFill="1" applyBorder="1" applyAlignment="1" applyProtection="1">
      <alignment horizontal="center" vertical="center" wrapText="1"/>
    </xf>
    <xf numFmtId="0" fontId="18" fillId="15" borderId="12" xfId="2" applyFont="1" applyFill="1" applyBorder="1" applyAlignment="1" applyProtection="1">
      <alignment horizontal="center" vertical="center" wrapText="1"/>
    </xf>
    <xf numFmtId="0" fontId="18" fillId="15" borderId="13" xfId="2" applyFont="1" applyFill="1" applyBorder="1" applyAlignment="1" applyProtection="1">
      <alignment horizontal="center" vertical="center" wrapText="1"/>
    </xf>
    <xf numFmtId="0" fontId="18" fillId="16" borderId="14" xfId="2" applyFont="1" applyFill="1" applyBorder="1" applyAlignment="1" applyProtection="1">
      <alignment vertical="center" wrapText="1"/>
    </xf>
    <xf numFmtId="0" fontId="18" fillId="16" borderId="15" xfId="2" applyFont="1" applyFill="1" applyBorder="1" applyAlignment="1" applyProtection="1">
      <alignment vertical="center"/>
    </xf>
    <xf numFmtId="0" fontId="15" fillId="0" borderId="23" xfId="2" applyFont="1" applyBorder="1" applyAlignment="1" applyProtection="1">
      <alignment horizontal="center"/>
    </xf>
    <xf numFmtId="0" fontId="15" fillId="0" borderId="24" xfId="2" applyFont="1" applyBorder="1" applyProtection="1"/>
    <xf numFmtId="164" fontId="15" fillId="0" borderId="25" xfId="2" applyNumberFormat="1" applyFont="1" applyBorder="1" applyAlignment="1" applyProtection="1">
      <alignment horizontal="right"/>
      <protection locked="0"/>
    </xf>
    <xf numFmtId="164" fontId="15" fillId="0" borderId="28" xfId="2" applyNumberFormat="1" applyFont="1" applyBorder="1" applyProtection="1">
      <protection locked="0"/>
    </xf>
    <xf numFmtId="164" fontId="15" fillId="0" borderId="29" xfId="2" applyNumberFormat="1" applyFont="1" applyBorder="1" applyProtection="1">
      <protection locked="0"/>
    </xf>
    <xf numFmtId="164" fontId="15" fillId="0" borderId="30" xfId="2" applyNumberFormat="1" applyFont="1" applyBorder="1" applyAlignment="1" applyProtection="1">
      <alignment horizontal="right"/>
    </xf>
    <xf numFmtId="164" fontId="15" fillId="0" borderId="31" xfId="2" applyNumberFormat="1" applyFont="1" applyBorder="1" applyAlignment="1" applyProtection="1">
      <alignment horizontal="right"/>
      <protection locked="0"/>
    </xf>
    <xf numFmtId="164" fontId="15" fillId="0" borderId="26" xfId="2" applyNumberFormat="1" applyFont="1" applyBorder="1" applyAlignment="1" applyProtection="1">
      <alignment horizontal="right"/>
      <protection locked="0"/>
    </xf>
    <xf numFmtId="164" fontId="15" fillId="0" borderId="26" xfId="2" applyNumberFormat="1" applyFont="1" applyBorder="1" applyAlignment="1" applyProtection="1">
      <alignment horizontal="right"/>
    </xf>
    <xf numFmtId="0" fontId="15" fillId="0" borderId="32" xfId="2" applyFont="1" applyBorder="1" applyAlignment="1" applyProtection="1">
      <alignment horizontal="center"/>
    </xf>
    <xf numFmtId="0" fontId="15" fillId="17" borderId="33" xfId="2" applyFont="1" applyFill="1" applyBorder="1" applyProtection="1"/>
    <xf numFmtId="164" fontId="15" fillId="0" borderId="33" xfId="2" applyNumberFormat="1" applyFont="1" applyBorder="1" applyAlignment="1" applyProtection="1">
      <alignment horizontal="right"/>
    </xf>
    <xf numFmtId="164" fontId="15" fillId="0" borderId="35" xfId="2" applyNumberFormat="1" applyFont="1" applyBorder="1" applyAlignment="1" applyProtection="1">
      <alignment horizontal="right"/>
      <protection locked="0"/>
    </xf>
    <xf numFmtId="164" fontId="15" fillId="18" borderId="26" xfId="2" applyNumberFormat="1" applyFont="1" applyFill="1" applyBorder="1" applyAlignment="1" applyProtection="1">
      <alignment horizontal="right"/>
      <protection locked="0"/>
    </xf>
    <xf numFmtId="164" fontId="15" fillId="0" borderId="36" xfId="2" applyNumberFormat="1" applyFont="1" applyBorder="1" applyAlignment="1" applyProtection="1">
      <alignment horizontal="right"/>
      <protection locked="0"/>
    </xf>
    <xf numFmtId="0" fontId="17" fillId="19" borderId="33" xfId="2" applyFont="1" applyFill="1" applyBorder="1" applyProtection="1"/>
    <xf numFmtId="164" fontId="15" fillId="18" borderId="37" xfId="2" applyNumberFormat="1" applyFont="1" applyFill="1" applyBorder="1" applyAlignment="1" applyProtection="1">
      <alignment horizontal="right"/>
      <protection locked="0"/>
    </xf>
    <xf numFmtId="0" fontId="17" fillId="0" borderId="33" xfId="2" applyFont="1" applyBorder="1" applyAlignment="1" applyProtection="1">
      <alignment horizontal="left"/>
    </xf>
    <xf numFmtId="0" fontId="17" fillId="0" borderId="33" xfId="2" applyFont="1" applyBorder="1" applyProtection="1"/>
    <xf numFmtId="0" fontId="15" fillId="0" borderId="33" xfId="2" applyFont="1" applyBorder="1" applyProtection="1"/>
    <xf numFmtId="164" fontId="15" fillId="0" borderId="37" xfId="2" applyNumberFormat="1" applyFont="1" applyBorder="1" applyAlignment="1" applyProtection="1">
      <alignment horizontal="right"/>
      <protection locked="0"/>
    </xf>
    <xf numFmtId="0" fontId="15" fillId="0" borderId="38" xfId="2" applyFont="1" applyBorder="1" applyAlignment="1" applyProtection="1">
      <alignment horizontal="center"/>
    </xf>
    <xf numFmtId="0" fontId="15" fillId="0" borderId="39" xfId="2" applyFont="1" applyBorder="1" applyAlignment="1" applyProtection="1">
      <alignment horizontal="left" indent="7"/>
    </xf>
    <xf numFmtId="164" fontId="15" fillId="0" borderId="42" xfId="2" applyNumberFormat="1" applyFont="1" applyBorder="1" applyAlignment="1" applyProtection="1">
      <alignment horizontal="right"/>
      <protection locked="0"/>
    </xf>
    <xf numFmtId="164" fontId="15" fillId="0" borderId="43" xfId="2" applyNumberFormat="1" applyFont="1" applyBorder="1" applyAlignment="1" applyProtection="1">
      <alignment horizontal="right"/>
      <protection locked="0"/>
    </xf>
    <xf numFmtId="164" fontId="15" fillId="0" borderId="40" xfId="2" applyNumberFormat="1" applyFont="1" applyBorder="1" applyAlignment="1" applyProtection="1">
      <alignment horizontal="right"/>
    </xf>
    <xf numFmtId="164" fontId="15" fillId="0" borderId="44" xfId="2" applyNumberFormat="1" applyFont="1" applyBorder="1" applyAlignment="1" applyProtection="1">
      <alignment horizontal="right"/>
      <protection locked="0"/>
    </xf>
    <xf numFmtId="0" fontId="18" fillId="0" borderId="15" xfId="2" applyFont="1" applyBorder="1" applyAlignment="1" applyProtection="1">
      <alignment horizontal="center"/>
    </xf>
    <xf numFmtId="0" fontId="18" fillId="16" borderId="13" xfId="2" applyFont="1" applyFill="1" applyBorder="1" applyProtection="1"/>
    <xf numFmtId="164" fontId="18" fillId="16" borderId="11" xfId="2" applyNumberFormat="1" applyFont="1" applyFill="1" applyBorder="1" applyAlignment="1" applyProtection="1">
      <alignment horizontal="right"/>
    </xf>
    <xf numFmtId="164" fontId="18" fillId="16" borderId="12" xfId="2" applyNumberFormat="1" applyFont="1" applyFill="1" applyBorder="1" applyAlignment="1" applyProtection="1">
      <alignment horizontal="right"/>
    </xf>
    <xf numFmtId="164" fontId="18" fillId="16" borderId="40" xfId="2" applyNumberFormat="1" applyFont="1" applyFill="1" applyBorder="1" applyAlignment="1" applyProtection="1">
      <alignment horizontal="right"/>
    </xf>
    <xf numFmtId="164" fontId="18" fillId="16" borderId="18" xfId="2" applyNumberFormat="1" applyFont="1" applyFill="1" applyBorder="1" applyAlignment="1" applyProtection="1">
      <alignment horizontal="right"/>
    </xf>
    <xf numFmtId="0" fontId="15" fillId="19" borderId="12" xfId="2" applyFill="1" applyBorder="1" applyAlignment="1" applyProtection="1">
      <alignment horizontal="center"/>
    </xf>
    <xf numFmtId="0" fontId="18" fillId="19" borderId="15" xfId="2" applyFont="1" applyFill="1" applyBorder="1" applyProtection="1"/>
    <xf numFmtId="164" fontId="15" fillId="0" borderId="46" xfId="2" applyNumberFormat="1" applyFont="1" applyBorder="1" applyProtection="1">
      <protection locked="0"/>
    </xf>
    <xf numFmtId="164" fontId="15" fillId="0" borderId="47" xfId="2" applyNumberFormat="1" applyFont="1" applyBorder="1" applyProtection="1">
      <protection locked="0"/>
    </xf>
    <xf numFmtId="164" fontId="15" fillId="18" borderId="47" xfId="2" applyNumberFormat="1" applyFont="1" applyFill="1" applyBorder="1" applyProtection="1">
      <protection locked="0"/>
    </xf>
    <xf numFmtId="0" fontId="17" fillId="0" borderId="33" xfId="2" applyFont="1" applyBorder="1" applyAlignment="1" applyProtection="1">
      <alignment horizontal="left" indent="7"/>
    </xf>
    <xf numFmtId="0" fontId="15" fillId="0" borderId="48" xfId="2" applyFont="1" applyBorder="1" applyAlignment="1" applyProtection="1">
      <alignment horizontal="center"/>
    </xf>
    <xf numFmtId="0" fontId="15" fillId="0" borderId="49" xfId="2" applyFont="1" applyBorder="1" applyProtection="1"/>
    <xf numFmtId="164" fontId="15" fillId="0" borderId="50" xfId="2" applyNumberFormat="1" applyFont="1" applyBorder="1" applyProtection="1">
      <protection locked="0"/>
    </xf>
    <xf numFmtId="0" fontId="18" fillId="19" borderId="14" xfId="2" applyFont="1" applyFill="1" applyBorder="1" applyProtection="1"/>
    <xf numFmtId="164" fontId="18" fillId="19" borderId="17" xfId="2" applyNumberFormat="1" applyFont="1" applyFill="1" applyBorder="1" applyProtection="1"/>
    <xf numFmtId="164" fontId="18" fillId="19" borderId="15" xfId="2" applyNumberFormat="1" applyFont="1" applyFill="1" applyBorder="1" applyProtection="1"/>
    <xf numFmtId="164" fontId="18" fillId="19" borderId="14" xfId="2" applyNumberFormat="1" applyFont="1" applyFill="1" applyBorder="1" applyProtection="1"/>
    <xf numFmtId="164" fontId="18" fillId="19" borderId="19" xfId="2" applyNumberFormat="1" applyFont="1" applyFill="1" applyBorder="1" applyProtection="1"/>
    <xf numFmtId="164" fontId="18" fillId="19" borderId="22" xfId="2" applyNumberFormat="1" applyFont="1" applyFill="1" applyBorder="1" applyProtection="1"/>
    <xf numFmtId="0" fontId="19" fillId="0" borderId="51" xfId="2" applyFont="1" applyBorder="1" applyAlignment="1" applyProtection="1">
      <alignment horizontal="center"/>
    </xf>
    <xf numFmtId="0" fontId="19" fillId="20" borderId="51" xfId="2" applyFont="1" applyFill="1" applyBorder="1" applyAlignment="1" applyProtection="1">
      <alignment horizontal="left"/>
    </xf>
    <xf numFmtId="165" fontId="22" fillId="21" borderId="51" xfId="2" applyNumberFormat="1" applyFont="1" applyFill="1" applyBorder="1" applyAlignment="1" applyProtection="1"/>
    <xf numFmtId="165" fontId="22" fillId="21" borderId="11" xfId="2" applyNumberFormat="1" applyFont="1" applyFill="1" applyBorder="1" applyAlignment="1" applyProtection="1"/>
    <xf numFmtId="165" fontId="22" fillId="21" borderId="12" xfId="2" applyNumberFormat="1" applyFont="1" applyFill="1" applyBorder="1" applyAlignment="1" applyProtection="1"/>
    <xf numFmtId="165" fontId="22" fillId="21" borderId="42" xfId="2" applyNumberFormat="1" applyFont="1" applyFill="1" applyBorder="1" applyAlignment="1" applyProtection="1"/>
    <xf numFmtId="0" fontId="23" fillId="0" borderId="14" xfId="2" applyFont="1" applyBorder="1" applyAlignment="1" applyProtection="1">
      <alignment horizontal="center"/>
    </xf>
    <xf numFmtId="0" fontId="23" fillId="0" borderId="14" xfId="2" applyFont="1" applyBorder="1" applyProtection="1"/>
    <xf numFmtId="0" fontId="23" fillId="22" borderId="3" xfId="2" applyFont="1" applyFill="1" applyBorder="1" applyProtection="1"/>
    <xf numFmtId="164" fontId="24" fillId="22" borderId="5" xfId="2" applyNumberFormat="1" applyFont="1" applyFill="1" applyBorder="1" applyProtection="1"/>
    <xf numFmtId="165" fontId="23" fillId="23" borderId="15" xfId="2" applyNumberFormat="1" applyFont="1" applyFill="1" applyBorder="1" applyProtection="1"/>
    <xf numFmtId="164" fontId="24" fillId="22" borderId="4" xfId="2" applyNumberFormat="1" applyFont="1" applyFill="1" applyBorder="1" applyProtection="1"/>
    <xf numFmtId="165" fontId="23" fillId="23" borderId="14" xfId="2" applyNumberFormat="1" applyFont="1" applyFill="1" applyBorder="1" applyProtection="1"/>
    <xf numFmtId="0" fontId="23" fillId="22" borderId="6" xfId="2" applyFont="1" applyFill="1" applyBorder="1" applyProtection="1"/>
    <xf numFmtId="0" fontId="23" fillId="22" borderId="7" xfId="2" applyFont="1" applyFill="1" applyBorder="1" applyProtection="1"/>
    <xf numFmtId="0" fontId="15" fillId="14" borderId="0" xfId="2" applyFill="1" applyBorder="1" applyProtection="1"/>
    <xf numFmtId="0" fontId="15" fillId="14" borderId="0" xfId="2" applyFont="1" applyFill="1" applyBorder="1" applyAlignment="1" applyProtection="1">
      <alignment horizontal="center"/>
    </xf>
    <xf numFmtId="0" fontId="18" fillId="14" borderId="0" xfId="2" applyFont="1" applyFill="1" applyBorder="1" applyProtection="1"/>
    <xf numFmtId="164" fontId="18" fillId="14" borderId="0" xfId="2" applyNumberFormat="1" applyFont="1" applyFill="1" applyBorder="1" applyProtection="1"/>
    <xf numFmtId="0" fontId="15" fillId="14" borderId="0" xfId="2" applyFill="1" applyBorder="1"/>
    <xf numFmtId="0" fontId="15" fillId="0" borderId="0" xfId="2" applyBorder="1"/>
    <xf numFmtId="0" fontId="15" fillId="14" borderId="0" xfId="2" applyFill="1" applyBorder="1" applyAlignment="1" applyProtection="1">
      <alignment horizontal="center"/>
    </xf>
    <xf numFmtId="164" fontId="18" fillId="0" borderId="52" xfId="2" applyNumberFormat="1" applyFont="1" applyBorder="1" applyProtection="1"/>
    <xf numFmtId="164" fontId="24" fillId="14" borderId="0" xfId="2" applyNumberFormat="1" applyFont="1" applyFill="1" applyBorder="1" applyAlignment="1" applyProtection="1">
      <alignment horizontal="right"/>
    </xf>
    <xf numFmtId="164" fontId="18" fillId="0" borderId="53" xfId="2" applyNumberFormat="1" applyFont="1" applyBorder="1" applyProtection="1"/>
    <xf numFmtId="164" fontId="18" fillId="14" borderId="0" xfId="2" applyNumberFormat="1" applyFont="1" applyFill="1" applyBorder="1" applyProtection="1">
      <protection locked="0"/>
    </xf>
    <xf numFmtId="164" fontId="25" fillId="22" borderId="6" xfId="2" applyNumberFormat="1" applyFont="1" applyFill="1" applyBorder="1" applyAlignment="1" applyProtection="1">
      <alignment horizontal="center" wrapText="1"/>
      <protection locked="0"/>
    </xf>
    <xf numFmtId="164" fontId="25" fillId="22" borderId="4" xfId="2" applyNumberFormat="1" applyFont="1" applyFill="1" applyBorder="1" applyAlignment="1" applyProtection="1">
      <alignment horizontal="center" wrapText="1"/>
    </xf>
    <xf numFmtId="164" fontId="25" fillId="14" borderId="0" xfId="2" applyNumberFormat="1" applyFont="1" applyFill="1" applyBorder="1" applyAlignment="1" applyProtection="1">
      <alignment horizontal="center" wrapText="1"/>
      <protection locked="0"/>
    </xf>
    <xf numFmtId="0" fontId="18" fillId="14" borderId="0" xfId="2" applyFont="1" applyFill="1" applyBorder="1" applyAlignment="1" applyProtection="1">
      <alignment horizontal="center"/>
    </xf>
    <xf numFmtId="164" fontId="18" fillId="0" borderId="54" xfId="2" applyNumberFormat="1" applyFont="1" applyBorder="1" applyProtection="1">
      <protection locked="0"/>
    </xf>
    <xf numFmtId="164" fontId="18" fillId="0" borderId="22" xfId="2" applyNumberFormat="1" applyFont="1" applyBorder="1" applyProtection="1">
      <protection locked="0"/>
    </xf>
    <xf numFmtId="0" fontId="18" fillId="24" borderId="34" xfId="2" applyFont="1" applyFill="1" applyBorder="1" applyProtection="1"/>
    <xf numFmtId="164" fontId="18" fillId="24" borderId="34" xfId="2" applyNumberFormat="1" applyFont="1" applyFill="1" applyBorder="1" applyAlignment="1" applyProtection="1">
      <alignment horizontal="center"/>
    </xf>
    <xf numFmtId="164" fontId="18" fillId="14" borderId="0" xfId="2" applyNumberFormat="1" applyFont="1" applyFill="1" applyBorder="1" applyAlignment="1" applyProtection="1">
      <alignment horizontal="center"/>
    </xf>
    <xf numFmtId="0" fontId="18" fillId="0" borderId="34" xfId="2" applyFont="1" applyBorder="1" applyProtection="1"/>
    <xf numFmtId="164" fontId="18" fillId="0" borderId="34" xfId="2" applyNumberFormat="1" applyFont="1" applyBorder="1" applyProtection="1"/>
    <xf numFmtId="164" fontId="18" fillId="14" borderId="0" xfId="2" applyNumberFormat="1" applyFont="1" applyFill="1" applyBorder="1" applyAlignment="1" applyProtection="1">
      <alignment horizontal="right"/>
      <protection locked="0"/>
    </xf>
    <xf numFmtId="0" fontId="20" fillId="0" borderId="34" xfId="2" applyFont="1" applyBorder="1" applyProtection="1"/>
    <xf numFmtId="164" fontId="18" fillId="0" borderId="34" xfId="2" applyNumberFormat="1" applyFont="1" applyBorder="1" applyProtection="1">
      <protection locked="0"/>
    </xf>
    <xf numFmtId="0" fontId="18" fillId="24" borderId="44" xfId="2" applyFont="1" applyFill="1" applyBorder="1" applyAlignment="1" applyProtection="1">
      <alignment horizontal="left"/>
    </xf>
    <xf numFmtId="0" fontId="18" fillId="24" borderId="42" xfId="2" applyFont="1" applyFill="1" applyBorder="1" applyAlignment="1" applyProtection="1">
      <alignment horizontal="left"/>
    </xf>
    <xf numFmtId="0" fontId="15" fillId="0" borderId="42" xfId="2" applyBorder="1"/>
    <xf numFmtId="0" fontId="15" fillId="0" borderId="55" xfId="2" applyBorder="1"/>
    <xf numFmtId="0" fontId="15" fillId="0" borderId="56" xfId="2" applyBorder="1"/>
    <xf numFmtId="0" fontId="15" fillId="0" borderId="57" xfId="2" applyBorder="1"/>
    <xf numFmtId="0" fontId="26" fillId="0" borderId="56" xfId="1" applyFont="1" applyBorder="1" applyProtection="1"/>
    <xf numFmtId="0" fontId="18" fillId="0" borderId="0" xfId="2" applyFont="1" applyBorder="1" applyAlignment="1" applyProtection="1">
      <alignment horizontal="left"/>
      <protection locked="0"/>
    </xf>
    <xf numFmtId="0" fontId="26" fillId="0" borderId="0" xfId="1" applyFont="1" applyBorder="1" applyProtection="1"/>
    <xf numFmtId="0" fontId="26" fillId="0" borderId="0" xfId="2" applyFont="1" applyBorder="1"/>
    <xf numFmtId="0" fontId="26" fillId="0" borderId="25" xfId="1" applyFont="1" applyBorder="1" applyProtection="1"/>
    <xf numFmtId="0" fontId="26" fillId="0" borderId="31" xfId="2" applyFont="1" applyBorder="1"/>
    <xf numFmtId="0" fontId="18" fillId="0" borderId="31" xfId="2" applyFont="1" applyBorder="1" applyAlignment="1" applyProtection="1">
      <alignment horizontal="left"/>
      <protection locked="0"/>
    </xf>
    <xf numFmtId="0" fontId="15" fillId="0" borderId="31" xfId="2" applyBorder="1"/>
    <xf numFmtId="0" fontId="15" fillId="0" borderId="58" xfId="2" applyBorder="1"/>
    <xf numFmtId="0" fontId="26" fillId="14" borderId="0" xfId="1" applyFont="1" applyFill="1" applyBorder="1" applyProtection="1"/>
    <xf numFmtId="0" fontId="26" fillId="14" borderId="0" xfId="2" applyFont="1" applyFill="1" applyBorder="1"/>
    <xf numFmtId="0" fontId="18" fillId="14" borderId="0" xfId="2" applyFont="1" applyFill="1" applyBorder="1" applyAlignment="1" applyProtection="1">
      <alignment horizontal="left"/>
      <protection locked="0"/>
    </xf>
    <xf numFmtId="0" fontId="18" fillId="14" borderId="0" xfId="2" applyFont="1" applyFill="1" applyBorder="1" applyAlignment="1" applyProtection="1">
      <alignment horizontal="left"/>
    </xf>
    <xf numFmtId="167" fontId="18" fillId="25" borderId="0" xfId="2" applyNumberFormat="1" applyFont="1" applyFill="1" applyBorder="1" applyAlignment="1" applyProtection="1">
      <alignment horizontal="left"/>
      <protection locked="0"/>
    </xf>
    <xf numFmtId="0" fontId="18" fillId="25" borderId="0" xfId="2" applyFont="1" applyFill="1" applyBorder="1" applyAlignment="1" applyProtection="1">
      <alignment horizontal="left"/>
      <protection locked="0"/>
    </xf>
    <xf numFmtId="0" fontId="18" fillId="0" borderId="0" xfId="2" applyFont="1" applyBorder="1" applyAlignment="1" applyProtection="1">
      <alignment horizontal="left"/>
    </xf>
    <xf numFmtId="0" fontId="18" fillId="25" borderId="0" xfId="2" applyFont="1" applyFill="1" applyBorder="1" applyAlignment="1" applyProtection="1">
      <alignment horizontal="left"/>
    </xf>
    <xf numFmtId="166" fontId="15" fillId="0" borderId="0" xfId="2" applyNumberFormat="1" applyFont="1"/>
    <xf numFmtId="10" fontId="0" fillId="0" borderId="0" xfId="0" applyNumberFormat="1"/>
    <xf numFmtId="0" fontId="1" fillId="2" borderId="0" xfId="0" applyFont="1" applyFill="1" applyAlignment="1" applyProtection="1">
      <alignment horizontal="left"/>
      <protection locked="0"/>
    </xf>
    <xf numFmtId="0" fontId="14" fillId="2" borderId="0" xfId="0" applyFont="1" applyFill="1"/>
    <xf numFmtId="0" fontId="14" fillId="2" borderId="0" xfId="1" applyFont="1" applyFill="1"/>
    <xf numFmtId="0" fontId="1" fillId="2" borderId="0" xfId="0" applyFont="1" applyFill="1" applyAlignment="1">
      <alignment horizontal="left"/>
    </xf>
    <xf numFmtId="0" fontId="1" fillId="13" borderId="0" xfId="0" applyFont="1" applyFill="1" applyAlignment="1">
      <alignment horizontal="left"/>
    </xf>
    <xf numFmtId="0" fontId="1" fillId="0" borderId="0" xfId="0" applyFont="1" applyAlignment="1">
      <alignment horizontal="left"/>
    </xf>
    <xf numFmtId="0" fontId="1" fillId="13" borderId="0" xfId="0" applyFont="1" applyFill="1" applyAlignment="1" applyProtection="1">
      <alignment horizontal="left"/>
      <protection locked="0"/>
    </xf>
    <xf numFmtId="0" fontId="1" fillId="0" borderId="0" xfId="0" applyFont="1" applyAlignment="1" applyProtection="1">
      <alignment horizontal="left"/>
      <protection locked="0"/>
    </xf>
    <xf numFmtId="14" fontId="1" fillId="13" borderId="0" xfId="0" applyNumberFormat="1" applyFont="1" applyFill="1" applyAlignment="1" applyProtection="1">
      <alignment horizontal="left"/>
      <protection locked="0"/>
    </xf>
    <xf numFmtId="0" fontId="0" fillId="0" borderId="58" xfId="0" applyBorder="1"/>
    <xf numFmtId="0" fontId="0" fillId="0" borderId="31" xfId="0" applyBorder="1"/>
    <xf numFmtId="0" fontId="1" fillId="0" borderId="31" xfId="0" applyFont="1" applyBorder="1" applyAlignment="1" applyProtection="1">
      <alignment horizontal="left"/>
      <protection locked="0"/>
    </xf>
    <xf numFmtId="0" fontId="14" fillId="0" borderId="31" xfId="0" applyFont="1" applyBorder="1"/>
    <xf numFmtId="0" fontId="14" fillId="0" borderId="25" xfId="1" applyFont="1" applyBorder="1"/>
    <xf numFmtId="0" fontId="0" fillId="0" borderId="57" xfId="0" applyBorder="1"/>
    <xf numFmtId="0" fontId="14" fillId="0" borderId="0" xfId="0" applyFont="1"/>
    <xf numFmtId="0" fontId="14" fillId="0" borderId="56" xfId="1" applyFont="1" applyBorder="1"/>
    <xf numFmtId="0" fontId="14" fillId="0" borderId="0" xfId="1" applyFont="1"/>
    <xf numFmtId="0" fontId="0" fillId="0" borderId="56" xfId="0" applyBorder="1"/>
    <xf numFmtId="0" fontId="0" fillId="0" borderId="55" xfId="0" applyBorder="1"/>
    <xf numFmtId="0" fontId="0" fillId="0" borderId="42" xfId="0" applyBorder="1"/>
    <xf numFmtId="0" fontId="1" fillId="12" borderId="42" xfId="0" applyFont="1" applyFill="1" applyBorder="1" applyAlignment="1">
      <alignment horizontal="left"/>
    </xf>
    <xf numFmtId="0" fontId="1" fillId="12" borderId="44" xfId="0" applyFont="1" applyFill="1" applyBorder="1" applyAlignment="1">
      <alignment horizontal="left"/>
    </xf>
    <xf numFmtId="164" fontId="11" fillId="2" borderId="0" xfId="0" applyNumberFormat="1" applyFont="1" applyFill="1" applyAlignment="1">
      <alignment horizontal="right"/>
    </xf>
    <xf numFmtId="164" fontId="1" fillId="2" borderId="0" xfId="0" applyNumberFormat="1" applyFont="1" applyFill="1"/>
    <xf numFmtId="0" fontId="1" fillId="2" borderId="0" xfId="0" applyFont="1" applyFill="1"/>
    <xf numFmtId="0" fontId="1" fillId="2" borderId="0" xfId="0" applyFont="1" applyFill="1" applyAlignment="1">
      <alignment horizontal="center"/>
    </xf>
    <xf numFmtId="164" fontId="1" fillId="0" borderId="34" xfId="0" applyNumberFormat="1" applyFont="1" applyBorder="1" applyProtection="1">
      <protection locked="0"/>
    </xf>
    <xf numFmtId="0" fontId="1" fillId="0" borderId="34" xfId="0" applyFont="1" applyBorder="1"/>
    <xf numFmtId="164" fontId="1" fillId="12" borderId="34" xfId="0" applyNumberFormat="1" applyFont="1" applyFill="1" applyBorder="1" applyAlignment="1">
      <alignment horizontal="center"/>
    </xf>
    <xf numFmtId="164" fontId="1" fillId="2" borderId="0" xfId="0" applyNumberFormat="1" applyFont="1" applyFill="1" applyAlignment="1">
      <alignment horizontal="center"/>
    </xf>
    <xf numFmtId="0" fontId="1" fillId="12" borderId="34" xfId="0" applyFont="1" applyFill="1" applyBorder="1"/>
    <xf numFmtId="164" fontId="1" fillId="0" borderId="34" xfId="0" applyNumberFormat="1" applyFont="1" applyBorder="1"/>
    <xf numFmtId="164" fontId="1" fillId="2" borderId="0" xfId="0" applyNumberFormat="1" applyFont="1" applyFill="1" applyAlignment="1" applyProtection="1">
      <alignment horizontal="right"/>
      <protection locked="0"/>
    </xf>
    <xf numFmtId="0" fontId="7" fillId="0" borderId="34" xfId="0" applyFont="1" applyBorder="1"/>
    <xf numFmtId="164" fontId="1" fillId="0" borderId="22" xfId="0" applyNumberFormat="1" applyFont="1" applyBorder="1" applyProtection="1">
      <protection locked="0"/>
    </xf>
    <xf numFmtId="164" fontId="1" fillId="0" borderId="54" xfId="0" applyNumberFormat="1" applyFont="1" applyBorder="1" applyProtection="1">
      <protection locked="0"/>
    </xf>
    <xf numFmtId="164" fontId="1" fillId="2" borderId="0" xfId="0" applyNumberFormat="1" applyFont="1" applyFill="1" applyProtection="1">
      <protection locked="0"/>
    </xf>
    <xf numFmtId="164" fontId="12" fillId="10" borderId="4" xfId="0" applyNumberFormat="1" applyFont="1" applyFill="1" applyBorder="1" applyAlignment="1">
      <alignment horizontal="center" wrapText="1"/>
    </xf>
    <xf numFmtId="164" fontId="12" fillId="2" borderId="0" xfId="0" applyNumberFormat="1" applyFont="1" applyFill="1" applyAlignment="1" applyProtection="1">
      <alignment horizontal="center" wrapText="1"/>
      <protection locked="0"/>
    </xf>
    <xf numFmtId="0" fontId="0" fillId="2" borderId="0" xfId="0" applyFill="1" applyAlignment="1">
      <alignment horizontal="center"/>
    </xf>
    <xf numFmtId="164" fontId="1" fillId="0" borderId="53" xfId="0" applyNumberFormat="1" applyFont="1" applyBorder="1"/>
    <xf numFmtId="164" fontId="1" fillId="0" borderId="52" xfId="0" applyNumberFormat="1" applyFont="1" applyBorder="1"/>
    <xf numFmtId="165" fontId="10" fillId="11" borderId="15" xfId="0" applyNumberFormat="1" applyFont="1" applyFill="1" applyBorder="1"/>
    <xf numFmtId="164" fontId="11" fillId="10" borderId="4" xfId="0" applyNumberFormat="1" applyFont="1" applyFill="1" applyBorder="1"/>
    <xf numFmtId="0" fontId="10" fillId="10" borderId="3" xfId="0" applyFont="1" applyFill="1" applyBorder="1"/>
    <xf numFmtId="0" fontId="10" fillId="10" borderId="7" xfId="0" applyFont="1" applyFill="1" applyBorder="1"/>
    <xf numFmtId="0" fontId="10" fillId="10" borderId="6" xfId="0" applyFont="1" applyFill="1" applyBorder="1"/>
    <xf numFmtId="165" fontId="10" fillId="11" borderId="14" xfId="0" applyNumberFormat="1" applyFont="1" applyFill="1" applyBorder="1"/>
    <xf numFmtId="164" fontId="11" fillId="10" borderId="5" xfId="0" applyNumberFormat="1" applyFont="1" applyFill="1" applyBorder="1"/>
    <xf numFmtId="0" fontId="10" fillId="0" borderId="14" xfId="0" applyFont="1" applyBorder="1"/>
    <xf numFmtId="0" fontId="10" fillId="0" borderId="14" xfId="0" applyFont="1" applyBorder="1" applyAlignment="1">
      <alignment horizontal="center"/>
    </xf>
    <xf numFmtId="165" fontId="9" fillId="9" borderId="11" xfId="0" applyNumberFormat="1" applyFont="1" applyFill="1" applyBorder="1"/>
    <xf numFmtId="165" fontId="9" fillId="9" borderId="51" xfId="0" applyNumberFormat="1" applyFont="1" applyFill="1" applyBorder="1"/>
    <xf numFmtId="165" fontId="9" fillId="9" borderId="42" xfId="0" applyNumberFormat="1" applyFont="1" applyFill="1" applyBorder="1"/>
    <xf numFmtId="165" fontId="9" fillId="9" borderId="12" xfId="0" applyNumberFormat="1" applyFont="1" applyFill="1" applyBorder="1"/>
    <xf numFmtId="0" fontId="5" fillId="8" borderId="51" xfId="0" applyFont="1" applyFill="1" applyBorder="1" applyAlignment="1">
      <alignment horizontal="left"/>
    </xf>
    <xf numFmtId="0" fontId="5" fillId="0" borderId="51" xfId="0" applyFont="1" applyBorder="1" applyAlignment="1">
      <alignment horizontal="center"/>
    </xf>
    <xf numFmtId="164" fontId="1" fillId="7" borderId="15" xfId="0" applyNumberFormat="1" applyFont="1" applyFill="1" applyBorder="1"/>
    <xf numFmtId="164" fontId="1" fillId="7" borderId="17" xfId="0" applyNumberFormat="1" applyFont="1" applyFill="1" applyBorder="1"/>
    <xf numFmtId="164" fontId="1" fillId="7" borderId="19" xfId="0" applyNumberFormat="1" applyFont="1" applyFill="1" applyBorder="1"/>
    <xf numFmtId="164" fontId="1" fillId="7" borderId="22" xfId="0" applyNumberFormat="1" applyFont="1" applyFill="1" applyBorder="1"/>
    <xf numFmtId="164" fontId="1" fillId="7" borderId="14" xfId="0" applyNumberFormat="1" applyFont="1" applyFill="1" applyBorder="1"/>
    <xf numFmtId="0" fontId="1" fillId="7" borderId="14" xfId="0" applyFont="1" applyFill="1" applyBorder="1"/>
    <xf numFmtId="0" fontId="1" fillId="0" borderId="15" xfId="0" applyFont="1" applyBorder="1" applyAlignment="1">
      <alignment horizontal="center"/>
    </xf>
    <xf numFmtId="164" fontId="0" fillId="0" borderId="40" xfId="0" applyNumberFormat="1" applyBorder="1" applyAlignment="1">
      <alignment horizontal="right"/>
    </xf>
    <xf numFmtId="164" fontId="0" fillId="0" borderId="50" xfId="0" applyNumberFormat="1" applyBorder="1" applyProtection="1">
      <protection locked="0"/>
    </xf>
    <xf numFmtId="164" fontId="0" fillId="0" borderId="33" xfId="0" applyNumberFormat="1" applyBorder="1" applyAlignment="1">
      <alignment horizontal="right"/>
    </xf>
    <xf numFmtId="164" fontId="0" fillId="0" borderId="34" xfId="0" applyNumberFormat="1" applyBorder="1" applyProtection="1">
      <protection locked="0"/>
    </xf>
    <xf numFmtId="164" fontId="0" fillId="0" borderId="32" xfId="0" applyNumberFormat="1" applyBorder="1" applyProtection="1">
      <protection locked="0"/>
    </xf>
    <xf numFmtId="164" fontId="0" fillId="0" borderId="41" xfId="0" applyNumberFormat="1" applyBorder="1" applyAlignment="1">
      <alignment horizontal="right"/>
    </xf>
    <xf numFmtId="164" fontId="0" fillId="0" borderId="26" xfId="0" applyNumberFormat="1" applyBorder="1" applyAlignment="1" applyProtection="1">
      <alignment horizontal="right"/>
      <protection locked="0"/>
    </xf>
    <xf numFmtId="164" fontId="0" fillId="0" borderId="25" xfId="0" applyNumberFormat="1" applyBorder="1" applyAlignment="1" applyProtection="1">
      <alignment horizontal="right"/>
      <protection locked="0"/>
    </xf>
    <xf numFmtId="0" fontId="0" fillId="0" borderId="49" xfId="0" applyBorder="1"/>
    <xf numFmtId="0" fontId="0" fillId="0" borderId="48" xfId="0" applyBorder="1" applyAlignment="1">
      <alignment horizontal="center"/>
    </xf>
    <xf numFmtId="164" fontId="0" fillId="0" borderId="26" xfId="0" applyNumberFormat="1" applyBorder="1" applyAlignment="1">
      <alignment horizontal="right"/>
    </xf>
    <xf numFmtId="164" fontId="0" fillId="0" borderId="47" xfId="0" applyNumberFormat="1" applyBorder="1" applyProtection="1">
      <protection locked="0"/>
    </xf>
    <xf numFmtId="164" fontId="0" fillId="0" borderId="27" xfId="0" applyNumberFormat="1" applyBorder="1" applyAlignment="1">
      <alignment horizontal="right"/>
    </xf>
    <xf numFmtId="0" fontId="0" fillId="0" borderId="33" xfId="0" applyBorder="1"/>
    <xf numFmtId="0" fontId="0" fillId="0" borderId="32" xfId="0" applyBorder="1" applyAlignment="1">
      <alignment horizontal="center"/>
    </xf>
    <xf numFmtId="0" fontId="4" fillId="0" borderId="33" xfId="0" applyFont="1" applyBorder="1" applyAlignment="1">
      <alignment horizontal="left" indent="5"/>
    </xf>
    <xf numFmtId="0" fontId="4" fillId="0" borderId="33" xfId="0" applyFont="1" applyBorder="1"/>
    <xf numFmtId="164" fontId="0" fillId="6" borderId="47" xfId="0" applyNumberFormat="1" applyFill="1" applyBorder="1" applyProtection="1">
      <protection locked="0"/>
    </xf>
    <xf numFmtId="164" fontId="0" fillId="6" borderId="34" xfId="0" applyNumberFormat="1" applyFill="1" applyBorder="1" applyProtection="1">
      <protection locked="0"/>
    </xf>
    <xf numFmtId="164" fontId="0" fillId="6" borderId="26" xfId="0" applyNumberFormat="1" applyFill="1" applyBorder="1" applyAlignment="1" applyProtection="1">
      <alignment horizontal="right"/>
      <protection locked="0"/>
    </xf>
    <xf numFmtId="164" fontId="0" fillId="0" borderId="46" xfId="0" applyNumberFormat="1" applyBorder="1" applyProtection="1">
      <protection locked="0"/>
    </xf>
    <xf numFmtId="164" fontId="0" fillId="0" borderId="30" xfId="0" applyNumberFormat="1" applyBorder="1" applyAlignment="1">
      <alignment horizontal="right"/>
    </xf>
    <xf numFmtId="164" fontId="0" fillId="0" borderId="29" xfId="0" applyNumberFormat="1" applyBorder="1" applyProtection="1">
      <protection locked="0"/>
    </xf>
    <xf numFmtId="164" fontId="0" fillId="0" borderId="28" xfId="0" applyNumberFormat="1" applyBorder="1" applyProtection="1">
      <protection locked="0"/>
    </xf>
    <xf numFmtId="0" fontId="0" fillId="0" borderId="24" xfId="0" applyBorder="1"/>
    <xf numFmtId="0" fontId="0" fillId="0" borderId="23" xfId="0" applyBorder="1" applyAlignment="1">
      <alignment horizontal="center"/>
    </xf>
    <xf numFmtId="0" fontId="1" fillId="7" borderId="15" xfId="0" applyFont="1" applyFill="1" applyBorder="1"/>
    <xf numFmtId="0" fontId="0" fillId="7" borderId="12" xfId="0" applyFill="1" applyBorder="1" applyAlignment="1">
      <alignment horizontal="center"/>
    </xf>
    <xf numFmtId="164" fontId="1" fillId="4" borderId="11" xfId="0" applyNumberFormat="1" applyFont="1" applyFill="1" applyBorder="1" applyAlignment="1">
      <alignment horizontal="right"/>
    </xf>
    <xf numFmtId="164" fontId="1" fillId="4" borderId="18" xfId="0" applyNumberFormat="1" applyFont="1" applyFill="1" applyBorder="1" applyAlignment="1">
      <alignment horizontal="right"/>
    </xf>
    <xf numFmtId="164" fontId="1" fillId="4" borderId="40" xfId="0" applyNumberFormat="1" applyFont="1" applyFill="1" applyBorder="1" applyAlignment="1">
      <alignment horizontal="right"/>
    </xf>
    <xf numFmtId="164" fontId="1" fillId="4" borderId="12" xfId="0" applyNumberFormat="1" applyFont="1" applyFill="1" applyBorder="1" applyAlignment="1">
      <alignment horizontal="right"/>
    </xf>
    <xf numFmtId="0" fontId="1" fillId="4" borderId="13" xfId="0" applyFont="1" applyFill="1" applyBorder="1"/>
    <xf numFmtId="164" fontId="0" fillId="0" borderId="43" xfId="0" applyNumberFormat="1" applyBorder="1" applyAlignment="1" applyProtection="1">
      <alignment horizontal="right"/>
      <protection locked="0"/>
    </xf>
    <xf numFmtId="164" fontId="0" fillId="0" borderId="44" xfId="0" applyNumberFormat="1" applyBorder="1" applyAlignment="1" applyProtection="1">
      <alignment horizontal="right"/>
      <protection locked="0"/>
    </xf>
    <xf numFmtId="164" fontId="0" fillId="0" borderId="42" xfId="0" applyNumberFormat="1" applyBorder="1" applyAlignment="1" applyProtection="1">
      <alignment horizontal="right"/>
      <protection locked="0"/>
    </xf>
    <xf numFmtId="0" fontId="0" fillId="0" borderId="39" xfId="0" applyBorder="1" applyAlignment="1">
      <alignment horizontal="left" indent="5"/>
    </xf>
    <xf numFmtId="0" fontId="0" fillId="0" borderId="38" xfId="0" applyBorder="1" applyAlignment="1">
      <alignment horizontal="center"/>
    </xf>
    <xf numFmtId="164" fontId="0" fillId="0" borderId="37" xfId="0" applyNumberFormat="1" applyBorder="1" applyAlignment="1" applyProtection="1">
      <alignment horizontal="right"/>
      <protection locked="0"/>
    </xf>
    <xf numFmtId="164" fontId="0" fillId="0" borderId="36" xfId="0" applyNumberFormat="1" applyBorder="1" applyAlignment="1" applyProtection="1">
      <alignment horizontal="right"/>
      <protection locked="0"/>
    </xf>
    <xf numFmtId="164" fontId="0" fillId="0" borderId="35" xfId="0" applyNumberFormat="1" applyBorder="1" applyAlignment="1" applyProtection="1">
      <alignment horizontal="right"/>
      <protection locked="0"/>
    </xf>
    <xf numFmtId="0" fontId="6" fillId="0" borderId="33" xfId="0" applyFont="1" applyBorder="1"/>
    <xf numFmtId="0" fontId="4" fillId="0" borderId="33" xfId="0" applyFont="1" applyBorder="1" applyAlignment="1">
      <alignment horizontal="left"/>
    </xf>
    <xf numFmtId="164" fontId="0" fillId="6" borderId="37" xfId="0" applyNumberFormat="1" applyFill="1" applyBorder="1" applyAlignment="1" applyProtection="1">
      <alignment horizontal="right"/>
      <protection locked="0"/>
    </xf>
    <xf numFmtId="0" fontId="4" fillId="7" borderId="33" xfId="0" applyFont="1" applyFill="1" applyBorder="1"/>
    <xf numFmtId="0" fontId="0" fillId="5" borderId="33" xfId="0" applyFill="1" applyBorder="1"/>
    <xf numFmtId="164" fontId="0" fillId="0" borderId="31" xfId="0" applyNumberFormat="1" applyBorder="1" applyAlignment="1" applyProtection="1">
      <alignment horizontal="right"/>
      <protection locked="0"/>
    </xf>
    <xf numFmtId="0" fontId="1" fillId="4" borderId="15" xfId="0" applyFont="1" applyFill="1" applyBorder="1" applyAlignment="1">
      <alignment vertical="center"/>
    </xf>
    <xf numFmtId="0" fontId="1" fillId="4" borderId="14" xfId="0" applyFont="1" applyFill="1" applyBorder="1" applyAlignment="1">
      <alignment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vertical="center"/>
    </xf>
    <xf numFmtId="0" fontId="1" fillId="0" borderId="8" xfId="0" applyFont="1" applyBorder="1" applyAlignment="1">
      <alignment vertical="center" wrapText="1"/>
    </xf>
    <xf numFmtId="0" fontId="1" fillId="0" borderId="2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10" fontId="0" fillId="2" borderId="0" xfId="0" applyNumberFormat="1" applyFill="1"/>
    <xf numFmtId="49" fontId="4" fillId="2" borderId="0" xfId="0" applyNumberFormat="1" applyFont="1" applyFill="1" applyAlignment="1">
      <alignment horizontal="left"/>
    </xf>
    <xf numFmtId="49" fontId="4" fillId="0" borderId="0" xfId="0" applyNumberFormat="1" applyFont="1" applyAlignment="1">
      <alignment horizontal="left"/>
    </xf>
    <xf numFmtId="0" fontId="2" fillId="2" borderId="0" xfId="0" applyFont="1" applyFill="1"/>
    <xf numFmtId="164" fontId="4" fillId="6" borderId="34" xfId="0" applyNumberFormat="1" applyFont="1" applyFill="1" applyBorder="1" applyProtection="1">
      <protection locked="0"/>
    </xf>
    <xf numFmtId="164" fontId="0" fillId="26" borderId="32" xfId="0" applyNumberFormat="1" applyFill="1" applyBorder="1" applyProtection="1">
      <protection locked="0"/>
    </xf>
    <xf numFmtId="164" fontId="0" fillId="6" borderId="46" xfId="0" applyNumberFormat="1" applyFill="1" applyBorder="1" applyProtection="1">
      <protection locked="0"/>
    </xf>
    <xf numFmtId="164" fontId="4" fillId="0" borderId="46" xfId="0" applyNumberFormat="1" applyFont="1" applyBorder="1" applyProtection="1">
      <protection locked="0"/>
    </xf>
    <xf numFmtId="164" fontId="7" fillId="0" borderId="34" xfId="0" applyNumberFormat="1" applyFont="1" applyBorder="1"/>
    <xf numFmtId="164" fontId="7" fillId="2" borderId="0" xfId="0" applyNumberFormat="1" applyFont="1" applyFill="1"/>
    <xf numFmtId="0" fontId="4" fillId="2" borderId="0" xfId="0" applyFont="1" applyFill="1"/>
    <xf numFmtId="164" fontId="7" fillId="2" borderId="0" xfId="0" applyNumberFormat="1" applyFont="1" applyFill="1" applyAlignment="1" applyProtection="1">
      <alignment horizontal="right"/>
      <protection locked="0"/>
    </xf>
    <xf numFmtId="164" fontId="7" fillId="12" borderId="34" xfId="0" applyNumberFormat="1" applyFont="1" applyFill="1" applyBorder="1" applyAlignment="1">
      <alignment horizontal="center"/>
    </xf>
    <xf numFmtId="164" fontId="29" fillId="2" borderId="0" xfId="0" applyNumberFormat="1" applyFont="1" applyFill="1" applyAlignment="1">
      <alignment horizontal="right"/>
    </xf>
    <xf numFmtId="164" fontId="7" fillId="2" borderId="0" xfId="0" applyNumberFormat="1" applyFont="1" applyFill="1" applyAlignment="1">
      <alignment horizontal="center"/>
    </xf>
    <xf numFmtId="164" fontId="7" fillId="0" borderId="34" xfId="0" applyNumberFormat="1" applyFont="1" applyBorder="1" applyProtection="1">
      <protection locked="0"/>
    </xf>
    <xf numFmtId="0" fontId="30" fillId="0" borderId="56" xfId="0" applyFont="1" applyBorder="1"/>
    <xf numFmtId="0" fontId="30" fillId="0" borderId="0" xfId="0" applyFont="1"/>
    <xf numFmtId="164" fontId="0" fillId="0" borderId="34" xfId="0" applyNumberFormat="1" applyFont="1" applyFill="1" applyBorder="1" applyProtection="1">
      <protection locked="0"/>
    </xf>
    <xf numFmtId="164" fontId="0" fillId="0" borderId="32" xfId="0" applyNumberFormat="1" applyFont="1" applyFill="1" applyBorder="1" applyProtection="1">
      <protection locked="0"/>
    </xf>
    <xf numFmtId="164" fontId="0" fillId="0" borderId="47" xfId="0" applyNumberFormat="1" applyFont="1" applyFill="1" applyBorder="1" applyProtection="1">
      <protection locked="0"/>
    </xf>
    <xf numFmtId="164" fontId="0" fillId="0" borderId="46" xfId="0" applyNumberFormat="1" applyFont="1" applyFill="1" applyBorder="1" applyProtection="1">
      <protection locked="0"/>
    </xf>
    <xf numFmtId="164" fontId="0" fillId="0" borderId="29" xfId="0" applyNumberFormat="1" applyFont="1" applyFill="1" applyBorder="1" applyProtection="1">
      <protection locked="0"/>
    </xf>
    <xf numFmtId="164" fontId="0" fillId="0" borderId="28" xfId="0" applyNumberFormat="1" applyFont="1" applyFill="1" applyBorder="1" applyProtection="1">
      <protection locked="0"/>
    </xf>
    <xf numFmtId="0" fontId="1" fillId="0" borderId="0" xfId="0" applyFont="1" applyFill="1" applyBorder="1" applyAlignment="1" applyProtection="1">
      <alignment horizontal="left"/>
      <protection locked="0"/>
    </xf>
    <xf numFmtId="0" fontId="1" fillId="13" borderId="0" xfId="0" applyFont="1" applyFill="1" applyBorder="1" applyAlignment="1" applyProtection="1">
      <alignment horizontal="left"/>
      <protection locked="0"/>
    </xf>
    <xf numFmtId="0" fontId="16" fillId="0" borderId="0" xfId="2" applyFont="1" applyBorder="1" applyAlignment="1" applyProtection="1">
      <alignment horizontal="left"/>
      <protection locked="0"/>
    </xf>
    <xf numFmtId="0" fontId="15" fillId="0" borderId="0" xfId="2" applyFont="1" applyBorder="1" applyAlignment="1" applyProtection="1">
      <alignment horizontal="left"/>
      <protection locked="0"/>
    </xf>
    <xf numFmtId="0" fontId="19" fillId="0" borderId="4" xfId="2" applyFont="1" applyBorder="1" applyAlignment="1" applyProtection="1">
      <alignment horizontal="center" vertical="center"/>
    </xf>
    <xf numFmtId="0" fontId="19" fillId="0" borderId="5" xfId="2" applyFont="1" applyBorder="1" applyAlignment="1" applyProtection="1">
      <alignment horizontal="center" vertical="center"/>
    </xf>
    <xf numFmtId="0" fontId="19" fillId="0" borderId="15" xfId="2" applyFont="1" applyBorder="1" applyAlignment="1" applyProtection="1">
      <alignment horizontal="center" vertical="center"/>
    </xf>
    <xf numFmtId="0" fontId="19" fillId="0" borderId="17" xfId="2" applyFont="1" applyBorder="1" applyAlignment="1" applyProtection="1">
      <alignment horizontal="center" vertical="center"/>
    </xf>
    <xf numFmtId="0" fontId="18" fillId="0" borderId="1" xfId="2" applyFont="1" applyBorder="1" applyAlignment="1" applyProtection="1">
      <alignment horizontal="center" wrapText="1"/>
    </xf>
    <xf numFmtId="0" fontId="18" fillId="0" borderId="2" xfId="2" applyFont="1" applyBorder="1" applyAlignment="1" applyProtection="1">
      <alignment horizontal="center" vertical="center"/>
    </xf>
    <xf numFmtId="164" fontId="15" fillId="0" borderId="15" xfId="2" applyNumberFormat="1" applyFont="1" applyBorder="1" applyAlignment="1" applyProtection="1">
      <alignment horizontal="center" vertical="center"/>
    </xf>
    <xf numFmtId="0" fontId="15" fillId="0" borderId="15" xfId="2" applyFont="1" applyBorder="1" applyAlignment="1" applyProtection="1">
      <alignment horizontal="center" vertical="center" wrapText="1"/>
    </xf>
    <xf numFmtId="0" fontId="18" fillId="0" borderId="15" xfId="2" applyFont="1" applyBorder="1" applyAlignment="1" applyProtection="1">
      <alignment horizontal="center" vertical="center" wrapText="1"/>
    </xf>
    <xf numFmtId="0" fontId="18" fillId="16" borderId="17" xfId="2" applyFont="1" applyFill="1" applyBorder="1" applyAlignment="1" applyProtection="1">
      <alignment horizontal="center" vertical="center" wrapText="1"/>
    </xf>
    <xf numFmtId="0" fontId="18" fillId="16" borderId="16" xfId="2" applyFont="1" applyFill="1" applyBorder="1" applyAlignment="1" applyProtection="1">
      <alignment horizontal="center" vertical="center" wrapText="1"/>
    </xf>
    <xf numFmtId="0" fontId="18" fillId="16" borderId="15" xfId="2" applyFont="1" applyFill="1" applyBorder="1" applyAlignment="1" applyProtection="1">
      <alignment horizontal="center" vertical="center" wrapText="1"/>
    </xf>
    <xf numFmtId="164" fontId="15" fillId="0" borderId="4" xfId="2" applyNumberFormat="1" applyFont="1" applyBorder="1" applyAlignment="1" applyProtection="1">
      <alignment horizontal="center" vertical="center"/>
    </xf>
    <xf numFmtId="0" fontId="18" fillId="0" borderId="14" xfId="2" applyFont="1" applyBorder="1" applyAlignment="1" applyProtection="1">
      <alignment horizontal="center" vertical="center" wrapText="1"/>
    </xf>
    <xf numFmtId="164" fontId="15" fillId="0" borderId="17" xfId="2" applyNumberFormat="1" applyFont="1" applyBorder="1" applyAlignment="1" applyProtection="1">
      <alignment horizontal="center" vertical="center"/>
    </xf>
    <xf numFmtId="0" fontId="15" fillId="0" borderId="15" xfId="2" applyFont="1" applyBorder="1" applyAlignment="1" applyProtection="1">
      <alignment horizontal="center" vertical="center"/>
    </xf>
    <xf numFmtId="0" fontId="21" fillId="0" borderId="17" xfId="2" applyFont="1" applyBorder="1" applyAlignment="1" applyProtection="1">
      <alignment horizontal="center" vertical="center"/>
    </xf>
    <xf numFmtId="164" fontId="20" fillId="19" borderId="18" xfId="2" applyNumberFormat="1" applyFont="1" applyFill="1" applyBorder="1" applyAlignment="1" applyProtection="1">
      <alignment horizontal="center"/>
    </xf>
    <xf numFmtId="164" fontId="20" fillId="19" borderId="13" xfId="2" applyNumberFormat="1" applyFont="1" applyFill="1" applyBorder="1" applyAlignment="1" applyProtection="1">
      <alignment horizontal="center"/>
    </xf>
    <xf numFmtId="164" fontId="20" fillId="19" borderId="11" xfId="2" applyNumberFormat="1" applyFont="1" applyFill="1" applyBorder="1" applyAlignment="1" applyProtection="1">
      <alignment horizontal="center"/>
    </xf>
    <xf numFmtId="0" fontId="21" fillId="0" borderId="16" xfId="2" applyFont="1" applyBorder="1" applyAlignment="1" applyProtection="1">
      <alignment horizontal="center" vertical="center"/>
    </xf>
    <xf numFmtId="0" fontId="18" fillId="0" borderId="56" xfId="2" applyFont="1" applyBorder="1" applyAlignment="1" applyProtection="1">
      <alignment horizontal="left"/>
      <protection locked="0"/>
    </xf>
    <xf numFmtId="0" fontId="18" fillId="24" borderId="14" xfId="2" applyFont="1" applyFill="1" applyBorder="1" applyAlignment="1" applyProtection="1">
      <alignment horizontal="left" vertical="center"/>
    </xf>
    <xf numFmtId="164" fontId="18" fillId="0" borderId="42" xfId="2" applyNumberFormat="1" applyFont="1" applyBorder="1" applyAlignment="1" applyProtection="1">
      <alignment horizontal="left"/>
      <protection locked="0"/>
    </xf>
    <xf numFmtId="0" fontId="1" fillId="0" borderId="11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164" fontId="7" fillId="7" borderId="12" xfId="0" applyNumberFormat="1" applyFont="1" applyFill="1" applyBorder="1" applyAlignment="1">
      <alignment horizontal="center"/>
    </xf>
    <xf numFmtId="164" fontId="7" fillId="7" borderId="13" xfId="0" applyNumberFormat="1" applyFont="1" applyFill="1" applyBorder="1" applyAlignment="1">
      <alignment horizontal="center"/>
    </xf>
    <xf numFmtId="164" fontId="7" fillId="7" borderId="18" xfId="0" applyNumberFormat="1" applyFont="1" applyFill="1" applyBorder="1" applyAlignment="1">
      <alignment horizontal="center"/>
    </xf>
    <xf numFmtId="49" fontId="3" fillId="0" borderId="0" xfId="0" applyNumberFormat="1" applyFont="1" applyAlignment="1" applyProtection="1">
      <alignment horizontal="left"/>
      <protection locked="0"/>
    </xf>
    <xf numFmtId="49" fontId="4" fillId="0" borderId="0" xfId="0" applyNumberFormat="1" applyFont="1" applyAlignment="1" applyProtection="1">
      <alignment horizontal="left"/>
      <protection locked="0"/>
    </xf>
    <xf numFmtId="0" fontId="1" fillId="0" borderId="12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1" fillId="4" borderId="14" xfId="0" applyFont="1" applyFill="1" applyBorder="1" applyAlignment="1">
      <alignment horizontal="center" vertical="center" wrapText="1"/>
    </xf>
    <xf numFmtId="0" fontId="1" fillId="4" borderId="16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center" vertical="center" wrapText="1"/>
    </xf>
    <xf numFmtId="164" fontId="0" fillId="0" borderId="11" xfId="0" applyNumberFormat="1" applyBorder="1" applyAlignment="1">
      <alignment horizontal="center" vertical="center"/>
    </xf>
    <xf numFmtId="164" fontId="0" fillId="0" borderId="19" xfId="0" applyNumberFormat="1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164" fontId="0" fillId="0" borderId="2" xfId="0" applyNumberFormat="1" applyBorder="1" applyAlignment="1">
      <alignment horizontal="center" vertical="center"/>
    </xf>
    <xf numFmtId="164" fontId="0" fillId="0" borderId="20" xfId="0" applyNumberForma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45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1" fillId="12" borderId="12" xfId="0" applyFont="1" applyFill="1" applyBorder="1" applyAlignment="1">
      <alignment horizontal="left" vertical="center"/>
    </xf>
    <xf numFmtId="0" fontId="1" fillId="12" borderId="21" xfId="0" applyFont="1" applyFill="1" applyBorder="1" applyAlignment="1">
      <alignment horizontal="left" vertical="center"/>
    </xf>
    <xf numFmtId="0" fontId="1" fillId="12" borderId="19" xfId="0" applyFont="1" applyFill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56" xfId="0" applyFont="1" applyBorder="1" applyAlignment="1" applyProtection="1">
      <alignment horizontal="left"/>
      <protection locked="0"/>
    </xf>
    <xf numFmtId="0" fontId="1" fillId="0" borderId="0" xfId="0" applyFont="1" applyAlignment="1" applyProtection="1">
      <alignment horizontal="left"/>
      <protection locked="0"/>
    </xf>
    <xf numFmtId="164" fontId="1" fillId="0" borderId="42" xfId="0" applyNumberFormat="1" applyFont="1" applyBorder="1" applyAlignment="1" applyProtection="1">
      <alignment horizontal="left"/>
      <protection locked="0"/>
    </xf>
    <xf numFmtId="0" fontId="5" fillId="0" borderId="7" xfId="0" applyFont="1" applyBorder="1" applyAlignment="1">
      <alignment horizontal="center" vertical="center"/>
    </xf>
    <xf numFmtId="164" fontId="0" fillId="0" borderId="18" xfId="0" applyNumberFormat="1" applyBorder="1" applyAlignment="1">
      <alignment horizontal="center" vertical="center"/>
    </xf>
    <xf numFmtId="164" fontId="0" fillId="0" borderId="22" xfId="0" applyNumberForma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1" fillId="0" borderId="11" xfId="0" applyFont="1" applyBorder="1" applyAlignment="1" applyProtection="1">
      <alignment horizontal="center" vertical="center" wrapText="1"/>
    </xf>
    <xf numFmtId="0" fontId="1" fillId="0" borderId="19" xfId="0" applyFont="1" applyBorder="1" applyAlignment="1" applyProtection="1">
      <alignment horizontal="center" vertical="center" wrapText="1"/>
    </xf>
    <xf numFmtId="164" fontId="7" fillId="7" borderId="12" xfId="0" applyNumberFormat="1" applyFont="1" applyFill="1" applyBorder="1" applyAlignment="1" applyProtection="1">
      <alignment horizontal="center"/>
    </xf>
    <xf numFmtId="164" fontId="7" fillId="7" borderId="13" xfId="0" applyNumberFormat="1" applyFont="1" applyFill="1" applyBorder="1" applyAlignment="1" applyProtection="1">
      <alignment horizontal="center"/>
    </xf>
    <xf numFmtId="164" fontId="7" fillId="7" borderId="18" xfId="0" applyNumberFormat="1" applyFont="1" applyFill="1" applyBorder="1" applyAlignment="1" applyProtection="1">
      <alignment horizontal="center"/>
    </xf>
    <xf numFmtId="49" fontId="3" fillId="0" borderId="0" xfId="0" applyNumberFormat="1" applyFont="1" applyFill="1" applyAlignment="1" applyProtection="1">
      <alignment horizontal="left"/>
      <protection locked="0"/>
    </xf>
    <xf numFmtId="49" fontId="4" fillId="0" borderId="0" xfId="0" applyNumberFormat="1" applyFont="1" applyFill="1" applyAlignment="1" applyProtection="1">
      <alignment horizontal="left"/>
      <protection locked="0"/>
    </xf>
    <xf numFmtId="0" fontId="1" fillId="0" borderId="12" xfId="0" applyFont="1" applyBorder="1" applyAlignment="1" applyProtection="1">
      <alignment horizontal="center" vertical="center" wrapText="1"/>
    </xf>
    <xf numFmtId="0" fontId="1" fillId="0" borderId="21" xfId="0" applyFont="1" applyBorder="1" applyAlignment="1" applyProtection="1">
      <alignment horizontal="center" vertical="center" wrapText="1"/>
    </xf>
    <xf numFmtId="0" fontId="5" fillId="0" borderId="6" xfId="0" applyFont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1" fillId="4" borderId="14" xfId="0" applyFont="1" applyFill="1" applyBorder="1" applyAlignment="1" applyProtection="1">
      <alignment horizontal="center" vertical="center" wrapText="1"/>
    </xf>
    <xf numFmtId="0" fontId="1" fillId="4" borderId="16" xfId="0" applyFont="1" applyFill="1" applyBorder="1" applyAlignment="1" applyProtection="1">
      <alignment horizontal="center" vertical="center" wrapText="1"/>
    </xf>
    <xf numFmtId="0" fontId="1" fillId="4" borderId="17" xfId="0" applyFont="1" applyFill="1" applyBorder="1" applyAlignment="1" applyProtection="1">
      <alignment horizontal="center" vertical="center" wrapText="1"/>
    </xf>
    <xf numFmtId="164" fontId="0" fillId="0" borderId="11" xfId="0" applyNumberFormat="1" applyBorder="1" applyAlignment="1" applyProtection="1">
      <alignment horizontal="center" vertical="center"/>
    </xf>
    <xf numFmtId="164" fontId="0" fillId="0" borderId="19" xfId="0" applyNumberForma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 wrapText="1"/>
    </xf>
    <xf numFmtId="0" fontId="0" fillId="0" borderId="19" xfId="0" applyFont="1" applyBorder="1" applyAlignment="1" applyProtection="1">
      <alignment horizontal="center" vertical="center" wrapText="1"/>
    </xf>
    <xf numFmtId="164" fontId="0" fillId="0" borderId="2" xfId="0" applyNumberFormat="1" applyBorder="1" applyAlignment="1" applyProtection="1">
      <alignment horizontal="center" vertical="center"/>
    </xf>
    <xf numFmtId="164" fontId="0" fillId="0" borderId="20" xfId="0" applyNumberFormat="1" applyBorder="1" applyAlignment="1" applyProtection="1">
      <alignment horizontal="center" vertical="center"/>
    </xf>
    <xf numFmtId="0" fontId="8" fillId="0" borderId="13" xfId="0" applyFont="1" applyFill="1" applyBorder="1" applyAlignment="1" applyProtection="1">
      <alignment horizontal="center" vertical="center"/>
    </xf>
    <xf numFmtId="0" fontId="8" fillId="0" borderId="45" xfId="0" applyFont="1" applyFill="1" applyBorder="1" applyAlignment="1" applyProtection="1">
      <alignment horizontal="center" vertical="center"/>
    </xf>
    <xf numFmtId="164" fontId="0" fillId="0" borderId="11" xfId="0" applyNumberFormat="1" applyFont="1" applyBorder="1" applyAlignment="1" applyProtection="1">
      <alignment horizontal="center" vertical="center"/>
    </xf>
    <xf numFmtId="164" fontId="0" fillId="0" borderId="19" xfId="0" applyNumberFormat="1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0" borderId="19" xfId="0" applyFont="1" applyBorder="1" applyAlignment="1" applyProtection="1">
      <alignment horizontal="center" vertical="center"/>
    </xf>
    <xf numFmtId="0" fontId="8" fillId="0" borderId="18" xfId="0" applyFont="1" applyFill="1" applyBorder="1" applyAlignment="1" applyProtection="1">
      <alignment horizontal="center" vertical="center"/>
    </xf>
    <xf numFmtId="0" fontId="8" fillId="0" borderId="22" xfId="0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 wrapText="1"/>
    </xf>
    <xf numFmtId="0" fontId="1" fillId="0" borderId="8" xfId="0" applyFont="1" applyFill="1" applyBorder="1" applyAlignment="1" applyProtection="1">
      <alignment horizontal="center" wrapText="1"/>
    </xf>
    <xf numFmtId="164" fontId="0" fillId="0" borderId="2" xfId="0" applyNumberFormat="1" applyFont="1" applyBorder="1" applyAlignment="1" applyProtection="1">
      <alignment horizontal="center" vertical="center"/>
    </xf>
    <xf numFmtId="164" fontId="0" fillId="0" borderId="20" xfId="0" applyNumberFormat="1" applyFont="1" applyBorder="1" applyAlignment="1" applyProtection="1">
      <alignment horizontal="center" vertical="center"/>
    </xf>
    <xf numFmtId="0" fontId="1" fillId="12" borderId="12" xfId="0" applyFont="1" applyFill="1" applyBorder="1" applyAlignment="1" applyProtection="1">
      <alignment horizontal="left" vertical="center"/>
    </xf>
    <xf numFmtId="0" fontId="1" fillId="12" borderId="21" xfId="0" applyFont="1" applyFill="1" applyBorder="1" applyAlignment="1" applyProtection="1">
      <alignment horizontal="left" vertical="center"/>
    </xf>
    <xf numFmtId="0" fontId="1" fillId="12" borderId="19" xfId="0" applyFont="1" applyFill="1" applyBorder="1" applyAlignment="1" applyProtection="1">
      <alignment horizontal="left" vertical="center"/>
    </xf>
    <xf numFmtId="0" fontId="1" fillId="0" borderId="2" xfId="0" applyFont="1" applyBorder="1" applyAlignment="1" applyProtection="1">
      <alignment horizontal="center" vertical="center"/>
    </xf>
    <xf numFmtId="0" fontId="1" fillId="0" borderId="9" xfId="0" applyFont="1" applyBorder="1" applyAlignment="1" applyProtection="1">
      <alignment horizontal="center" vertical="center"/>
    </xf>
    <xf numFmtId="0" fontId="1" fillId="0" borderId="56" xfId="0" applyFont="1" applyFill="1" applyBorder="1" applyAlignment="1" applyProtection="1">
      <alignment horizontal="left"/>
      <protection locked="0"/>
    </xf>
    <xf numFmtId="0" fontId="1" fillId="0" borderId="0" xfId="0" applyFont="1" applyFill="1" applyBorder="1" applyAlignment="1" applyProtection="1">
      <alignment horizontal="left"/>
      <protection locked="0"/>
    </xf>
    <xf numFmtId="0" fontId="0" fillId="0" borderId="56" xfId="0" applyFont="1" applyFill="1" applyBorder="1" applyAlignment="1" applyProtection="1">
      <alignment horizontal="left"/>
      <protection locked="0"/>
    </xf>
    <xf numFmtId="164" fontId="1" fillId="0" borderId="42" xfId="0" applyNumberFormat="1" applyFont="1" applyFill="1" applyBorder="1" applyAlignment="1" applyProtection="1">
      <alignment horizontal="left"/>
      <protection locked="0"/>
    </xf>
    <xf numFmtId="0" fontId="5" fillId="0" borderId="7" xfId="0" applyFont="1" applyBorder="1" applyAlignment="1" applyProtection="1">
      <alignment horizontal="center" vertical="center"/>
    </xf>
    <xf numFmtId="164" fontId="0" fillId="0" borderId="18" xfId="0" applyNumberFormat="1" applyBorder="1" applyAlignment="1" applyProtection="1">
      <alignment horizontal="center" vertical="center"/>
    </xf>
    <xf numFmtId="164" fontId="0" fillId="0" borderId="22" xfId="0" applyNumberForma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164" fontId="0" fillId="0" borderId="18" xfId="0" applyNumberFormat="1" applyFont="1" applyBorder="1" applyAlignment="1" applyProtection="1">
      <alignment horizontal="center" vertical="center"/>
    </xf>
    <xf numFmtId="164" fontId="0" fillId="0" borderId="22" xfId="0" applyNumberFormat="1" applyFont="1" applyBorder="1" applyAlignment="1" applyProtection="1">
      <alignment horizontal="center" vertical="center"/>
    </xf>
    <xf numFmtId="0" fontId="28" fillId="26" borderId="6" xfId="0" applyFont="1" applyFill="1" applyBorder="1" applyAlignment="1">
      <alignment horizontal="center" vertical="center"/>
    </xf>
    <xf numFmtId="0" fontId="28" fillId="26" borderId="3" xfId="0" applyFont="1" applyFill="1" applyBorder="1" applyAlignment="1">
      <alignment horizontal="center" vertical="center"/>
    </xf>
    <xf numFmtId="0" fontId="28" fillId="26" borderId="4" xfId="0" applyFont="1" applyFill="1" applyBorder="1" applyAlignment="1">
      <alignment horizontal="center" vertical="center"/>
    </xf>
    <xf numFmtId="0" fontId="30" fillId="0" borderId="56" xfId="0" applyFont="1" applyBorder="1" applyAlignment="1" applyProtection="1">
      <alignment horizontal="left"/>
      <protection locked="0"/>
    </xf>
    <xf numFmtId="0" fontId="30" fillId="0" borderId="0" xfId="0" applyFont="1" applyAlignment="1" applyProtection="1">
      <alignment horizontal="left"/>
      <protection locked="0"/>
    </xf>
    <xf numFmtId="0" fontId="31" fillId="0" borderId="56" xfId="0" applyFont="1" applyBorder="1" applyAlignment="1" applyProtection="1">
      <alignment horizontal="left"/>
      <protection locked="0"/>
    </xf>
    <xf numFmtId="0" fontId="31" fillId="0" borderId="0" xfId="0" applyFont="1" applyAlignment="1" applyProtection="1">
      <alignment horizontal="left"/>
      <protection locked="0"/>
    </xf>
    <xf numFmtId="0" fontId="1" fillId="13" borderId="0" xfId="0" applyFont="1" applyFill="1" applyBorder="1" applyAlignment="1" applyProtection="1">
      <alignment horizontal="left"/>
      <protection locked="0"/>
    </xf>
  </cellXfs>
  <cellStyles count="3">
    <cellStyle name="Normální" xfId="0" builtinId="0"/>
    <cellStyle name="Normální 2" xfId="2"/>
    <cellStyle name="normální_Tabulka školy, návrh rozpočtu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8.xml"/><Relationship Id="rId39" Type="http://schemas.openxmlformats.org/officeDocument/2006/relationships/sharedStrings" Target="sharedStrings.xml"/><Relationship Id="rId21" Type="http://schemas.openxmlformats.org/officeDocument/2006/relationships/externalLink" Target="externalLinks/externalLink3.xml"/><Relationship Id="rId34" Type="http://schemas.openxmlformats.org/officeDocument/2006/relationships/externalLink" Target="externalLinks/externalLink16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7.xml"/><Relationship Id="rId33" Type="http://schemas.openxmlformats.org/officeDocument/2006/relationships/externalLink" Target="externalLinks/externalLink15.xml"/><Relationship Id="rId38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2.xml"/><Relationship Id="rId29" Type="http://schemas.openxmlformats.org/officeDocument/2006/relationships/externalLink" Target="externalLinks/externalLink1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6.xml"/><Relationship Id="rId32" Type="http://schemas.openxmlformats.org/officeDocument/2006/relationships/externalLink" Target="externalLinks/externalLink14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5.xml"/><Relationship Id="rId28" Type="http://schemas.openxmlformats.org/officeDocument/2006/relationships/externalLink" Target="externalLinks/externalLink10.xml"/><Relationship Id="rId36" Type="http://schemas.openxmlformats.org/officeDocument/2006/relationships/externalLink" Target="externalLinks/externalLink18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31" Type="http://schemas.openxmlformats.org/officeDocument/2006/relationships/externalLink" Target="externalLinks/externalLink1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4.xml"/><Relationship Id="rId27" Type="http://schemas.openxmlformats.org/officeDocument/2006/relationships/externalLink" Target="externalLinks/externalLink9.xml"/><Relationship Id="rId30" Type="http://schemas.openxmlformats.org/officeDocument/2006/relationships/externalLink" Target="externalLinks/externalLink12.xml"/><Relationship Id="rId35" Type="http://schemas.openxmlformats.org/officeDocument/2006/relationships/externalLink" Target="externalLinks/externalLink17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HK/Chomutovsk&#225;%20knihovna%20-%20B+C)%20NR%202023%20+%20SVR%202024-25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&#352;KOLY/Z&#352;%20&#352;koln&#237;_NR%202023%20+%20SVR%202024-25%20-%2019.10.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&#352;KOLY/Z&#352;%20A.%20Heyrovsk&#233;ho%20-%20NR%202023%20+%20SVR%202024-25%20-%2019.10.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&#352;KOLY/Z&#352;%20B&#345;ezeneck&#225;%20-%20NR%202023%20+%20SVR%202024-25%20-%2019.10.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&#352;KOLY/Z&#352;%20a%20M&#352;%2017.%20listopadu%20-%20NR%202023%20+%20SVR%202024-25%20-%2019.10.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&#352;KOLY/Z&#352;%20Palachova%20NR%202023%20+%20SVR%202024-25%20-%2019.10..xlsm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&#352;KOLY/M&#352;%20Chomutov%20NR%202023%20+%20SVR%202024-25%20-%2019.10.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&#352;KOLY/ZU&#352;%20NR%202023%20+%20SVR%202024-25%20-%2019.10.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&#352;KOLY/SV&#268;%20Dome&#269;ek%20-%20NR%202023%20+%20SVR%202024-25%20-%2019.10.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TSMCH/TSMCH%20-%20NR%202023%20+%20SVR%202024-25%20-%202.%20verze%20+%20mosty,%20l&#225;vky%20a%20podchody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M&#283;Lesy/M&#283;stsk&#233;%20lesy%20-%20B+C)%20NR%202023%20+%20SVR%202024-25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SoS%20Chomutov/SoS%20CV_Rozpo&#269;et%202023_SVR%202024-25%20final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Zoopark%20Chomutov/Zoopark%20B+C)%20NR%202023%20+%20SVR%202024-25%2020102022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&#352;KOLY/Z&#352;%20Zahradn&#237;%20NR%202023%20+%20SVR%202024-25%20-%2019.10.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&#352;KOLY/Z&#352;%20Na%20P&#345;&#237;kopech%20-%20NR%202023%20+%20SVR%202024-25%20-%2019.10.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&#352;KOLY/Z&#352;%20Kada&#328;sk&#225;%20NR%202023%20+%20SVR%202024-25%20-%2019.10.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&#352;KOLY/Z&#352;%20P&#237;se&#269;n&#225;%20-%20NR%202023%20+%20SVR%202024-25%20-%2019.10.2022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&#352;KOLY/Z&#352;%20Hornick&#225;%20NR%202023%20+%20SVR%202024-25%20-%2019.10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R 2023"/>
      <sheetName val="SVR 2024-2025"/>
    </sheetNames>
    <sheetDataSet>
      <sheetData sheetId="0">
        <row r="15">
          <cell r="G15">
            <v>2145</v>
          </cell>
          <cell r="H15">
            <v>0</v>
          </cell>
          <cell r="I15">
            <v>2145</v>
          </cell>
          <cell r="M15">
            <v>2899</v>
          </cell>
          <cell r="N15">
            <v>0</v>
          </cell>
          <cell r="Y15">
            <v>3004</v>
          </cell>
          <cell r="Z15">
            <v>0</v>
          </cell>
        </row>
        <row r="16">
          <cell r="G16">
            <v>25480</v>
          </cell>
          <cell r="H16"/>
          <cell r="I16">
            <v>25480</v>
          </cell>
          <cell r="M16">
            <v>27981</v>
          </cell>
          <cell r="N16"/>
          <cell r="Y16">
            <v>28618</v>
          </cell>
          <cell r="Z16"/>
        </row>
        <row r="17">
          <cell r="G17">
            <v>0</v>
          </cell>
          <cell r="H17"/>
          <cell r="I17">
            <v>0</v>
          </cell>
          <cell r="M17">
            <v>0</v>
          </cell>
          <cell r="N17"/>
          <cell r="Y17">
            <v>0</v>
          </cell>
          <cell r="Z17"/>
        </row>
        <row r="18">
          <cell r="G18">
            <v>1496.6000000000001</v>
          </cell>
          <cell r="H18"/>
          <cell r="I18">
            <v>1496.6000000000001</v>
          </cell>
          <cell r="M18">
            <v>1427.8</v>
          </cell>
          <cell r="N18"/>
          <cell r="Y18">
            <v>1300</v>
          </cell>
          <cell r="Z18"/>
        </row>
        <row r="19">
          <cell r="G19">
            <v>46</v>
          </cell>
          <cell r="H19"/>
          <cell r="I19">
            <v>46</v>
          </cell>
          <cell r="M19">
            <v>46</v>
          </cell>
          <cell r="N19"/>
          <cell r="Y19">
            <v>46</v>
          </cell>
          <cell r="Z19"/>
        </row>
        <row r="20">
          <cell r="G20">
            <v>0</v>
          </cell>
          <cell r="H20"/>
          <cell r="I20">
            <v>0</v>
          </cell>
          <cell r="M20">
            <v>0</v>
          </cell>
          <cell r="N20"/>
          <cell r="Y20">
            <v>0</v>
          </cell>
          <cell r="Z20"/>
        </row>
        <row r="21">
          <cell r="G21">
            <v>227.7</v>
          </cell>
          <cell r="H21"/>
          <cell r="I21">
            <v>227.7</v>
          </cell>
          <cell r="M21">
            <v>275</v>
          </cell>
          <cell r="N21"/>
          <cell r="Y21">
            <v>395</v>
          </cell>
          <cell r="Z21"/>
        </row>
        <row r="22">
          <cell r="G22">
            <v>612</v>
          </cell>
          <cell r="H22"/>
          <cell r="I22">
            <v>612</v>
          </cell>
          <cell r="M22">
            <v>670</v>
          </cell>
          <cell r="N22"/>
          <cell r="Y22">
            <v>730</v>
          </cell>
          <cell r="Z22"/>
        </row>
        <row r="23">
          <cell r="G23">
            <v>90</v>
          </cell>
          <cell r="H23"/>
          <cell r="I23">
            <v>90</v>
          </cell>
          <cell r="M23">
            <v>25</v>
          </cell>
          <cell r="N23"/>
          <cell r="Y23">
            <v>30</v>
          </cell>
          <cell r="Z23"/>
        </row>
        <row r="28">
          <cell r="G28">
            <v>1703.4</v>
          </cell>
          <cell r="H28"/>
          <cell r="I28">
            <v>1703.4</v>
          </cell>
          <cell r="M28">
            <v>2000</v>
          </cell>
          <cell r="N28"/>
          <cell r="O28">
            <v>2000</v>
          </cell>
          <cell r="Y28">
            <v>1500</v>
          </cell>
          <cell r="Z28"/>
        </row>
        <row r="29">
          <cell r="G29">
            <v>2749.4</v>
          </cell>
          <cell r="H29"/>
          <cell r="I29">
            <v>2749.4</v>
          </cell>
          <cell r="M29">
            <v>3187</v>
          </cell>
          <cell r="N29"/>
          <cell r="O29">
            <v>3187</v>
          </cell>
          <cell r="Y29">
            <v>3293</v>
          </cell>
          <cell r="Z29"/>
        </row>
        <row r="30">
          <cell r="G30">
            <v>1535.7</v>
          </cell>
          <cell r="H30"/>
          <cell r="I30">
            <v>1535.7</v>
          </cell>
          <cell r="M30">
            <v>2819</v>
          </cell>
          <cell r="N30"/>
          <cell r="O30">
            <v>2819</v>
          </cell>
          <cell r="Y30">
            <v>2405</v>
          </cell>
          <cell r="Z30"/>
        </row>
        <row r="31">
          <cell r="G31">
            <v>2371.8000000000002</v>
          </cell>
          <cell r="H31"/>
          <cell r="I31">
            <v>2371.8000000000002</v>
          </cell>
          <cell r="M31">
            <v>2583.8000000000002</v>
          </cell>
          <cell r="N31"/>
          <cell r="O31">
            <v>2583.8000000000002</v>
          </cell>
          <cell r="Y31">
            <v>2621</v>
          </cell>
          <cell r="Z31"/>
        </row>
        <row r="32">
          <cell r="G32">
            <v>13915.3</v>
          </cell>
          <cell r="H32"/>
          <cell r="I32">
            <v>13915.3</v>
          </cell>
          <cell r="M32">
            <v>15134</v>
          </cell>
          <cell r="N32"/>
          <cell r="O32">
            <v>15134</v>
          </cell>
          <cell r="Y32">
            <v>16170</v>
          </cell>
          <cell r="Z32"/>
        </row>
        <row r="33">
          <cell r="G33">
            <v>13326.300000000001</v>
          </cell>
          <cell r="H33"/>
          <cell r="I33">
            <v>13326.300000000001</v>
          </cell>
          <cell r="M33">
            <v>13929</v>
          </cell>
          <cell r="N33"/>
          <cell r="O33">
            <v>13929</v>
          </cell>
          <cell r="Y33">
            <v>14985</v>
          </cell>
          <cell r="Z33"/>
        </row>
        <row r="34">
          <cell r="G34">
            <v>589</v>
          </cell>
          <cell r="H34"/>
          <cell r="I34">
            <v>589</v>
          </cell>
          <cell r="M34">
            <v>1205</v>
          </cell>
          <cell r="N34"/>
          <cell r="O34">
            <v>1205</v>
          </cell>
          <cell r="Y34">
            <v>1185</v>
          </cell>
          <cell r="Z34"/>
        </row>
        <row r="35">
          <cell r="G35">
            <v>4456.2</v>
          </cell>
          <cell r="H35"/>
          <cell r="I35">
            <v>4456.2</v>
          </cell>
          <cell r="M35">
            <v>4745</v>
          </cell>
          <cell r="N35"/>
          <cell r="O35">
            <v>4745</v>
          </cell>
          <cell r="Y35">
            <v>5118</v>
          </cell>
          <cell r="Z35"/>
        </row>
        <row r="36">
          <cell r="G36">
            <v>131.30000000000001</v>
          </cell>
          <cell r="H36"/>
          <cell r="I36">
            <v>131.30000000000001</v>
          </cell>
          <cell r="M36">
            <v>20</v>
          </cell>
          <cell r="N36"/>
          <cell r="O36">
            <v>20</v>
          </cell>
          <cell r="Y36">
            <v>20</v>
          </cell>
          <cell r="Z36"/>
        </row>
        <row r="37">
          <cell r="G37">
            <v>521.5</v>
          </cell>
          <cell r="H37"/>
          <cell r="I37">
            <v>521.5</v>
          </cell>
          <cell r="M37">
            <v>545</v>
          </cell>
          <cell r="N37"/>
          <cell r="O37">
            <v>545</v>
          </cell>
          <cell r="Y37">
            <v>580</v>
          </cell>
          <cell r="Z37"/>
        </row>
        <row r="38">
          <cell r="G38">
            <v>1746.0000000000002</v>
          </cell>
          <cell r="H38"/>
          <cell r="I38">
            <v>1746.0000000000002</v>
          </cell>
          <cell r="M38">
            <v>1595</v>
          </cell>
          <cell r="N38"/>
          <cell r="O38">
            <v>1595</v>
          </cell>
          <cell r="Y38">
            <v>1656</v>
          </cell>
          <cell r="Z38"/>
        </row>
      </sheetData>
      <sheetData sheetId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R 2023"/>
      <sheetName val="SVR 2024-2025"/>
    </sheetNames>
    <sheetDataSet>
      <sheetData sheetId="0">
        <row r="4">
          <cell r="D4" t="str">
            <v>Základní škola Chomutov, Školní 1480</v>
          </cell>
          <cell r="E4"/>
          <cell r="F4"/>
          <cell r="G4"/>
          <cell r="H4"/>
          <cell r="I4"/>
          <cell r="J4"/>
          <cell r="K4"/>
          <cell r="L4"/>
          <cell r="M4"/>
          <cell r="N4"/>
          <cell r="O4"/>
          <cell r="P4"/>
          <cell r="Q4"/>
          <cell r="R4"/>
          <cell r="S4"/>
          <cell r="T4"/>
          <cell r="U4"/>
        </row>
        <row r="6">
          <cell r="D6">
            <v>46789731</v>
          </cell>
        </row>
        <row r="8">
          <cell r="D8" t="str">
            <v>Školní 1480/61, Chomutov, 430 01</v>
          </cell>
          <cell r="E8"/>
          <cell r="F8"/>
          <cell r="G8"/>
          <cell r="H8"/>
          <cell r="I8"/>
          <cell r="J8"/>
          <cell r="K8"/>
          <cell r="L8"/>
          <cell r="M8"/>
          <cell r="N8"/>
          <cell r="O8"/>
          <cell r="P8"/>
          <cell r="Q8"/>
          <cell r="R8"/>
          <cell r="S8"/>
          <cell r="T8"/>
          <cell r="U8"/>
        </row>
        <row r="15">
          <cell r="G15">
            <v>1170.2260000000001</v>
          </cell>
          <cell r="H15"/>
          <cell r="K15"/>
          <cell r="L15">
            <v>1950</v>
          </cell>
          <cell r="Y15">
            <v>2200</v>
          </cell>
          <cell r="Z15">
            <v>0</v>
          </cell>
        </row>
        <row r="16">
          <cell r="G16">
            <v>5410.9780000000001</v>
          </cell>
          <cell r="H16"/>
          <cell r="J16">
            <v>5668.6</v>
          </cell>
          <cell r="K16"/>
          <cell r="Y16">
            <v>6620</v>
          </cell>
          <cell r="Z16"/>
        </row>
        <row r="17">
          <cell r="G17">
            <v>480.4</v>
          </cell>
          <cell r="H17"/>
          <cell r="J17">
            <v>1845.3</v>
          </cell>
          <cell r="K17"/>
          <cell r="Y17">
            <v>269.8</v>
          </cell>
          <cell r="Z17"/>
        </row>
        <row r="18">
          <cell r="G18">
            <v>47944.493999999999</v>
          </cell>
          <cell r="H18"/>
          <cell r="K18">
            <v>47994.266000000003</v>
          </cell>
          <cell r="Y18">
            <v>44888.675000000003</v>
          </cell>
          <cell r="Z18"/>
        </row>
        <row r="19">
          <cell r="G19">
            <v>1446.88</v>
          </cell>
          <cell r="H19"/>
          <cell r="K19"/>
          <cell r="L19">
            <v>1446.88</v>
          </cell>
          <cell r="Y19">
            <v>1446.88</v>
          </cell>
          <cell r="Z19"/>
        </row>
        <row r="20">
          <cell r="G20">
            <v>39.520000000000003</v>
          </cell>
          <cell r="H20"/>
          <cell r="K20"/>
          <cell r="L20">
            <v>180</v>
          </cell>
          <cell r="Y20">
            <v>170</v>
          </cell>
          <cell r="Z20"/>
        </row>
        <row r="21">
          <cell r="G21">
            <v>678.92</v>
          </cell>
          <cell r="H21">
            <v>180.857</v>
          </cell>
          <cell r="J21"/>
          <cell r="N21">
            <v>200</v>
          </cell>
          <cell r="Y21">
            <v>0</v>
          </cell>
          <cell r="Z21">
            <v>200</v>
          </cell>
        </row>
        <row r="22">
          <cell r="G22">
            <v>0</v>
          </cell>
          <cell r="H22">
            <v>180.857</v>
          </cell>
          <cell r="J22"/>
          <cell r="K22"/>
          <cell r="Y22">
            <v>0</v>
          </cell>
          <cell r="Z22">
            <v>200</v>
          </cell>
        </row>
        <row r="23">
          <cell r="G23">
            <v>0</v>
          </cell>
          <cell r="H23"/>
          <cell r="J23"/>
          <cell r="K23"/>
          <cell r="Y23">
            <v>0</v>
          </cell>
          <cell r="Z23"/>
        </row>
        <row r="28">
          <cell r="G28">
            <v>141.94300000000001</v>
          </cell>
          <cell r="H28"/>
          <cell r="M28">
            <v>120</v>
          </cell>
          <cell r="N28"/>
          <cell r="Y28">
            <v>200</v>
          </cell>
          <cell r="Z28"/>
        </row>
        <row r="29">
          <cell r="G29">
            <v>2640.0309999999999</v>
          </cell>
          <cell r="H29">
            <v>11.811</v>
          </cell>
          <cell r="M29">
            <v>2649.8319999999999</v>
          </cell>
          <cell r="N29">
            <v>50</v>
          </cell>
          <cell r="Y29">
            <v>2915.509</v>
          </cell>
          <cell r="Z29">
            <v>50</v>
          </cell>
        </row>
        <row r="30">
          <cell r="G30">
            <v>3331.7339999999999</v>
          </cell>
          <cell r="H30">
            <v>42.210999999999999</v>
          </cell>
          <cell r="M30">
            <v>5126</v>
          </cell>
          <cell r="N30">
            <v>110</v>
          </cell>
          <cell r="Y30">
            <v>4300</v>
          </cell>
          <cell r="Z30">
            <v>110</v>
          </cell>
        </row>
        <row r="31">
          <cell r="G31">
            <v>907.18299999999988</v>
          </cell>
          <cell r="H31">
            <v>7.65</v>
          </cell>
          <cell r="M31">
            <v>1128.431</v>
          </cell>
          <cell r="N31">
            <v>40</v>
          </cell>
          <cell r="Y31">
            <v>1029</v>
          </cell>
          <cell r="Z31">
            <v>40</v>
          </cell>
        </row>
        <row r="32">
          <cell r="G32">
            <v>34690.215000000004</v>
          </cell>
          <cell r="H32"/>
          <cell r="M32">
            <v>34559.292000000001</v>
          </cell>
          <cell r="N32"/>
          <cell r="Y32">
            <v>32529.053</v>
          </cell>
          <cell r="Z32"/>
        </row>
        <row r="33">
          <cell r="G33">
            <v>34252.21</v>
          </cell>
          <cell r="H33"/>
          <cell r="M33">
            <v>33692.366999999998</v>
          </cell>
          <cell r="N33"/>
          <cell r="Y33">
            <v>32479.053</v>
          </cell>
          <cell r="Z33"/>
        </row>
        <row r="34">
          <cell r="G34">
            <v>438.005</v>
          </cell>
          <cell r="H34"/>
          <cell r="M34">
            <v>866.92499999999995</v>
          </cell>
          <cell r="N34"/>
          <cell r="Y34">
            <v>50</v>
          </cell>
          <cell r="Z34"/>
        </row>
        <row r="35">
          <cell r="G35">
            <v>11735.344000000001</v>
          </cell>
          <cell r="H35"/>
          <cell r="M35">
            <v>11544.795</v>
          </cell>
          <cell r="N35"/>
          <cell r="Y35">
            <v>11130.663</v>
          </cell>
          <cell r="Z35"/>
        </row>
        <row r="36">
          <cell r="G36">
            <v>0</v>
          </cell>
          <cell r="H36"/>
          <cell r="M36">
            <v>0</v>
          </cell>
          <cell r="N36"/>
          <cell r="Y36">
            <v>0</v>
          </cell>
          <cell r="Z36"/>
        </row>
        <row r="37">
          <cell r="G37">
            <v>1914.9490000000001</v>
          </cell>
          <cell r="H37"/>
          <cell r="M37">
            <v>1914.9490000000001</v>
          </cell>
          <cell r="N37"/>
          <cell r="Y37">
            <v>1914.9490000000001</v>
          </cell>
          <cell r="Z37"/>
        </row>
        <row r="38">
          <cell r="G38">
            <v>1776.4739999999999</v>
          </cell>
          <cell r="H38"/>
          <cell r="M38">
            <v>2041.7470000000001</v>
          </cell>
          <cell r="N38"/>
          <cell r="Y38">
            <v>1576.181</v>
          </cell>
          <cell r="Z38"/>
        </row>
      </sheetData>
      <sheetData sheetId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R 2023"/>
      <sheetName val="SVR 2024-2025"/>
    </sheetNames>
    <sheetDataSet>
      <sheetData sheetId="0">
        <row r="4">
          <cell r="D4" t="str">
            <v>Základní škola Chomutov, Akademika Heyrovského 4539</v>
          </cell>
          <cell r="E4"/>
          <cell r="F4"/>
          <cell r="G4"/>
          <cell r="H4"/>
          <cell r="I4"/>
          <cell r="J4"/>
          <cell r="K4"/>
          <cell r="L4"/>
          <cell r="M4"/>
          <cell r="N4"/>
          <cell r="O4"/>
          <cell r="P4"/>
          <cell r="Q4"/>
          <cell r="R4"/>
          <cell r="S4"/>
          <cell r="T4"/>
          <cell r="U4"/>
        </row>
        <row r="6">
          <cell r="D6">
            <v>46789758</v>
          </cell>
        </row>
        <row r="8">
          <cell r="D8" t="str">
            <v>Chomutov, Akademika Heyrovského 4539</v>
          </cell>
          <cell r="E8"/>
          <cell r="F8"/>
          <cell r="G8"/>
          <cell r="H8"/>
          <cell r="I8"/>
          <cell r="J8"/>
          <cell r="K8"/>
          <cell r="L8"/>
          <cell r="M8"/>
          <cell r="N8"/>
          <cell r="O8"/>
          <cell r="P8"/>
          <cell r="Q8"/>
          <cell r="R8"/>
          <cell r="S8"/>
          <cell r="T8"/>
          <cell r="U8"/>
        </row>
        <row r="15">
          <cell r="G15">
            <v>1276</v>
          </cell>
          <cell r="H15">
            <v>0</v>
          </cell>
          <cell r="K15"/>
          <cell r="Y15">
            <v>2600</v>
          </cell>
          <cell r="Z15">
            <v>0</v>
          </cell>
        </row>
        <row r="16">
          <cell r="G16">
            <v>3959.4</v>
          </cell>
          <cell r="H16"/>
          <cell r="J16">
            <v>4473.7</v>
          </cell>
          <cell r="K16"/>
          <cell r="Z16"/>
        </row>
        <row r="17">
          <cell r="G17">
            <v>372.5</v>
          </cell>
          <cell r="H17"/>
          <cell r="J17">
            <v>1934.7</v>
          </cell>
          <cell r="K17"/>
          <cell r="Z17"/>
        </row>
        <row r="18">
          <cell r="G18">
            <v>39152</v>
          </cell>
          <cell r="H18"/>
          <cell r="Y18">
            <v>44589.3</v>
          </cell>
          <cell r="Z18"/>
        </row>
        <row r="19">
          <cell r="G19">
            <v>900.4</v>
          </cell>
          <cell r="H19"/>
          <cell r="J19">
            <v>900.4</v>
          </cell>
          <cell r="K19"/>
          <cell r="Y19">
            <v>900.4</v>
          </cell>
          <cell r="Z19"/>
        </row>
        <row r="20">
          <cell r="H20"/>
          <cell r="K20"/>
          <cell r="Y20">
            <v>100</v>
          </cell>
          <cell r="Z20"/>
        </row>
        <row r="21">
          <cell r="G21">
            <v>655.29999999999995</v>
          </cell>
          <cell r="H21">
            <v>213</v>
          </cell>
          <cell r="J21"/>
          <cell r="Y21">
            <v>1000</v>
          </cell>
          <cell r="Z21">
            <v>350</v>
          </cell>
        </row>
        <row r="22">
          <cell r="G22">
            <v>0</v>
          </cell>
          <cell r="H22">
            <v>213</v>
          </cell>
          <cell r="J22"/>
          <cell r="Y22">
            <v>0</v>
          </cell>
          <cell r="Z22">
            <v>350</v>
          </cell>
        </row>
        <row r="23">
          <cell r="G23">
            <v>0</v>
          </cell>
          <cell r="H23"/>
          <cell r="J23"/>
          <cell r="K23"/>
          <cell r="Y23">
            <v>0</v>
          </cell>
          <cell r="Z23"/>
        </row>
        <row r="28">
          <cell r="G28">
            <v>190.4</v>
          </cell>
          <cell r="H28"/>
          <cell r="M28">
            <v>360</v>
          </cell>
          <cell r="N28"/>
          <cell r="Y28">
            <v>370</v>
          </cell>
          <cell r="Z28"/>
        </row>
        <row r="29">
          <cell r="G29">
            <v>2757.1</v>
          </cell>
          <cell r="H29">
            <v>9.9</v>
          </cell>
          <cell r="M29">
            <v>2520</v>
          </cell>
          <cell r="N29">
            <v>22</v>
          </cell>
          <cell r="Y29">
            <v>2740</v>
          </cell>
          <cell r="Z29">
            <v>40</v>
          </cell>
        </row>
        <row r="30">
          <cell r="G30">
            <v>1838.1</v>
          </cell>
          <cell r="H30">
            <v>148</v>
          </cell>
          <cell r="M30">
            <v>3827.9</v>
          </cell>
          <cell r="N30">
            <v>258</v>
          </cell>
          <cell r="Z30">
            <v>310</v>
          </cell>
        </row>
        <row r="31">
          <cell r="G31">
            <v>803.7</v>
          </cell>
          <cell r="H31"/>
          <cell r="M31">
            <v>930</v>
          </cell>
          <cell r="N31"/>
          <cell r="Y31">
            <v>840</v>
          </cell>
          <cell r="Z31"/>
        </row>
        <row r="32">
          <cell r="G32">
            <v>28608.799999999999</v>
          </cell>
          <cell r="H32">
            <v>5.5</v>
          </cell>
          <cell r="M32">
            <v>29507.1</v>
          </cell>
          <cell r="N32"/>
          <cell r="Z32"/>
        </row>
        <row r="33">
          <cell r="G33">
            <v>28472.3</v>
          </cell>
          <cell r="H33"/>
          <cell r="M33">
            <v>29184.6</v>
          </cell>
          <cell r="N33"/>
          <cell r="Z33"/>
        </row>
        <row r="34">
          <cell r="G34">
            <v>136.5</v>
          </cell>
          <cell r="H34"/>
          <cell r="M34">
            <v>100</v>
          </cell>
          <cell r="N34"/>
          <cell r="Y34">
            <v>100</v>
          </cell>
          <cell r="Z34"/>
        </row>
        <row r="35">
          <cell r="G35">
            <v>9536.0999999999985</v>
          </cell>
          <cell r="H35"/>
          <cell r="M35">
            <v>9898.2000000000007</v>
          </cell>
          <cell r="N35"/>
          <cell r="Y35">
            <v>11820.3</v>
          </cell>
          <cell r="Z35"/>
        </row>
        <row r="36">
          <cell r="G36">
            <v>0</v>
          </cell>
          <cell r="H36"/>
          <cell r="M36">
            <v>0</v>
          </cell>
          <cell r="N36"/>
          <cell r="Y36">
            <v>0</v>
          </cell>
          <cell r="Z36"/>
        </row>
        <row r="37">
          <cell r="G37">
            <v>1412.8</v>
          </cell>
          <cell r="H37"/>
          <cell r="M37">
            <v>1396.6</v>
          </cell>
          <cell r="N37"/>
          <cell r="Y37">
            <v>1389.8</v>
          </cell>
          <cell r="Z37"/>
        </row>
        <row r="38">
          <cell r="G38">
            <v>1787.9</v>
          </cell>
          <cell r="H38"/>
          <cell r="M38">
            <v>1904.8</v>
          </cell>
          <cell r="N38"/>
          <cell r="Y38">
            <v>1413.7</v>
          </cell>
          <cell r="Z38"/>
        </row>
      </sheetData>
      <sheetData sheetId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R 2023"/>
      <sheetName val="SVR 2024-2025"/>
      <sheetName val="List1"/>
    </sheetNames>
    <sheetDataSet>
      <sheetData sheetId="0">
        <row r="4">
          <cell r="D4" t="str">
            <v>Základní škola Chomutov, Březenecká 4679</v>
          </cell>
          <cell r="E4"/>
          <cell r="F4"/>
          <cell r="G4"/>
          <cell r="H4"/>
          <cell r="I4"/>
          <cell r="J4"/>
          <cell r="K4"/>
          <cell r="L4"/>
          <cell r="M4"/>
          <cell r="N4"/>
          <cell r="O4"/>
          <cell r="P4"/>
          <cell r="Q4"/>
          <cell r="R4"/>
          <cell r="S4"/>
          <cell r="T4"/>
          <cell r="U4"/>
          <cell r="V4"/>
          <cell r="W4"/>
        </row>
        <row r="6">
          <cell r="D6">
            <v>46789766</v>
          </cell>
        </row>
        <row r="8">
          <cell r="D8" t="str">
            <v>Březenecká 4679, Chomutov 43004</v>
          </cell>
          <cell r="E8"/>
          <cell r="F8"/>
          <cell r="G8"/>
          <cell r="H8"/>
          <cell r="I8"/>
          <cell r="J8"/>
          <cell r="K8"/>
          <cell r="L8"/>
          <cell r="M8"/>
          <cell r="N8"/>
          <cell r="O8"/>
          <cell r="P8"/>
          <cell r="Q8"/>
          <cell r="R8"/>
          <cell r="S8"/>
          <cell r="T8"/>
          <cell r="U8"/>
          <cell r="V8"/>
          <cell r="W8"/>
        </row>
        <row r="15">
          <cell r="G15">
            <v>1280.0000000000002</v>
          </cell>
          <cell r="J15">
            <v>98</v>
          </cell>
          <cell r="O15">
            <v>1800</v>
          </cell>
          <cell r="P15">
            <v>260</v>
          </cell>
          <cell r="AA15">
            <v>2000</v>
          </cell>
          <cell r="AB15">
            <v>286</v>
          </cell>
        </row>
        <row r="16">
          <cell r="G16">
            <v>4357.3999999999996</v>
          </cell>
          <cell r="J16">
            <v>0</v>
          </cell>
          <cell r="O16">
            <v>5060</v>
          </cell>
          <cell r="P16"/>
          <cell r="AA16">
            <v>5747.7</v>
          </cell>
          <cell r="AB16"/>
        </row>
        <row r="17">
          <cell r="G17">
            <v>647.70000000000005</v>
          </cell>
          <cell r="J17">
            <v>0</v>
          </cell>
          <cell r="O17">
            <v>1860.7</v>
          </cell>
          <cell r="P17"/>
          <cell r="AA17">
            <v>483.29999999999995</v>
          </cell>
          <cell r="AB17"/>
        </row>
        <row r="18">
          <cell r="G18">
            <v>43772</v>
          </cell>
          <cell r="J18">
            <v>0</v>
          </cell>
          <cell r="O18">
            <v>44412.1</v>
          </cell>
          <cell r="P18">
            <v>0</v>
          </cell>
          <cell r="AA18">
            <v>48405.5</v>
          </cell>
          <cell r="AB18">
            <v>0</v>
          </cell>
        </row>
        <row r="19">
          <cell r="G19">
            <v>893</v>
          </cell>
          <cell r="J19">
            <v>0</v>
          </cell>
          <cell r="O19">
            <v>892</v>
          </cell>
          <cell r="P19">
            <v>0</v>
          </cell>
          <cell r="AA19">
            <v>897.3</v>
          </cell>
          <cell r="AB19">
            <v>0</v>
          </cell>
        </row>
        <row r="20">
          <cell r="G20">
            <v>507.90000000000003</v>
          </cell>
          <cell r="J20">
            <v>0</v>
          </cell>
          <cell r="O20">
            <v>120</v>
          </cell>
          <cell r="P20">
            <v>0</v>
          </cell>
          <cell r="AA20">
            <v>100</v>
          </cell>
          <cell r="AB20">
            <v>0</v>
          </cell>
        </row>
        <row r="21">
          <cell r="G21">
            <v>22.3</v>
          </cell>
          <cell r="J21">
            <v>224.1</v>
          </cell>
          <cell r="O21">
            <v>200</v>
          </cell>
          <cell r="P21">
            <v>187</v>
          </cell>
          <cell r="AA21">
            <v>190</v>
          </cell>
          <cell r="AB21">
            <v>196</v>
          </cell>
        </row>
        <row r="22">
          <cell r="G22">
            <v>0</v>
          </cell>
          <cell r="J22">
            <v>224.1</v>
          </cell>
          <cell r="O22">
            <v>0</v>
          </cell>
          <cell r="P22">
            <v>187</v>
          </cell>
          <cell r="AA22">
            <v>0</v>
          </cell>
          <cell r="AB22">
            <v>196</v>
          </cell>
        </row>
        <row r="23">
          <cell r="G23">
            <v>0</v>
          </cell>
          <cell r="J23"/>
          <cell r="L23"/>
          <cell r="M23"/>
          <cell r="AA23">
            <v>0</v>
          </cell>
          <cell r="AB23">
            <v>0</v>
          </cell>
        </row>
        <row r="28">
          <cell r="G28">
            <v>142.19999999999999</v>
          </cell>
          <cell r="J28">
            <v>0</v>
          </cell>
          <cell r="O28">
            <v>292</v>
          </cell>
          <cell r="P28">
            <v>5</v>
          </cell>
          <cell r="AA28">
            <v>270</v>
          </cell>
          <cell r="AB28">
            <v>5.3</v>
          </cell>
        </row>
        <row r="29">
          <cell r="G29">
            <v>2368.9</v>
          </cell>
          <cell r="J29">
            <v>62.4</v>
          </cell>
          <cell r="O29">
            <v>3181.8</v>
          </cell>
          <cell r="P29">
            <v>150</v>
          </cell>
          <cell r="AA29">
            <v>3031.2</v>
          </cell>
          <cell r="AB29">
            <v>280</v>
          </cell>
        </row>
        <row r="30">
          <cell r="G30">
            <v>1905.9</v>
          </cell>
          <cell r="J30">
            <v>121.1</v>
          </cell>
          <cell r="O30">
            <v>3614.7</v>
          </cell>
          <cell r="P30">
            <v>120</v>
          </cell>
          <cell r="AA30">
            <v>2614.6999999999998</v>
          </cell>
          <cell r="AB30">
            <v>40</v>
          </cell>
        </row>
        <row r="31">
          <cell r="G31">
            <v>886.3</v>
          </cell>
          <cell r="J31">
            <v>0</v>
          </cell>
          <cell r="O31">
            <v>1094</v>
          </cell>
          <cell r="P31">
            <v>2</v>
          </cell>
          <cell r="AA31">
            <v>1135.5999999999999</v>
          </cell>
          <cell r="AB31">
            <v>0</v>
          </cell>
        </row>
        <row r="32">
          <cell r="G32">
            <v>31932.000000000004</v>
          </cell>
          <cell r="J32">
            <v>37.200000000000003</v>
          </cell>
          <cell r="O32">
            <v>31455.5</v>
          </cell>
          <cell r="P32">
            <v>154</v>
          </cell>
          <cell r="AA32">
            <v>35439.4</v>
          </cell>
          <cell r="AB32">
            <v>144</v>
          </cell>
        </row>
        <row r="33">
          <cell r="G33">
            <v>31473.600000000002</v>
          </cell>
          <cell r="J33">
            <v>21.3</v>
          </cell>
          <cell r="O33">
            <v>31213.5</v>
          </cell>
          <cell r="P33">
            <v>36</v>
          </cell>
          <cell r="AA33">
            <v>34875.800000000003</v>
          </cell>
          <cell r="AB33">
            <v>44</v>
          </cell>
        </row>
        <row r="34">
          <cell r="G34">
            <v>458.4</v>
          </cell>
          <cell r="J34">
            <v>15.9</v>
          </cell>
          <cell r="O34">
            <v>242</v>
          </cell>
          <cell r="P34">
            <v>118</v>
          </cell>
          <cell r="AA34">
            <v>563.6</v>
          </cell>
          <cell r="AB34">
            <v>100</v>
          </cell>
        </row>
        <row r="35">
          <cell r="G35">
            <v>10571.7</v>
          </cell>
          <cell r="J35">
            <v>6.1</v>
          </cell>
          <cell r="O35">
            <v>10607.5</v>
          </cell>
          <cell r="P35">
            <v>15</v>
          </cell>
          <cell r="AA35">
            <v>11713.100000000002</v>
          </cell>
          <cell r="AB35">
            <v>11.7</v>
          </cell>
        </row>
        <row r="36">
          <cell r="G36">
            <v>0.1</v>
          </cell>
          <cell r="J36">
            <v>0</v>
          </cell>
          <cell r="O36">
            <v>2</v>
          </cell>
          <cell r="P36">
            <v>0</v>
          </cell>
          <cell r="AA36">
            <v>2</v>
          </cell>
          <cell r="AB36">
            <v>0</v>
          </cell>
        </row>
        <row r="37">
          <cell r="G37">
            <v>1795.5</v>
          </cell>
          <cell r="J37">
            <v>0</v>
          </cell>
          <cell r="O37">
            <v>1802</v>
          </cell>
          <cell r="P37">
            <v>0</v>
          </cell>
          <cell r="AA37">
            <v>1887.3</v>
          </cell>
          <cell r="AB37">
            <v>0</v>
          </cell>
        </row>
        <row r="38">
          <cell r="G38">
            <v>1821.6</v>
          </cell>
          <cell r="J38">
            <v>0.4</v>
          </cell>
          <cell r="O38">
            <v>2295.3000000000002</v>
          </cell>
          <cell r="P38">
            <v>1</v>
          </cell>
          <cell r="AA38">
            <v>1730.5</v>
          </cell>
          <cell r="AB38">
            <v>1</v>
          </cell>
        </row>
        <row r="44">
          <cell r="D44">
            <v>638.6</v>
          </cell>
          <cell r="L44">
            <v>637.5</v>
          </cell>
        </row>
        <row r="51">
          <cell r="G51">
            <v>1505.0299999999997</v>
          </cell>
          <cell r="O51">
            <v>1014.0999999999999</v>
          </cell>
          <cell r="U51">
            <v>1333.6</v>
          </cell>
        </row>
        <row r="52">
          <cell r="G52">
            <v>651.80000000000007</v>
          </cell>
          <cell r="O52">
            <v>793.8</v>
          </cell>
          <cell r="U52">
            <v>910.8</v>
          </cell>
        </row>
        <row r="53">
          <cell r="G53">
            <v>172.4</v>
          </cell>
          <cell r="O53">
            <v>140.30000000000001</v>
          </cell>
          <cell r="U53">
            <v>177.4</v>
          </cell>
        </row>
        <row r="54">
          <cell r="G54">
            <v>800</v>
          </cell>
          <cell r="O54">
            <v>917.90000000000009</v>
          </cell>
          <cell r="U54">
            <v>678.5</v>
          </cell>
        </row>
        <row r="57">
          <cell r="E57">
            <v>63.8</v>
          </cell>
          <cell r="L57">
            <v>70.3</v>
          </cell>
          <cell r="X57">
            <v>63.9</v>
          </cell>
        </row>
      </sheetData>
      <sheetData sheetId="1"/>
      <sheetData sheetId="2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R 2023"/>
      <sheetName val="SVR 2024-2025"/>
    </sheetNames>
    <sheetDataSet>
      <sheetData sheetId="0">
        <row r="4">
          <cell r="D4" t="str">
            <v>Základní škola a Mateřská škola, Chomutov, 17. listopadu 4728, příspěvková organizace</v>
          </cell>
          <cell r="E4"/>
          <cell r="F4"/>
          <cell r="G4"/>
          <cell r="H4"/>
          <cell r="I4"/>
          <cell r="J4"/>
          <cell r="K4"/>
          <cell r="L4"/>
          <cell r="M4"/>
          <cell r="N4"/>
          <cell r="O4"/>
          <cell r="P4"/>
          <cell r="Q4"/>
          <cell r="R4"/>
          <cell r="S4"/>
          <cell r="T4"/>
          <cell r="U4"/>
        </row>
        <row r="6">
          <cell r="D6">
            <v>46789791</v>
          </cell>
        </row>
        <row r="8">
          <cell r="D8" t="str">
            <v>17. listopadu 4728, 430 04 Chomutov</v>
          </cell>
          <cell r="E8"/>
          <cell r="F8"/>
          <cell r="G8"/>
          <cell r="H8"/>
          <cell r="I8"/>
          <cell r="J8"/>
          <cell r="K8"/>
          <cell r="L8"/>
          <cell r="M8"/>
          <cell r="N8"/>
          <cell r="O8"/>
          <cell r="P8"/>
          <cell r="Q8"/>
          <cell r="R8"/>
          <cell r="S8"/>
          <cell r="T8"/>
          <cell r="U8"/>
        </row>
        <row r="15">
          <cell r="G15">
            <v>446.4</v>
          </cell>
          <cell r="H15">
            <v>154.80000000000001</v>
          </cell>
          <cell r="M15">
            <v>400</v>
          </cell>
          <cell r="N15">
            <v>200</v>
          </cell>
          <cell r="Y15">
            <v>550</v>
          </cell>
          <cell r="Z15">
            <v>220</v>
          </cell>
        </row>
        <row r="16">
          <cell r="G16">
            <v>4114.8</v>
          </cell>
          <cell r="H16"/>
          <cell r="K16"/>
          <cell r="M16">
            <v>4360.6000000000004</v>
          </cell>
          <cell r="Y16">
            <v>4866.8</v>
          </cell>
          <cell r="Z16"/>
        </row>
        <row r="17">
          <cell r="G17">
            <v>177.6</v>
          </cell>
          <cell r="H17"/>
          <cell r="K17"/>
          <cell r="M17">
            <v>1256.9000000000001</v>
          </cell>
          <cell r="Y17">
            <v>168.3</v>
          </cell>
          <cell r="Z17"/>
        </row>
        <row r="18">
          <cell r="G18">
            <v>45664.6</v>
          </cell>
          <cell r="H18">
            <v>0</v>
          </cell>
          <cell r="M18">
            <v>47199.6</v>
          </cell>
          <cell r="N18">
            <v>0</v>
          </cell>
          <cell r="Y18">
            <v>46628.6</v>
          </cell>
          <cell r="Z18">
            <v>0</v>
          </cell>
        </row>
        <row r="19">
          <cell r="G19">
            <v>0</v>
          </cell>
          <cell r="H19">
            <v>0</v>
          </cell>
          <cell r="M19">
            <v>0</v>
          </cell>
          <cell r="N19">
            <v>0</v>
          </cell>
          <cell r="Y19">
            <v>0</v>
          </cell>
          <cell r="Z19">
            <v>0</v>
          </cell>
        </row>
        <row r="20">
          <cell r="G20">
            <v>364</v>
          </cell>
          <cell r="H20">
            <v>0</v>
          </cell>
          <cell r="M20">
            <v>254.8</v>
          </cell>
          <cell r="N20">
            <v>0</v>
          </cell>
          <cell r="Y20">
            <v>250.9</v>
          </cell>
          <cell r="Z20">
            <v>0</v>
          </cell>
        </row>
        <row r="21">
          <cell r="G21">
            <v>273.2</v>
          </cell>
          <cell r="H21">
            <v>409.4</v>
          </cell>
          <cell r="M21">
            <v>0</v>
          </cell>
          <cell r="N21">
            <v>360</v>
          </cell>
          <cell r="Y21">
            <v>250</v>
          </cell>
          <cell r="Z21">
            <v>360</v>
          </cell>
        </row>
        <row r="22">
          <cell r="G22">
            <v>0</v>
          </cell>
          <cell r="H22">
            <v>409.4</v>
          </cell>
          <cell r="M22">
            <v>0</v>
          </cell>
          <cell r="N22">
            <v>360</v>
          </cell>
          <cell r="Y22">
            <v>0</v>
          </cell>
          <cell r="Z22">
            <v>360</v>
          </cell>
        </row>
        <row r="23">
          <cell r="G23">
            <v>0</v>
          </cell>
          <cell r="H23">
            <v>0</v>
          </cell>
          <cell r="M23">
            <v>0</v>
          </cell>
          <cell r="N23">
            <v>0</v>
          </cell>
          <cell r="Y23">
            <v>0</v>
          </cell>
          <cell r="Z23">
            <v>0</v>
          </cell>
        </row>
        <row r="28">
          <cell r="G28">
            <v>271.10000000000002</v>
          </cell>
          <cell r="H28">
            <v>30</v>
          </cell>
          <cell r="M28">
            <v>350</v>
          </cell>
          <cell r="N28">
            <v>60</v>
          </cell>
          <cell r="Y28">
            <v>700</v>
          </cell>
          <cell r="Z28">
            <v>60</v>
          </cell>
        </row>
        <row r="29">
          <cell r="G29">
            <v>1297.5</v>
          </cell>
          <cell r="H29">
            <v>91.7</v>
          </cell>
          <cell r="M29">
            <v>1078</v>
          </cell>
          <cell r="N29">
            <v>300</v>
          </cell>
          <cell r="Y29">
            <v>1295</v>
          </cell>
          <cell r="Z29">
            <v>303</v>
          </cell>
        </row>
        <row r="30">
          <cell r="G30">
            <v>1292.3</v>
          </cell>
          <cell r="H30">
            <v>247.3</v>
          </cell>
          <cell r="M30">
            <v>2912</v>
          </cell>
          <cell r="N30">
            <v>150</v>
          </cell>
          <cell r="Y30">
            <v>2012</v>
          </cell>
          <cell r="Z30">
            <v>150</v>
          </cell>
        </row>
        <row r="31">
          <cell r="G31">
            <v>957.9</v>
          </cell>
          <cell r="H31">
            <v>52.4</v>
          </cell>
          <cell r="M31">
            <v>793.2</v>
          </cell>
          <cell r="N31">
            <v>0</v>
          </cell>
          <cell r="Y31">
            <v>902</v>
          </cell>
          <cell r="Z31">
            <v>0</v>
          </cell>
        </row>
        <row r="32">
          <cell r="G32">
            <v>33480.400000000001</v>
          </cell>
          <cell r="H32">
            <v>37.200000000000003</v>
          </cell>
          <cell r="M32">
            <v>33826.700000000004</v>
          </cell>
          <cell r="N32">
            <v>50</v>
          </cell>
          <cell r="Y32">
            <v>33690</v>
          </cell>
          <cell r="Z32">
            <v>50</v>
          </cell>
        </row>
        <row r="33">
          <cell r="G33">
            <v>33479.9</v>
          </cell>
          <cell r="H33">
            <v>37.200000000000003</v>
          </cell>
          <cell r="M33">
            <v>33674.9</v>
          </cell>
          <cell r="N33">
            <v>50</v>
          </cell>
          <cell r="Y33">
            <v>33690</v>
          </cell>
          <cell r="Z33">
            <v>50</v>
          </cell>
        </row>
        <row r="34">
          <cell r="G34">
            <v>0</v>
          </cell>
          <cell r="H34">
            <v>0</v>
          </cell>
          <cell r="M34">
            <v>151.80000000000001</v>
          </cell>
          <cell r="N34">
            <v>0</v>
          </cell>
          <cell r="Y34">
            <v>0</v>
          </cell>
          <cell r="Z34">
            <v>0</v>
          </cell>
        </row>
        <row r="35">
          <cell r="G35">
            <v>11097.1</v>
          </cell>
          <cell r="H35">
            <v>12.6</v>
          </cell>
          <cell r="M35">
            <v>11382.1</v>
          </cell>
          <cell r="N35">
            <v>0</v>
          </cell>
          <cell r="Y35">
            <v>11387.2</v>
          </cell>
          <cell r="Z35">
            <v>16</v>
          </cell>
        </row>
        <row r="36">
          <cell r="G36">
            <v>0</v>
          </cell>
          <cell r="H36">
            <v>0</v>
          </cell>
          <cell r="M36">
            <v>0</v>
          </cell>
          <cell r="N36">
            <v>0</v>
          </cell>
          <cell r="Y36">
            <v>0</v>
          </cell>
          <cell r="Z36">
            <v>0</v>
          </cell>
        </row>
        <row r="37">
          <cell r="G37">
            <v>869.4</v>
          </cell>
          <cell r="H37">
            <v>0</v>
          </cell>
          <cell r="M37">
            <v>886.9</v>
          </cell>
          <cell r="N37">
            <v>0</v>
          </cell>
          <cell r="Y37">
            <v>854.8</v>
          </cell>
          <cell r="Z37">
            <v>0</v>
          </cell>
        </row>
        <row r="38">
          <cell r="G38">
            <v>1774.8999999999999</v>
          </cell>
          <cell r="H38">
            <v>25.3</v>
          </cell>
          <cell r="M38">
            <v>2243</v>
          </cell>
          <cell r="N38">
            <v>0</v>
          </cell>
          <cell r="Y38">
            <v>1873.6000000000001</v>
          </cell>
          <cell r="Z38">
            <v>1</v>
          </cell>
        </row>
      </sheetData>
      <sheetData sheetId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R 2023"/>
      <sheetName val="SVR 2024-2025"/>
    </sheetNames>
    <sheetDataSet>
      <sheetData sheetId="0">
        <row r="15">
          <cell r="H15">
            <v>0</v>
          </cell>
          <cell r="K15"/>
          <cell r="Z15">
            <v>0</v>
          </cell>
        </row>
        <row r="16">
          <cell r="H16"/>
          <cell r="K16"/>
          <cell r="Z16"/>
        </row>
        <row r="17">
          <cell r="H17"/>
          <cell r="K17"/>
          <cell r="Y17">
            <v>125</v>
          </cell>
          <cell r="Z17"/>
        </row>
        <row r="18">
          <cell r="H18"/>
          <cell r="Z18"/>
        </row>
        <row r="19">
          <cell r="G19">
            <v>0</v>
          </cell>
          <cell r="H19"/>
          <cell r="J19"/>
          <cell r="K19"/>
          <cell r="Z19"/>
        </row>
        <row r="20">
          <cell r="H20"/>
          <cell r="J20"/>
          <cell r="K20"/>
          <cell r="Z20"/>
        </row>
        <row r="21">
          <cell r="H21"/>
          <cell r="J21"/>
          <cell r="K21"/>
          <cell r="Z21"/>
        </row>
        <row r="22">
          <cell r="G22">
            <v>0</v>
          </cell>
          <cell r="H22"/>
          <cell r="J22"/>
          <cell r="K22"/>
          <cell r="Y22">
            <v>0</v>
          </cell>
          <cell r="Z22"/>
        </row>
        <row r="23">
          <cell r="G23">
            <v>0</v>
          </cell>
          <cell r="H23"/>
          <cell r="J23"/>
          <cell r="K23"/>
          <cell r="Y23">
            <v>0</v>
          </cell>
          <cell r="Z23"/>
        </row>
        <row r="28">
          <cell r="H28"/>
          <cell r="N28"/>
          <cell r="Z28"/>
        </row>
        <row r="29">
          <cell r="H29"/>
          <cell r="N29"/>
          <cell r="Z29"/>
        </row>
        <row r="30">
          <cell r="H30"/>
          <cell r="N30"/>
          <cell r="Z30"/>
        </row>
        <row r="31">
          <cell r="H31"/>
          <cell r="N31"/>
          <cell r="Z31"/>
        </row>
        <row r="32">
          <cell r="H32"/>
          <cell r="N32"/>
          <cell r="Z32"/>
        </row>
        <row r="33">
          <cell r="H33"/>
          <cell r="N33"/>
          <cell r="Z33"/>
        </row>
        <row r="34">
          <cell r="H34"/>
          <cell r="N34"/>
          <cell r="Z34"/>
        </row>
        <row r="35">
          <cell r="H35"/>
          <cell r="N35"/>
          <cell r="Z35"/>
        </row>
        <row r="36">
          <cell r="G36">
            <v>0</v>
          </cell>
          <cell r="H36"/>
          <cell r="M36">
            <v>0</v>
          </cell>
          <cell r="N36"/>
          <cell r="Y36">
            <v>0</v>
          </cell>
          <cell r="Z36"/>
        </row>
        <row r="37">
          <cell r="H37"/>
          <cell r="N37"/>
          <cell r="Z37"/>
        </row>
        <row r="38">
          <cell r="H38"/>
          <cell r="N38"/>
          <cell r="Z38"/>
        </row>
      </sheetData>
      <sheetData sheetId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R 2023"/>
      <sheetName val="SVR 2024-2025"/>
    </sheetNames>
    <sheetDataSet>
      <sheetData sheetId="0">
        <row r="4">
          <cell r="D4" t="str">
            <v>Mateřská škola Chomutov, příspěvková organizace</v>
          </cell>
          <cell r="E4"/>
          <cell r="F4"/>
          <cell r="G4"/>
          <cell r="H4"/>
          <cell r="I4"/>
          <cell r="J4"/>
          <cell r="K4"/>
          <cell r="L4"/>
          <cell r="M4"/>
          <cell r="N4"/>
          <cell r="O4"/>
          <cell r="P4"/>
          <cell r="Q4"/>
          <cell r="R4"/>
          <cell r="S4"/>
          <cell r="T4"/>
          <cell r="U4"/>
        </row>
        <row r="6">
          <cell r="D6">
            <v>72744260</v>
          </cell>
        </row>
        <row r="8">
          <cell r="D8" t="str">
            <v>Jiráskova 4335, 430 03  Chomutov</v>
          </cell>
          <cell r="E8"/>
          <cell r="F8"/>
          <cell r="G8"/>
          <cell r="H8"/>
          <cell r="I8"/>
          <cell r="J8"/>
          <cell r="K8"/>
          <cell r="L8"/>
          <cell r="M8"/>
          <cell r="N8"/>
          <cell r="O8"/>
          <cell r="P8"/>
          <cell r="Q8"/>
          <cell r="R8"/>
          <cell r="S8"/>
          <cell r="T8"/>
          <cell r="U8"/>
        </row>
        <row r="15">
          <cell r="G15">
            <v>6778</v>
          </cell>
          <cell r="H15">
            <v>63</v>
          </cell>
          <cell r="M15">
            <v>9500</v>
          </cell>
          <cell r="N15">
            <v>64</v>
          </cell>
          <cell r="Y15">
            <v>9500</v>
          </cell>
          <cell r="Z15">
            <v>0</v>
          </cell>
        </row>
        <row r="16">
          <cell r="G16">
            <v>12222.4</v>
          </cell>
          <cell r="H16"/>
          <cell r="K16"/>
          <cell r="M16">
            <v>14038.6</v>
          </cell>
          <cell r="Y16">
            <v>16313.3</v>
          </cell>
          <cell r="Z16"/>
        </row>
        <row r="17">
          <cell r="G17">
            <v>282.7</v>
          </cell>
          <cell r="H17"/>
          <cell r="K17"/>
          <cell r="M17">
            <v>4104.3999999999996</v>
          </cell>
          <cell r="Y17">
            <v>271.7</v>
          </cell>
          <cell r="Z17"/>
        </row>
        <row r="18">
          <cell r="G18">
            <v>108634</v>
          </cell>
          <cell r="H18">
            <v>0</v>
          </cell>
          <cell r="M18">
            <v>113128</v>
          </cell>
          <cell r="N18">
            <v>0</v>
          </cell>
          <cell r="Y18">
            <v>114000</v>
          </cell>
          <cell r="Z18">
            <v>0</v>
          </cell>
        </row>
        <row r="19">
          <cell r="G19">
            <v>215.9</v>
          </cell>
          <cell r="H19">
            <v>0</v>
          </cell>
          <cell r="K19"/>
          <cell r="M19">
            <v>371</v>
          </cell>
          <cell r="Y19">
            <v>275</v>
          </cell>
          <cell r="Z19">
            <v>0</v>
          </cell>
        </row>
        <row r="20">
          <cell r="G20">
            <v>347</v>
          </cell>
          <cell r="H20">
            <v>0</v>
          </cell>
          <cell r="K20"/>
          <cell r="M20">
            <v>200</v>
          </cell>
          <cell r="Y20">
            <v>200</v>
          </cell>
          <cell r="Z20">
            <v>0</v>
          </cell>
        </row>
        <row r="21">
          <cell r="G21">
            <v>237</v>
          </cell>
          <cell r="H21">
            <v>54</v>
          </cell>
          <cell r="M21">
            <v>350</v>
          </cell>
          <cell r="N21">
            <v>50</v>
          </cell>
          <cell r="Y21">
            <v>350</v>
          </cell>
          <cell r="Z21">
            <v>100</v>
          </cell>
        </row>
        <row r="22">
          <cell r="G22">
            <v>0</v>
          </cell>
          <cell r="H22">
            <v>0</v>
          </cell>
          <cell r="K22"/>
          <cell r="M22">
            <v>0</v>
          </cell>
          <cell r="Y22">
            <v>0</v>
          </cell>
          <cell r="Z22">
            <v>0</v>
          </cell>
        </row>
        <row r="23">
          <cell r="G23">
            <v>0</v>
          </cell>
          <cell r="H23">
            <v>0</v>
          </cell>
          <cell r="K23"/>
          <cell r="M23">
            <v>0</v>
          </cell>
          <cell r="Y23">
            <v>0</v>
          </cell>
          <cell r="Z23">
            <v>0</v>
          </cell>
        </row>
        <row r="28">
          <cell r="G28">
            <v>1421</v>
          </cell>
          <cell r="H28">
            <v>0</v>
          </cell>
          <cell r="M28">
            <v>1500</v>
          </cell>
          <cell r="N28">
            <v>0</v>
          </cell>
          <cell r="Y28">
            <v>1700</v>
          </cell>
          <cell r="Z28">
            <v>0</v>
          </cell>
        </row>
        <row r="29">
          <cell r="G29">
            <v>6330</v>
          </cell>
          <cell r="H29">
            <v>0</v>
          </cell>
          <cell r="M29">
            <v>8617</v>
          </cell>
          <cell r="N29">
            <v>0</v>
          </cell>
          <cell r="Y29">
            <v>8327.7000000000007</v>
          </cell>
          <cell r="Z29">
            <v>0</v>
          </cell>
        </row>
        <row r="30">
          <cell r="G30">
            <v>6031</v>
          </cell>
          <cell r="H30">
            <v>0</v>
          </cell>
          <cell r="M30">
            <v>11720.3</v>
          </cell>
          <cell r="N30">
            <v>0</v>
          </cell>
          <cell r="Y30">
            <v>10316.299999999999</v>
          </cell>
          <cell r="Z30">
            <v>0</v>
          </cell>
        </row>
        <row r="31">
          <cell r="G31">
            <v>1686</v>
          </cell>
          <cell r="H31">
            <v>1</v>
          </cell>
          <cell r="M31">
            <v>2550</v>
          </cell>
          <cell r="N31">
            <v>2</v>
          </cell>
          <cell r="Y31">
            <v>2470</v>
          </cell>
          <cell r="Z31">
            <v>0</v>
          </cell>
        </row>
        <row r="32">
          <cell r="G32">
            <v>80729</v>
          </cell>
          <cell r="H32">
            <v>0</v>
          </cell>
          <cell r="M32">
            <v>82850</v>
          </cell>
          <cell r="N32">
            <v>0</v>
          </cell>
          <cell r="Y32">
            <v>84255</v>
          </cell>
          <cell r="Z32">
            <v>0</v>
          </cell>
        </row>
        <row r="33">
          <cell r="G33">
            <v>80594</v>
          </cell>
          <cell r="H33">
            <v>0</v>
          </cell>
          <cell r="M33">
            <v>82815</v>
          </cell>
          <cell r="N33">
            <v>0</v>
          </cell>
          <cell r="Y33">
            <v>84215</v>
          </cell>
          <cell r="Z33">
            <v>0</v>
          </cell>
        </row>
        <row r="34">
          <cell r="G34">
            <v>135</v>
          </cell>
          <cell r="H34">
            <v>0</v>
          </cell>
          <cell r="M34">
            <v>35</v>
          </cell>
          <cell r="N34">
            <v>0</v>
          </cell>
          <cell r="Y34">
            <v>40</v>
          </cell>
          <cell r="Z34">
            <v>0</v>
          </cell>
        </row>
        <row r="35">
          <cell r="G35">
            <v>26914</v>
          </cell>
          <cell r="H35">
            <v>0</v>
          </cell>
          <cell r="M35">
            <v>28080</v>
          </cell>
          <cell r="N35">
            <v>0</v>
          </cell>
          <cell r="Y35">
            <v>28280</v>
          </cell>
          <cell r="Z35">
            <v>0</v>
          </cell>
        </row>
        <row r="36">
          <cell r="G36">
            <v>0</v>
          </cell>
          <cell r="H36">
            <v>0</v>
          </cell>
          <cell r="M36">
            <v>0</v>
          </cell>
          <cell r="N36">
            <v>0</v>
          </cell>
          <cell r="Y36">
            <v>0</v>
          </cell>
          <cell r="Z36">
            <v>0</v>
          </cell>
        </row>
        <row r="37">
          <cell r="G37">
            <v>1648</v>
          </cell>
          <cell r="H37">
            <v>0</v>
          </cell>
          <cell r="M37">
            <v>1874</v>
          </cell>
          <cell r="N37">
            <v>0</v>
          </cell>
          <cell r="Y37">
            <v>1751</v>
          </cell>
          <cell r="Z37">
            <v>0</v>
          </cell>
        </row>
        <row r="38">
          <cell r="G38">
            <v>4069</v>
          </cell>
          <cell r="H38">
            <v>0</v>
          </cell>
          <cell r="M38">
            <v>4500.7</v>
          </cell>
          <cell r="N38">
            <v>0</v>
          </cell>
          <cell r="Y38">
            <v>3810</v>
          </cell>
          <cell r="Z38">
            <v>0</v>
          </cell>
        </row>
        <row r="44">
          <cell r="J44">
            <v>1120</v>
          </cell>
        </row>
        <row r="50">
          <cell r="G50">
            <v>3141</v>
          </cell>
          <cell r="M50">
            <v>1040</v>
          </cell>
          <cell r="Y50">
            <v>1357</v>
          </cell>
        </row>
        <row r="51">
          <cell r="G51">
            <v>1326</v>
          </cell>
          <cell r="M51">
            <v>207</v>
          </cell>
          <cell r="Y51">
            <v>156</v>
          </cell>
        </row>
        <row r="52">
          <cell r="G52">
            <v>705</v>
          </cell>
          <cell r="M52">
            <v>395</v>
          </cell>
          <cell r="Y52">
            <v>703</v>
          </cell>
        </row>
        <row r="53">
          <cell r="G53">
            <v>250</v>
          </cell>
          <cell r="M53">
            <v>250</v>
          </cell>
          <cell r="Y53">
            <v>250</v>
          </cell>
        </row>
        <row r="54">
          <cell r="G54">
            <v>860</v>
          </cell>
          <cell r="M54">
            <v>188</v>
          </cell>
          <cell r="Y54">
            <v>248</v>
          </cell>
        </row>
      </sheetData>
      <sheetData sheetId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R 2023"/>
      <sheetName val="SVR 2024-2025"/>
    </sheetNames>
    <sheetDataSet>
      <sheetData sheetId="0">
        <row r="15">
          <cell r="G15">
            <v>2357.8000000000002</v>
          </cell>
          <cell r="H15">
            <v>22.5</v>
          </cell>
          <cell r="Y15">
            <v>2650</v>
          </cell>
          <cell r="Z15">
            <v>100</v>
          </cell>
        </row>
        <row r="16">
          <cell r="G16">
            <v>1481</v>
          </cell>
          <cell r="H16"/>
          <cell r="Y16">
            <v>1872</v>
          </cell>
          <cell r="Z16"/>
        </row>
        <row r="17">
          <cell r="G17">
            <v>290</v>
          </cell>
          <cell r="H17"/>
          <cell r="Y17">
            <v>212</v>
          </cell>
          <cell r="Z17"/>
        </row>
        <row r="18">
          <cell r="G18">
            <v>23093.599999999999</v>
          </cell>
          <cell r="H18"/>
          <cell r="Y18">
            <v>25000</v>
          </cell>
          <cell r="Z18"/>
        </row>
        <row r="19">
          <cell r="G19">
            <v>267</v>
          </cell>
          <cell r="H19"/>
          <cell r="Y19">
            <v>267</v>
          </cell>
          <cell r="Z19"/>
        </row>
        <row r="20">
          <cell r="G20"/>
          <cell r="H20"/>
          <cell r="Y20">
            <v>100</v>
          </cell>
          <cell r="Z20"/>
        </row>
        <row r="21">
          <cell r="G21">
            <v>20.2</v>
          </cell>
          <cell r="H21">
            <v>38.9</v>
          </cell>
          <cell r="Y21">
            <v>150</v>
          </cell>
          <cell r="Z21">
            <v>50</v>
          </cell>
        </row>
        <row r="22">
          <cell r="G22">
            <v>0</v>
          </cell>
          <cell r="H22">
            <v>38.799999999999997</v>
          </cell>
          <cell r="Y22">
            <v>0</v>
          </cell>
          <cell r="Z22">
            <v>50</v>
          </cell>
        </row>
        <row r="23">
          <cell r="G23">
            <v>0</v>
          </cell>
          <cell r="H23"/>
          <cell r="Y23">
            <v>0</v>
          </cell>
          <cell r="Z23"/>
        </row>
        <row r="28">
          <cell r="G28">
            <v>626.4</v>
          </cell>
          <cell r="H28"/>
          <cell r="M28">
            <v>600</v>
          </cell>
          <cell r="N28"/>
          <cell r="Y28">
            <v>600</v>
          </cell>
          <cell r="Z28"/>
        </row>
        <row r="29">
          <cell r="G29">
            <v>323.8</v>
          </cell>
          <cell r="H29"/>
          <cell r="M29">
            <v>305</v>
          </cell>
          <cell r="N29"/>
          <cell r="Y29">
            <v>400</v>
          </cell>
          <cell r="Z29"/>
        </row>
        <row r="30">
          <cell r="G30">
            <v>1092.5999999999999</v>
          </cell>
          <cell r="H30"/>
          <cell r="M30">
            <v>2485</v>
          </cell>
          <cell r="N30"/>
          <cell r="Y30">
            <v>1600</v>
          </cell>
          <cell r="Z30"/>
        </row>
        <row r="31">
          <cell r="G31">
            <v>806.3</v>
          </cell>
          <cell r="H31"/>
          <cell r="M31">
            <v>1074</v>
          </cell>
          <cell r="N31"/>
          <cell r="Y31">
            <v>1175</v>
          </cell>
          <cell r="Z31"/>
        </row>
        <row r="32">
          <cell r="G32">
            <v>17806.099999999999</v>
          </cell>
          <cell r="H32">
            <v>14.7</v>
          </cell>
          <cell r="M32">
            <v>19929</v>
          </cell>
          <cell r="N32">
            <v>50</v>
          </cell>
          <cell r="Y32">
            <v>25437</v>
          </cell>
          <cell r="Z32">
            <v>50</v>
          </cell>
        </row>
        <row r="33">
          <cell r="G33">
            <v>17359.599999999999</v>
          </cell>
          <cell r="H33">
            <v>14.7</v>
          </cell>
          <cell r="M33">
            <v>0</v>
          </cell>
          <cell r="N33">
            <v>50</v>
          </cell>
          <cell r="Y33">
            <v>0</v>
          </cell>
          <cell r="Z33">
            <v>50</v>
          </cell>
        </row>
        <row r="34">
          <cell r="G34">
            <v>446.5</v>
          </cell>
          <cell r="H34"/>
          <cell r="M34">
            <v>0</v>
          </cell>
          <cell r="N34"/>
          <cell r="Y34">
            <v>0</v>
          </cell>
          <cell r="Z34"/>
        </row>
        <row r="35">
          <cell r="G35">
            <v>5755.5</v>
          </cell>
          <cell r="H35"/>
          <cell r="M35">
            <v>6500</v>
          </cell>
          <cell r="N35"/>
          <cell r="Y35">
            <v>0</v>
          </cell>
          <cell r="Z35"/>
        </row>
        <row r="36">
          <cell r="G36">
            <v>0</v>
          </cell>
          <cell r="H36"/>
          <cell r="M36">
            <v>0</v>
          </cell>
          <cell r="N36"/>
          <cell r="Y36">
            <v>0</v>
          </cell>
          <cell r="Z36"/>
        </row>
        <row r="37">
          <cell r="G37">
            <v>638.79999999999995</v>
          </cell>
          <cell r="H37"/>
          <cell r="M37">
            <v>639</v>
          </cell>
          <cell r="N37"/>
          <cell r="Y37">
            <v>639</v>
          </cell>
          <cell r="Z37"/>
        </row>
        <row r="38">
          <cell r="G38">
            <v>405.6</v>
          </cell>
          <cell r="H38"/>
          <cell r="M38">
            <v>423</v>
          </cell>
          <cell r="N38"/>
          <cell r="Y38">
            <v>500</v>
          </cell>
          <cell r="Z38"/>
        </row>
      </sheetData>
      <sheetData sheetId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R 2023"/>
      <sheetName val="SVR 2024-2025"/>
    </sheetNames>
    <sheetDataSet>
      <sheetData sheetId="0">
        <row r="15">
          <cell r="G15">
            <v>1285.5999999999999</v>
          </cell>
          <cell r="H15">
            <v>109.6</v>
          </cell>
          <cell r="Y15">
            <v>2400</v>
          </cell>
          <cell r="Z15">
            <v>335</v>
          </cell>
        </row>
        <row r="16">
          <cell r="G16">
            <v>1804.2</v>
          </cell>
          <cell r="H16"/>
          <cell r="J16">
            <v>1310</v>
          </cell>
          <cell r="K16"/>
          <cell r="Y16">
            <v>1714.9</v>
          </cell>
          <cell r="Z16">
            <v>0</v>
          </cell>
        </row>
        <row r="17">
          <cell r="G17">
            <v>228.4</v>
          </cell>
          <cell r="H17"/>
          <cell r="J17">
            <v>510.7</v>
          </cell>
          <cell r="K17"/>
          <cell r="Y17">
            <v>183.2</v>
          </cell>
          <cell r="Z17">
            <v>0</v>
          </cell>
        </row>
        <row r="18">
          <cell r="G18">
            <v>9240.7000000000007</v>
          </cell>
          <cell r="H18"/>
          <cell r="Y18">
            <v>10349.619000000001</v>
          </cell>
          <cell r="Z18">
            <v>0</v>
          </cell>
        </row>
        <row r="19">
          <cell r="G19">
            <v>347</v>
          </cell>
          <cell r="H19"/>
          <cell r="K19"/>
          <cell r="Y19">
            <v>347</v>
          </cell>
          <cell r="Z19">
            <v>0</v>
          </cell>
        </row>
        <row r="20">
          <cell r="G20">
            <v>110</v>
          </cell>
          <cell r="H20"/>
          <cell r="K20"/>
          <cell r="Y20">
            <v>30</v>
          </cell>
          <cell r="Z20">
            <v>0</v>
          </cell>
        </row>
        <row r="21">
          <cell r="G21">
            <v>14.4</v>
          </cell>
          <cell r="H21">
            <v>7.5</v>
          </cell>
          <cell r="K21"/>
          <cell r="Y21">
            <v>80</v>
          </cell>
          <cell r="Z21">
            <v>15</v>
          </cell>
        </row>
        <row r="22">
          <cell r="G22">
            <v>0</v>
          </cell>
          <cell r="H22"/>
          <cell r="J22"/>
          <cell r="K22"/>
          <cell r="Y22">
            <v>0</v>
          </cell>
          <cell r="Z22">
            <v>0</v>
          </cell>
        </row>
        <row r="23">
          <cell r="G23">
            <v>0</v>
          </cell>
          <cell r="H23"/>
          <cell r="J23"/>
          <cell r="K23"/>
          <cell r="Y23">
            <v>0</v>
          </cell>
          <cell r="Z23">
            <v>0</v>
          </cell>
        </row>
        <row r="28">
          <cell r="G28">
            <v>825.7</v>
          </cell>
          <cell r="H28">
            <v>97.2</v>
          </cell>
          <cell r="M28">
            <v>250</v>
          </cell>
          <cell r="N28">
            <v>300</v>
          </cell>
          <cell r="Y28">
            <v>500</v>
          </cell>
          <cell r="Z28">
            <v>300</v>
          </cell>
        </row>
        <row r="29">
          <cell r="G29">
            <v>394.6</v>
          </cell>
          <cell r="H29"/>
          <cell r="M29">
            <v>479</v>
          </cell>
          <cell r="N29"/>
          <cell r="Y29">
            <v>533.20000000000005</v>
          </cell>
          <cell r="Z29">
            <v>0</v>
          </cell>
        </row>
        <row r="30">
          <cell r="G30">
            <v>637.79999999999995</v>
          </cell>
          <cell r="H30">
            <v>19.899999999999999</v>
          </cell>
          <cell r="M30">
            <v>1179.7</v>
          </cell>
          <cell r="N30">
            <v>50</v>
          </cell>
          <cell r="Z30">
            <v>50</v>
          </cell>
        </row>
        <row r="31">
          <cell r="G31">
            <v>494.09999999999997</v>
          </cell>
          <cell r="H31"/>
          <cell r="M31">
            <v>1124.7</v>
          </cell>
          <cell r="N31"/>
          <cell r="Z31">
            <v>0</v>
          </cell>
        </row>
        <row r="32">
          <cell r="G32">
            <v>7367.2</v>
          </cell>
          <cell r="H32"/>
          <cell r="M32">
            <v>6958.2</v>
          </cell>
          <cell r="Y32">
            <v>7978.9</v>
          </cell>
          <cell r="Z32">
            <v>0</v>
          </cell>
        </row>
        <row r="33">
          <cell r="G33">
            <v>6747.9</v>
          </cell>
          <cell r="H33"/>
          <cell r="M33">
            <v>6678.2</v>
          </cell>
          <cell r="Y33">
            <v>7416.924</v>
          </cell>
          <cell r="Z33">
            <v>0</v>
          </cell>
        </row>
        <row r="34">
          <cell r="G34">
            <v>619.19999999999993</v>
          </cell>
          <cell r="H34"/>
          <cell r="M34">
            <v>280</v>
          </cell>
          <cell r="Y34">
            <v>562</v>
          </cell>
          <cell r="Z34">
            <v>0</v>
          </cell>
        </row>
        <row r="35">
          <cell r="G35">
            <v>2389.1999999999998</v>
          </cell>
          <cell r="H35"/>
          <cell r="M35">
            <v>2321.9</v>
          </cell>
          <cell r="Y35">
            <v>2651.02</v>
          </cell>
          <cell r="Z35">
            <v>0</v>
          </cell>
        </row>
        <row r="36">
          <cell r="G36">
            <v>0</v>
          </cell>
          <cell r="H36"/>
          <cell r="M36">
            <v>10</v>
          </cell>
          <cell r="N36"/>
          <cell r="Y36">
            <v>10</v>
          </cell>
          <cell r="Z36">
            <v>0</v>
          </cell>
        </row>
        <row r="37">
          <cell r="G37">
            <v>598.79999999999995</v>
          </cell>
          <cell r="H37"/>
          <cell r="M37">
            <v>598.79999999999995</v>
          </cell>
          <cell r="N37"/>
          <cell r="Y37">
            <v>634.33699999999999</v>
          </cell>
          <cell r="Z37">
            <v>0</v>
          </cell>
        </row>
        <row r="38">
          <cell r="G38">
            <v>322.79999999999995</v>
          </cell>
          <cell r="H38"/>
          <cell r="M38">
            <v>756.3</v>
          </cell>
          <cell r="Y38">
            <v>731.67499999999995</v>
          </cell>
          <cell r="Z38">
            <v>0</v>
          </cell>
        </row>
      </sheetData>
      <sheetData sheetId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R 2023"/>
      <sheetName val="SVR 2024-2025"/>
    </sheetNames>
    <sheetDataSet>
      <sheetData sheetId="0">
        <row r="4">
          <cell r="D4" t="str">
            <v>Technické služby města Chomutova, příspěvková organizace</v>
          </cell>
        </row>
        <row r="6">
          <cell r="D6">
            <v>79065</v>
          </cell>
        </row>
        <row r="8">
          <cell r="D8" t="str">
            <v>náměstí 1. máje 89, 430 01 Chomutov</v>
          </cell>
        </row>
        <row r="15">
          <cell r="G15">
            <v>19547086.5</v>
          </cell>
          <cell r="H15">
            <v>17554316.600000001</v>
          </cell>
          <cell r="J15">
            <v>0</v>
          </cell>
          <cell r="K15">
            <v>0</v>
          </cell>
          <cell r="Y15">
            <v>16690000</v>
          </cell>
          <cell r="Z15">
            <v>17100000</v>
          </cell>
        </row>
        <row r="16">
          <cell r="G16">
            <v>130269700.00000001</v>
          </cell>
          <cell r="H16">
            <v>0</v>
          </cell>
          <cell r="J16">
            <v>154666600</v>
          </cell>
          <cell r="K16">
            <v>0</v>
          </cell>
          <cell r="Y16">
            <v>169016600</v>
          </cell>
          <cell r="Z16">
            <v>0</v>
          </cell>
        </row>
        <row r="17">
          <cell r="G17">
            <v>0</v>
          </cell>
          <cell r="H17">
            <v>0</v>
          </cell>
          <cell r="J17">
            <v>0</v>
          </cell>
          <cell r="K17">
            <v>0</v>
          </cell>
          <cell r="Y17">
            <v>0</v>
          </cell>
          <cell r="Z17">
            <v>0</v>
          </cell>
        </row>
        <row r="18">
          <cell r="G18">
            <v>0</v>
          </cell>
          <cell r="H18">
            <v>0</v>
          </cell>
          <cell r="J18">
            <v>0</v>
          </cell>
          <cell r="K18">
            <v>0</v>
          </cell>
          <cell r="Y18">
            <v>0</v>
          </cell>
          <cell r="Z18">
            <v>0</v>
          </cell>
        </row>
        <row r="19">
          <cell r="G19">
            <v>0</v>
          </cell>
          <cell r="H19">
            <v>0</v>
          </cell>
          <cell r="J19">
            <v>0</v>
          </cell>
          <cell r="K19">
            <v>0</v>
          </cell>
          <cell r="Y19">
            <v>0</v>
          </cell>
          <cell r="Z19">
            <v>0</v>
          </cell>
        </row>
        <row r="20">
          <cell r="G20">
            <v>5977882.0199999996</v>
          </cell>
          <cell r="H20">
            <v>0</v>
          </cell>
          <cell r="J20">
            <v>0</v>
          </cell>
          <cell r="K20">
            <v>0</v>
          </cell>
          <cell r="Y20">
            <v>3770000</v>
          </cell>
          <cell r="Z20">
            <v>0</v>
          </cell>
        </row>
        <row r="21">
          <cell r="G21">
            <v>3927798.8099999987</v>
          </cell>
          <cell r="H21">
            <v>8545.0300000000007</v>
          </cell>
          <cell r="J21">
            <v>0</v>
          </cell>
          <cell r="K21">
            <v>0</v>
          </cell>
          <cell r="Y21">
            <v>3200000</v>
          </cell>
          <cell r="Z21">
            <v>0</v>
          </cell>
        </row>
        <row r="22">
          <cell r="G22">
            <v>273186.03000000009</v>
          </cell>
          <cell r="H22">
            <v>0</v>
          </cell>
          <cell r="J22">
            <v>0</v>
          </cell>
          <cell r="K22">
            <v>0</v>
          </cell>
          <cell r="Y22">
            <v>200000</v>
          </cell>
          <cell r="Z22">
            <v>0</v>
          </cell>
        </row>
        <row r="23">
          <cell r="G23">
            <v>1303199.1600000001</v>
          </cell>
          <cell r="H23">
            <v>0</v>
          </cell>
          <cell r="J23">
            <v>0</v>
          </cell>
          <cell r="K23">
            <v>0</v>
          </cell>
          <cell r="Y23">
            <v>250000</v>
          </cell>
          <cell r="Z23">
            <v>0</v>
          </cell>
        </row>
        <row r="28">
          <cell r="G28">
            <v>5347056.0899999989</v>
          </cell>
          <cell r="H28">
            <v>52386.33</v>
          </cell>
          <cell r="M28">
            <v>6820000</v>
          </cell>
          <cell r="N28">
            <v>30000</v>
          </cell>
          <cell r="Y28">
            <v>6900000</v>
          </cell>
          <cell r="Z28">
            <v>30000</v>
          </cell>
        </row>
        <row r="29">
          <cell r="G29">
            <v>12818553.729999997</v>
          </cell>
          <cell r="H29">
            <v>2539735.5</v>
          </cell>
          <cell r="M29">
            <v>11142966</v>
          </cell>
          <cell r="N29">
            <v>2300000</v>
          </cell>
          <cell r="Y29">
            <v>11642966</v>
          </cell>
          <cell r="Z29">
            <v>2300000</v>
          </cell>
        </row>
        <row r="30">
          <cell r="G30">
            <v>10044008.940000003</v>
          </cell>
          <cell r="H30">
            <v>68551.95</v>
          </cell>
          <cell r="M30">
            <v>20711472</v>
          </cell>
          <cell r="N30">
            <v>70000</v>
          </cell>
          <cell r="Y30">
            <v>20711472</v>
          </cell>
          <cell r="Z30">
            <v>70000</v>
          </cell>
        </row>
        <row r="31">
          <cell r="G31">
            <v>33206861.759999987</v>
          </cell>
          <cell r="H31">
            <v>4094145.4</v>
          </cell>
          <cell r="M31">
            <v>32834789</v>
          </cell>
          <cell r="N31">
            <v>4000000</v>
          </cell>
          <cell r="Y31">
            <v>39404789</v>
          </cell>
          <cell r="Z31">
            <v>4000000</v>
          </cell>
        </row>
        <row r="32">
          <cell r="G32">
            <v>56109531.18999999</v>
          </cell>
          <cell r="H32">
            <v>3235672.81</v>
          </cell>
          <cell r="M32">
            <v>61926525</v>
          </cell>
          <cell r="N32">
            <v>3300000</v>
          </cell>
          <cell r="Y32">
            <v>67110348</v>
          </cell>
          <cell r="Z32">
            <v>3300000</v>
          </cell>
        </row>
        <row r="33">
          <cell r="G33">
            <v>55162215.18999999</v>
          </cell>
          <cell r="H33">
            <v>3235672.81</v>
          </cell>
          <cell r="M33">
            <v>60826525</v>
          </cell>
          <cell r="N33">
            <v>3300000</v>
          </cell>
          <cell r="Y33">
            <v>66010348</v>
          </cell>
          <cell r="Z33">
            <v>3300000</v>
          </cell>
        </row>
        <row r="34">
          <cell r="G34">
            <v>947315.99999999988</v>
          </cell>
          <cell r="H34">
            <v>0</v>
          </cell>
          <cell r="M34">
            <v>1100000</v>
          </cell>
          <cell r="N34">
            <v>0</v>
          </cell>
          <cell r="Y34">
            <v>1100000</v>
          </cell>
          <cell r="Z34">
            <v>0</v>
          </cell>
        </row>
        <row r="35">
          <cell r="G35">
            <v>19813630.489999998</v>
          </cell>
          <cell r="H35">
            <v>1191993.53</v>
          </cell>
          <cell r="M35">
            <v>20621441</v>
          </cell>
          <cell r="N35">
            <v>1150000</v>
          </cell>
          <cell r="Y35">
            <v>22487618</v>
          </cell>
          <cell r="Z35">
            <v>1150000</v>
          </cell>
        </row>
        <row r="36">
          <cell r="G36">
            <v>76275.999999999985</v>
          </cell>
          <cell r="H36">
            <v>253981</v>
          </cell>
          <cell r="M36">
            <v>70000</v>
          </cell>
          <cell r="N36">
            <v>250000</v>
          </cell>
          <cell r="Y36">
            <v>70000</v>
          </cell>
          <cell r="Z36">
            <v>250000</v>
          </cell>
        </row>
        <row r="37">
          <cell r="G37">
            <v>15159954.799999993</v>
          </cell>
          <cell r="H37">
            <v>878761.19999999984</v>
          </cell>
          <cell r="M37">
            <v>19616407</v>
          </cell>
          <cell r="N37">
            <v>1000000</v>
          </cell>
          <cell r="Y37">
            <v>19766407</v>
          </cell>
          <cell r="Z37">
            <v>1000000</v>
          </cell>
        </row>
        <row r="38">
          <cell r="G38">
            <v>9816990.0500000436</v>
          </cell>
          <cell r="H38">
            <v>2548512.4600000004</v>
          </cell>
          <cell r="M38">
            <v>7300000</v>
          </cell>
          <cell r="N38">
            <v>2283000</v>
          </cell>
          <cell r="Y38">
            <v>7300000</v>
          </cell>
          <cell r="Z38">
            <v>2283000</v>
          </cell>
        </row>
        <row r="47">
          <cell r="J47">
            <v>13080800</v>
          </cell>
        </row>
        <row r="50">
          <cell r="G50">
            <v>11542623.740000002</v>
          </cell>
          <cell r="M50">
            <v>5900476.3100000024</v>
          </cell>
          <cell r="Y50">
            <v>5788820.2700000033</v>
          </cell>
        </row>
        <row r="51">
          <cell r="G51">
            <v>198936.75</v>
          </cell>
          <cell r="M51">
            <v>198936.75</v>
          </cell>
          <cell r="Y51">
            <v>198936.75</v>
          </cell>
        </row>
        <row r="52">
          <cell r="G52">
            <v>11233437.870000001</v>
          </cell>
          <cell r="M52">
            <v>5511407</v>
          </cell>
          <cell r="Y52">
            <v>5391544</v>
          </cell>
        </row>
        <row r="53">
          <cell r="G53">
            <v>0</v>
          </cell>
          <cell r="M53">
            <v>0</v>
          </cell>
          <cell r="Y53">
            <v>0</v>
          </cell>
        </row>
        <row r="54">
          <cell r="G54">
            <v>110249.12</v>
          </cell>
          <cell r="M54">
            <v>190132.56000000006</v>
          </cell>
          <cell r="Y54">
            <v>198339.52000000002</v>
          </cell>
        </row>
        <row r="57">
          <cell r="J57">
            <v>179</v>
          </cell>
          <cell r="V57">
            <v>185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R 2023"/>
      <sheetName val="SVR 2024-2025"/>
    </sheetNames>
    <sheetDataSet>
      <sheetData sheetId="0">
        <row r="4">
          <cell r="D4" t="str">
            <v>Městské lesy Chomutov, příspěvková organizace</v>
          </cell>
          <cell r="E4"/>
          <cell r="F4"/>
          <cell r="G4"/>
          <cell r="H4"/>
          <cell r="I4"/>
          <cell r="J4"/>
          <cell r="K4"/>
          <cell r="L4"/>
          <cell r="M4"/>
          <cell r="N4"/>
          <cell r="O4"/>
          <cell r="P4"/>
          <cell r="Q4"/>
          <cell r="R4"/>
          <cell r="S4"/>
          <cell r="T4"/>
          <cell r="U4"/>
        </row>
        <row r="6">
          <cell r="D6">
            <v>46790080</v>
          </cell>
        </row>
        <row r="8">
          <cell r="D8" t="str">
            <v>Hora Svatého Šebestiána 90, 431 82</v>
          </cell>
          <cell r="E8"/>
          <cell r="F8"/>
          <cell r="G8"/>
          <cell r="H8"/>
          <cell r="I8"/>
          <cell r="J8"/>
          <cell r="K8"/>
          <cell r="L8"/>
          <cell r="M8"/>
          <cell r="N8"/>
          <cell r="O8"/>
          <cell r="P8"/>
          <cell r="Q8"/>
          <cell r="R8"/>
          <cell r="S8"/>
          <cell r="T8"/>
          <cell r="U8"/>
        </row>
        <row r="15">
          <cell r="G15">
            <v>9633</v>
          </cell>
          <cell r="H15">
            <v>163</v>
          </cell>
          <cell r="K15"/>
          <cell r="Y15">
            <v>8200</v>
          </cell>
          <cell r="Z15">
            <v>0</v>
          </cell>
        </row>
        <row r="16">
          <cell r="G16">
            <v>4704</v>
          </cell>
          <cell r="H16"/>
          <cell r="J16">
            <v>4894</v>
          </cell>
          <cell r="K16"/>
          <cell r="Y16">
            <v>7100</v>
          </cell>
          <cell r="Z16"/>
        </row>
        <row r="17">
          <cell r="G17">
            <v>0</v>
          </cell>
          <cell r="H17"/>
          <cell r="J17"/>
          <cell r="K17"/>
          <cell r="Y17">
            <v>0</v>
          </cell>
          <cell r="Z17"/>
        </row>
        <row r="18">
          <cell r="G18">
            <v>5592</v>
          </cell>
          <cell r="H18">
            <v>0</v>
          </cell>
          <cell r="Y18">
            <v>4500</v>
          </cell>
          <cell r="Z18">
            <v>0</v>
          </cell>
        </row>
        <row r="19">
          <cell r="G19">
            <v>379</v>
          </cell>
          <cell r="H19">
            <v>0</v>
          </cell>
          <cell r="K19"/>
          <cell r="Y19">
            <v>380</v>
          </cell>
          <cell r="Z19">
            <v>0</v>
          </cell>
        </row>
        <row r="20">
          <cell r="G20">
            <v>0</v>
          </cell>
          <cell r="H20">
            <v>0</v>
          </cell>
          <cell r="J20"/>
          <cell r="K20"/>
          <cell r="Y20">
            <v>0</v>
          </cell>
          <cell r="Z20">
            <v>0</v>
          </cell>
        </row>
        <row r="21">
          <cell r="G21">
            <v>226</v>
          </cell>
          <cell r="H21">
            <v>0</v>
          </cell>
          <cell r="K21"/>
          <cell r="Y21">
            <v>150</v>
          </cell>
          <cell r="Z21">
            <v>0</v>
          </cell>
        </row>
        <row r="22">
          <cell r="G22">
            <v>0</v>
          </cell>
          <cell r="H22">
            <v>0</v>
          </cell>
          <cell r="J22"/>
          <cell r="K22"/>
          <cell r="Y22">
            <v>0</v>
          </cell>
          <cell r="Z22">
            <v>0</v>
          </cell>
        </row>
        <row r="23">
          <cell r="G23">
            <v>0</v>
          </cell>
          <cell r="H23">
            <v>0</v>
          </cell>
          <cell r="J23"/>
          <cell r="K23"/>
          <cell r="Y23">
            <v>0</v>
          </cell>
          <cell r="Z23">
            <v>0</v>
          </cell>
        </row>
        <row r="28">
          <cell r="G28">
            <v>408</v>
          </cell>
          <cell r="H28">
            <v>0</v>
          </cell>
          <cell r="M28">
            <v>300</v>
          </cell>
          <cell r="N28">
            <v>0</v>
          </cell>
          <cell r="Y28">
            <v>200</v>
          </cell>
          <cell r="Z28">
            <v>0</v>
          </cell>
        </row>
        <row r="29">
          <cell r="G29">
            <v>6919</v>
          </cell>
          <cell r="H29">
            <v>14</v>
          </cell>
          <cell r="M29">
            <v>3640</v>
          </cell>
          <cell r="N29">
            <v>0</v>
          </cell>
          <cell r="Y29">
            <v>5040</v>
          </cell>
          <cell r="Z29">
            <v>0</v>
          </cell>
        </row>
        <row r="30">
          <cell r="G30">
            <v>80</v>
          </cell>
          <cell r="H30">
            <v>0</v>
          </cell>
          <cell r="M30">
            <v>120</v>
          </cell>
          <cell r="N30">
            <v>0</v>
          </cell>
          <cell r="Y30">
            <v>125</v>
          </cell>
          <cell r="Z30">
            <v>0</v>
          </cell>
        </row>
        <row r="32">
          <cell r="G32">
            <v>6861</v>
          </cell>
          <cell r="H32">
            <v>0</v>
          </cell>
          <cell r="M32">
            <v>5440</v>
          </cell>
          <cell r="N32">
            <v>0</v>
          </cell>
          <cell r="Y32">
            <v>7000</v>
          </cell>
          <cell r="Z32">
            <v>0</v>
          </cell>
        </row>
        <row r="33">
          <cell r="G33">
            <v>4819</v>
          </cell>
          <cell r="H33">
            <v>41</v>
          </cell>
          <cell r="M33">
            <v>5044</v>
          </cell>
          <cell r="N33">
            <v>0</v>
          </cell>
          <cell r="Y33">
            <v>5045</v>
          </cell>
          <cell r="Z33">
            <v>0</v>
          </cell>
        </row>
        <row r="34">
          <cell r="G34">
            <v>4630</v>
          </cell>
          <cell r="H34">
            <v>41</v>
          </cell>
          <cell r="M34">
            <v>4744</v>
          </cell>
          <cell r="N34">
            <v>0</v>
          </cell>
          <cell r="Y34">
            <v>4745</v>
          </cell>
          <cell r="Z34">
            <v>0</v>
          </cell>
        </row>
        <row r="35">
          <cell r="G35">
            <v>189</v>
          </cell>
          <cell r="H35">
            <v>0</v>
          </cell>
          <cell r="M35">
            <v>300</v>
          </cell>
          <cell r="N35">
            <v>0</v>
          </cell>
          <cell r="Y35">
            <v>300</v>
          </cell>
          <cell r="Z35">
            <v>0</v>
          </cell>
        </row>
        <row r="36">
          <cell r="G36">
            <v>1581</v>
          </cell>
          <cell r="H36">
            <v>14</v>
          </cell>
          <cell r="M36">
            <v>1710</v>
          </cell>
          <cell r="N36">
            <v>0</v>
          </cell>
          <cell r="Y36">
            <v>1715</v>
          </cell>
          <cell r="Z36">
            <v>0</v>
          </cell>
        </row>
        <row r="37">
          <cell r="G37">
            <v>13</v>
          </cell>
          <cell r="H37">
            <v>0</v>
          </cell>
          <cell r="M37">
            <v>0</v>
          </cell>
          <cell r="N37">
            <v>0</v>
          </cell>
          <cell r="Y37">
            <v>0</v>
          </cell>
          <cell r="Z37">
            <v>0</v>
          </cell>
        </row>
        <row r="38">
          <cell r="G38">
            <v>1184</v>
          </cell>
          <cell r="H38">
            <v>0</v>
          </cell>
          <cell r="M38">
            <v>1165</v>
          </cell>
          <cell r="N38">
            <v>0</v>
          </cell>
          <cell r="Y38">
            <v>960</v>
          </cell>
          <cell r="Z38">
            <v>0</v>
          </cell>
        </row>
        <row r="40">
          <cell r="G40">
            <v>1905</v>
          </cell>
          <cell r="H40">
            <v>0</v>
          </cell>
          <cell r="M40">
            <v>100</v>
          </cell>
          <cell r="N40">
            <v>0</v>
          </cell>
          <cell r="Y40">
            <v>245</v>
          </cell>
          <cell r="Z40">
            <v>0</v>
          </cell>
        </row>
      </sheetData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R 2023"/>
      <sheetName val="SVR 2024-2025"/>
    </sheetNames>
    <sheetDataSet>
      <sheetData sheetId="0">
        <row r="4">
          <cell r="D4" t="str">
            <v>Sociální služby Chomutov, příspěvková organizace</v>
          </cell>
          <cell r="E4"/>
          <cell r="F4"/>
          <cell r="G4"/>
          <cell r="H4"/>
          <cell r="I4"/>
          <cell r="J4"/>
          <cell r="K4"/>
          <cell r="L4"/>
          <cell r="M4"/>
          <cell r="N4"/>
          <cell r="O4"/>
          <cell r="P4"/>
          <cell r="Q4"/>
          <cell r="R4"/>
          <cell r="S4"/>
          <cell r="T4"/>
          <cell r="U4"/>
        </row>
        <row r="6">
          <cell r="D6">
            <v>46789944</v>
          </cell>
        </row>
        <row r="8">
          <cell r="D8" t="str">
            <v>Písečná 5030, 430 04 Chomutov</v>
          </cell>
          <cell r="E8"/>
          <cell r="F8"/>
          <cell r="G8"/>
          <cell r="H8"/>
          <cell r="I8"/>
          <cell r="J8"/>
          <cell r="K8"/>
          <cell r="L8"/>
          <cell r="M8"/>
          <cell r="N8"/>
          <cell r="O8"/>
          <cell r="P8"/>
          <cell r="Q8"/>
          <cell r="R8"/>
          <cell r="S8"/>
          <cell r="T8"/>
          <cell r="U8"/>
        </row>
        <row r="15">
          <cell r="G15">
            <v>56048</v>
          </cell>
          <cell r="H15">
            <v>127.9</v>
          </cell>
          <cell r="K15"/>
          <cell r="M15">
            <v>60647</v>
          </cell>
          <cell r="Y15">
            <v>70160</v>
          </cell>
          <cell r="Z15">
            <v>0</v>
          </cell>
        </row>
        <row r="16">
          <cell r="G16">
            <v>26882</v>
          </cell>
          <cell r="H16"/>
          <cell r="J16">
            <v>35323</v>
          </cell>
          <cell r="K16"/>
          <cell r="Y16">
            <v>28580</v>
          </cell>
          <cell r="Z16"/>
        </row>
        <row r="17">
          <cell r="G17">
            <v>0</v>
          </cell>
          <cell r="H17"/>
          <cell r="J17"/>
          <cell r="K17"/>
          <cell r="Y17">
            <v>0</v>
          </cell>
          <cell r="Z17"/>
        </row>
        <row r="18">
          <cell r="G18">
            <v>56821</v>
          </cell>
          <cell r="H18"/>
          <cell r="M18">
            <v>40620.9</v>
          </cell>
          <cell r="N18"/>
          <cell r="Y18">
            <v>51320</v>
          </cell>
          <cell r="Z18"/>
        </row>
        <row r="19">
          <cell r="G19">
            <v>0</v>
          </cell>
          <cell r="H19"/>
          <cell r="K19"/>
          <cell r="M19">
            <v>0</v>
          </cell>
          <cell r="Y19">
            <v>0</v>
          </cell>
          <cell r="Z19"/>
        </row>
        <row r="20">
          <cell r="G20">
            <v>16</v>
          </cell>
          <cell r="H20"/>
          <cell r="K20"/>
          <cell r="M20">
            <v>0</v>
          </cell>
          <cell r="Y20">
            <v>0</v>
          </cell>
          <cell r="Z20"/>
        </row>
        <row r="21">
          <cell r="G21">
            <v>1410.3</v>
          </cell>
          <cell r="H21">
            <v>6.6</v>
          </cell>
          <cell r="K21"/>
          <cell r="M21">
            <v>548</v>
          </cell>
          <cell r="Y21">
            <v>173</v>
          </cell>
          <cell r="Z21"/>
        </row>
        <row r="22">
          <cell r="G22">
            <v>0</v>
          </cell>
          <cell r="H22">
            <v>5</v>
          </cell>
          <cell r="K22"/>
          <cell r="M22">
            <v>0</v>
          </cell>
          <cell r="Y22">
            <v>0</v>
          </cell>
          <cell r="Z22"/>
        </row>
        <row r="23">
          <cell r="G23">
            <v>0</v>
          </cell>
          <cell r="H23"/>
          <cell r="K23"/>
          <cell r="M23">
            <v>0</v>
          </cell>
          <cell r="Y23">
            <v>0</v>
          </cell>
          <cell r="Z23"/>
        </row>
        <row r="28">
          <cell r="G28">
            <v>819.1</v>
          </cell>
          <cell r="H28"/>
          <cell r="M28">
            <v>1250</v>
          </cell>
          <cell r="N28"/>
          <cell r="Y28">
            <v>1409</v>
          </cell>
          <cell r="Z28"/>
        </row>
        <row r="29">
          <cell r="G29">
            <v>14027.9</v>
          </cell>
          <cell r="H29">
            <v>2.6</v>
          </cell>
          <cell r="M29">
            <v>15839</v>
          </cell>
          <cell r="N29"/>
          <cell r="Y29">
            <v>16502</v>
          </cell>
          <cell r="Z29"/>
        </row>
        <row r="30">
          <cell r="G30">
            <v>7362.5999999999995</v>
          </cell>
          <cell r="H30"/>
          <cell r="M30">
            <v>9638</v>
          </cell>
          <cell r="N30"/>
          <cell r="Y30">
            <v>10025</v>
          </cell>
          <cell r="Z30"/>
        </row>
        <row r="31">
          <cell r="G31">
            <v>6029.1</v>
          </cell>
          <cell r="H31"/>
          <cell r="M31">
            <v>6437</v>
          </cell>
          <cell r="N31"/>
          <cell r="Y31">
            <v>8081</v>
          </cell>
          <cell r="Z31"/>
        </row>
        <row r="32">
          <cell r="G32">
            <v>78577.399999999994</v>
          </cell>
          <cell r="H32">
            <v>98.8</v>
          </cell>
          <cell r="M32">
            <v>73245</v>
          </cell>
          <cell r="N32"/>
          <cell r="Y32">
            <v>80230</v>
          </cell>
          <cell r="Z32"/>
        </row>
        <row r="33">
          <cell r="G33">
            <v>76686.3</v>
          </cell>
          <cell r="H33"/>
          <cell r="M33">
            <v>73195</v>
          </cell>
          <cell r="N33"/>
          <cell r="Y33">
            <v>80230</v>
          </cell>
          <cell r="Z33"/>
        </row>
        <row r="34">
          <cell r="G34">
            <v>1891.1</v>
          </cell>
          <cell r="H34">
            <v>98.8</v>
          </cell>
          <cell r="M34">
            <v>50</v>
          </cell>
          <cell r="N34"/>
          <cell r="Y34">
            <v>0</v>
          </cell>
          <cell r="Z34"/>
        </row>
        <row r="35">
          <cell r="G35">
            <v>25896</v>
          </cell>
          <cell r="H35">
            <v>8.1</v>
          </cell>
          <cell r="M35">
            <v>24741</v>
          </cell>
          <cell r="N35"/>
          <cell r="Y35">
            <v>27390</v>
          </cell>
          <cell r="Z35"/>
        </row>
        <row r="36">
          <cell r="G36">
            <v>0.7</v>
          </cell>
          <cell r="H36"/>
          <cell r="M36">
            <v>0</v>
          </cell>
          <cell r="N36"/>
          <cell r="Y36">
            <v>0</v>
          </cell>
          <cell r="Z36"/>
        </row>
        <row r="37">
          <cell r="G37">
            <v>1385.8</v>
          </cell>
          <cell r="H37"/>
          <cell r="M37">
            <v>1398</v>
          </cell>
          <cell r="N37"/>
          <cell r="Y37">
            <v>1141</v>
          </cell>
          <cell r="Z37"/>
        </row>
        <row r="38">
          <cell r="G38">
            <v>4592.1000000000004</v>
          </cell>
          <cell r="H38"/>
          <cell r="M38">
            <v>4590.8999999999996</v>
          </cell>
          <cell r="N38"/>
          <cell r="Y38">
            <v>5455</v>
          </cell>
          <cell r="Z38"/>
        </row>
        <row r="51">
          <cell r="G51">
            <v>758.30000000000018</v>
          </cell>
          <cell r="M51">
            <v>101.9</v>
          </cell>
          <cell r="Y51">
            <v>119.5</v>
          </cell>
        </row>
        <row r="52">
          <cell r="G52">
            <v>1525.2</v>
          </cell>
          <cell r="M52">
            <v>1522.8</v>
          </cell>
          <cell r="Y52">
            <v>525.09999999999991</v>
          </cell>
        </row>
        <row r="53">
          <cell r="G53">
            <v>109.6</v>
          </cell>
          <cell r="M53">
            <v>109.6</v>
          </cell>
          <cell r="Y53">
            <v>109.6</v>
          </cell>
        </row>
        <row r="54">
          <cell r="G54">
            <v>496.30000000000018</v>
          </cell>
          <cell r="M54">
            <v>486.20000000000005</v>
          </cell>
          <cell r="Y54">
            <v>586.5</v>
          </cell>
        </row>
      </sheetData>
      <sheetData sheetId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R 2023"/>
      <sheetName val="SVR 2024-2025"/>
      <sheetName val="střediska"/>
    </sheetNames>
    <sheetDataSet>
      <sheetData sheetId="0">
        <row r="6">
          <cell r="D6" t="str">
            <v>00379719</v>
          </cell>
        </row>
        <row r="8">
          <cell r="D8" t="str">
            <v>Přemyslova 259, 430 01 Chomutov</v>
          </cell>
          <cell r="E8"/>
          <cell r="F8"/>
          <cell r="G8"/>
          <cell r="H8"/>
          <cell r="I8"/>
          <cell r="J8"/>
          <cell r="K8"/>
          <cell r="L8"/>
          <cell r="M8"/>
          <cell r="N8"/>
          <cell r="O8"/>
          <cell r="P8"/>
          <cell r="Q8"/>
          <cell r="R8"/>
          <cell r="S8"/>
          <cell r="T8"/>
          <cell r="U8"/>
        </row>
        <row r="15">
          <cell r="G15">
            <v>25625.5</v>
          </cell>
          <cell r="H15">
            <v>7317</v>
          </cell>
          <cell r="M15">
            <v>30100</v>
          </cell>
          <cell r="N15">
            <v>5050</v>
          </cell>
          <cell r="Y15">
            <v>30200</v>
          </cell>
          <cell r="Z15">
            <v>7200</v>
          </cell>
        </row>
        <row r="16">
          <cell r="G16">
            <v>45080</v>
          </cell>
          <cell r="H16"/>
          <cell r="M16">
            <v>47032.3</v>
          </cell>
          <cell r="N16"/>
          <cell r="Y16">
            <v>51600</v>
          </cell>
          <cell r="Z16"/>
        </row>
        <row r="17">
          <cell r="G17">
            <v>0</v>
          </cell>
          <cell r="H17"/>
          <cell r="M17">
            <v>0</v>
          </cell>
          <cell r="N17"/>
          <cell r="Y17">
            <v>0</v>
          </cell>
          <cell r="Z17"/>
        </row>
        <row r="18">
          <cell r="G18">
            <v>3142</v>
          </cell>
          <cell r="H18"/>
          <cell r="M18">
            <v>1400</v>
          </cell>
          <cell r="N18"/>
          <cell r="Y18">
            <v>1100</v>
          </cell>
          <cell r="Z18"/>
        </row>
        <row r="19">
          <cell r="G19">
            <v>1439.6</v>
          </cell>
          <cell r="H19"/>
          <cell r="M19">
            <v>1500</v>
          </cell>
          <cell r="N19"/>
          <cell r="Y19">
            <v>1400</v>
          </cell>
          <cell r="Z19"/>
        </row>
        <row r="20">
          <cell r="G20"/>
          <cell r="H20"/>
          <cell r="M20">
            <v>1200</v>
          </cell>
          <cell r="N20"/>
          <cell r="Y20">
            <v>2200</v>
          </cell>
          <cell r="Z20"/>
        </row>
        <row r="21">
          <cell r="G21">
            <v>2118.5</v>
          </cell>
          <cell r="H21">
            <v>935.7</v>
          </cell>
          <cell r="M21">
            <v>2450</v>
          </cell>
          <cell r="N21">
            <v>100</v>
          </cell>
          <cell r="Y21">
            <v>2150</v>
          </cell>
          <cell r="Z21">
            <v>930</v>
          </cell>
        </row>
        <row r="22">
          <cell r="G22">
            <v>0</v>
          </cell>
          <cell r="H22"/>
          <cell r="M22">
            <v>0</v>
          </cell>
          <cell r="N22"/>
          <cell r="Y22">
            <v>0</v>
          </cell>
          <cell r="Z22"/>
        </row>
        <row r="23">
          <cell r="G23">
            <v>0</v>
          </cell>
          <cell r="H23"/>
          <cell r="M23">
            <v>0</v>
          </cell>
          <cell r="N23"/>
          <cell r="Y23">
            <v>0</v>
          </cell>
          <cell r="Z23"/>
        </row>
        <row r="28">
          <cell r="G28">
            <v>7068.2</v>
          </cell>
          <cell r="H28">
            <v>109.9</v>
          </cell>
          <cell r="M28">
            <v>5500</v>
          </cell>
          <cell r="N28">
            <v>100</v>
          </cell>
          <cell r="Y28">
            <v>6000</v>
          </cell>
          <cell r="Z28">
            <v>150</v>
          </cell>
        </row>
        <row r="29">
          <cell r="G29">
            <v>8746.6</v>
          </cell>
          <cell r="H29">
            <v>775.9</v>
          </cell>
          <cell r="M29">
            <v>9382.2999999999993</v>
          </cell>
          <cell r="N29">
            <v>300</v>
          </cell>
          <cell r="Y29">
            <v>9300</v>
          </cell>
          <cell r="Z29">
            <v>900</v>
          </cell>
        </row>
        <row r="30">
          <cell r="G30">
            <v>4328.5</v>
          </cell>
          <cell r="H30">
            <v>88.3</v>
          </cell>
          <cell r="M30">
            <v>6240</v>
          </cell>
          <cell r="N30">
            <v>0</v>
          </cell>
          <cell r="Y30">
            <v>7000</v>
          </cell>
          <cell r="Z30"/>
        </row>
        <row r="31">
          <cell r="G31">
            <v>9554.5</v>
          </cell>
          <cell r="H31">
            <v>146</v>
          </cell>
          <cell r="M31">
            <v>9280</v>
          </cell>
          <cell r="N31">
            <v>100</v>
          </cell>
          <cell r="Y31">
            <v>9600</v>
          </cell>
          <cell r="Z31">
            <v>200</v>
          </cell>
        </row>
        <row r="32">
          <cell r="G32">
            <v>26608.2</v>
          </cell>
          <cell r="H32">
            <v>1775.2</v>
          </cell>
          <cell r="M32">
            <v>31760</v>
          </cell>
          <cell r="N32">
            <v>1200</v>
          </cell>
          <cell r="Y32">
            <v>35800</v>
          </cell>
          <cell r="Z32">
            <v>630</v>
          </cell>
        </row>
        <row r="33">
          <cell r="G33">
            <v>23644.7</v>
          </cell>
          <cell r="H33">
            <v>1549.5</v>
          </cell>
          <cell r="M33">
            <v>27960</v>
          </cell>
          <cell r="N33">
            <v>900</v>
          </cell>
          <cell r="Y33">
            <v>31000</v>
          </cell>
          <cell r="Z33">
            <v>500</v>
          </cell>
        </row>
        <row r="34">
          <cell r="G34">
            <v>2963.5</v>
          </cell>
          <cell r="H34">
            <v>225.7</v>
          </cell>
          <cell r="M34">
            <v>3800</v>
          </cell>
          <cell r="N34">
            <v>300</v>
          </cell>
          <cell r="Y34">
            <v>4800</v>
          </cell>
          <cell r="Z34">
            <v>130</v>
          </cell>
        </row>
        <row r="35">
          <cell r="G35">
            <v>8279.4</v>
          </cell>
          <cell r="H35">
            <v>518.79999999999995</v>
          </cell>
          <cell r="M35">
            <v>10130</v>
          </cell>
          <cell r="N35">
            <v>300</v>
          </cell>
          <cell r="Y35">
            <v>10900</v>
          </cell>
          <cell r="Z35">
            <v>180</v>
          </cell>
        </row>
        <row r="36">
          <cell r="G36">
            <v>29.5</v>
          </cell>
          <cell r="H36">
            <v>0</v>
          </cell>
          <cell r="M36">
            <v>50</v>
          </cell>
          <cell r="N36">
            <v>0</v>
          </cell>
          <cell r="Y36">
            <v>50</v>
          </cell>
          <cell r="Z36"/>
        </row>
        <row r="37">
          <cell r="G37">
            <v>8350.6</v>
          </cell>
          <cell r="H37">
            <v>1519.7</v>
          </cell>
          <cell r="M37">
            <v>9660</v>
          </cell>
          <cell r="N37">
            <v>1100</v>
          </cell>
          <cell r="Y37">
            <v>8540</v>
          </cell>
          <cell r="Z37">
            <v>1500</v>
          </cell>
        </row>
        <row r="38">
          <cell r="G38">
            <v>3743.7</v>
          </cell>
          <cell r="H38">
            <v>2435.8000000000002</v>
          </cell>
          <cell r="M38">
            <v>2400</v>
          </cell>
          <cell r="N38">
            <v>1330</v>
          </cell>
          <cell r="Y38">
            <v>3350</v>
          </cell>
          <cell r="Z38">
            <v>2680</v>
          </cell>
        </row>
      </sheetData>
      <sheetData sheetId="1"/>
      <sheetData sheetId="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R 2023"/>
      <sheetName val="SVR 2024-2025"/>
    </sheetNames>
    <sheetDataSet>
      <sheetData sheetId="0">
        <row r="15">
          <cell r="G15">
            <v>1250.8</v>
          </cell>
          <cell r="H15">
            <v>3</v>
          </cell>
          <cell r="J15"/>
          <cell r="K15"/>
          <cell r="Y15">
            <v>2200</v>
          </cell>
          <cell r="Z15">
            <v>0</v>
          </cell>
        </row>
        <row r="16">
          <cell r="G16">
            <v>6375.9</v>
          </cell>
          <cell r="H16"/>
          <cell r="J16">
            <v>6810</v>
          </cell>
          <cell r="K16"/>
          <cell r="Y16">
            <v>7859</v>
          </cell>
          <cell r="Z16"/>
        </row>
        <row r="17">
          <cell r="G17">
            <v>893.2</v>
          </cell>
          <cell r="H17"/>
          <cell r="J17">
            <v>1893.6999999999998</v>
          </cell>
          <cell r="K17"/>
          <cell r="Y17">
            <v>523.1</v>
          </cell>
          <cell r="Z17"/>
        </row>
        <row r="18">
          <cell r="G18">
            <v>56612.2</v>
          </cell>
          <cell r="H18"/>
          <cell r="J18"/>
          <cell r="K18">
            <v>57657.7</v>
          </cell>
          <cell r="Y18">
            <v>61581</v>
          </cell>
          <cell r="Z18"/>
        </row>
        <row r="19">
          <cell r="G19">
            <v>895.5</v>
          </cell>
          <cell r="H19"/>
          <cell r="J19"/>
          <cell r="K19"/>
          <cell r="Y19">
            <v>895.5</v>
          </cell>
          <cell r="Z19"/>
        </row>
        <row r="20">
          <cell r="G20">
            <v>269.8</v>
          </cell>
          <cell r="H20"/>
          <cell r="J20"/>
          <cell r="K20"/>
          <cell r="Y20">
            <v>160</v>
          </cell>
          <cell r="Z20"/>
        </row>
        <row r="21">
          <cell r="G21">
            <v>529.29999999999995</v>
          </cell>
          <cell r="H21">
            <v>140.5</v>
          </cell>
          <cell r="J21"/>
          <cell r="K21"/>
          <cell r="Y21">
            <v>140</v>
          </cell>
          <cell r="Z21">
            <v>150</v>
          </cell>
        </row>
        <row r="22">
          <cell r="G22">
            <v>0</v>
          </cell>
          <cell r="H22">
            <v>140.5</v>
          </cell>
          <cell r="J22"/>
          <cell r="K22"/>
          <cell r="Y22">
            <v>0</v>
          </cell>
          <cell r="Z22">
            <v>150</v>
          </cell>
        </row>
        <row r="23">
          <cell r="G23">
            <v>0</v>
          </cell>
          <cell r="H23"/>
          <cell r="J23"/>
          <cell r="K23"/>
          <cell r="Y23">
            <v>0</v>
          </cell>
          <cell r="Z23"/>
        </row>
        <row r="28">
          <cell r="G28">
            <v>668.6</v>
          </cell>
          <cell r="H28"/>
          <cell r="M28">
            <v>900</v>
          </cell>
          <cell r="N28"/>
          <cell r="Y28">
            <v>1080</v>
          </cell>
          <cell r="Z28"/>
        </row>
        <row r="29">
          <cell r="G29">
            <v>2781.6</v>
          </cell>
          <cell r="H29"/>
          <cell r="M29">
            <v>2813</v>
          </cell>
          <cell r="N29">
            <v>48</v>
          </cell>
          <cell r="Y29">
            <v>3345</v>
          </cell>
          <cell r="Z29">
            <v>50</v>
          </cell>
        </row>
        <row r="30">
          <cell r="G30">
            <v>2187.1999999999998</v>
          </cell>
          <cell r="H30">
            <v>22.4</v>
          </cell>
          <cell r="M30">
            <v>3933.8</v>
          </cell>
          <cell r="N30">
            <v>72</v>
          </cell>
          <cell r="Y30">
            <v>2594</v>
          </cell>
          <cell r="Z30">
            <v>35</v>
          </cell>
        </row>
        <row r="31">
          <cell r="G31">
            <v>986.4</v>
          </cell>
          <cell r="H31"/>
          <cell r="M31">
            <v>970</v>
          </cell>
          <cell r="N31"/>
          <cell r="Y31">
            <v>1129</v>
          </cell>
          <cell r="Z31"/>
        </row>
        <row r="32">
          <cell r="G32">
            <v>41346.6</v>
          </cell>
          <cell r="H32"/>
          <cell r="M32">
            <v>42278.1</v>
          </cell>
          <cell r="N32"/>
          <cell r="Y32">
            <v>44855.17</v>
          </cell>
          <cell r="Z32"/>
        </row>
        <row r="33">
          <cell r="G33">
            <v>40539.9</v>
          </cell>
          <cell r="H33"/>
          <cell r="M33">
            <v>41582.899999999994</v>
          </cell>
          <cell r="N33"/>
          <cell r="Y33">
            <v>44815.17</v>
          </cell>
          <cell r="Z33"/>
        </row>
        <row r="34">
          <cell r="G34">
            <v>806.7</v>
          </cell>
          <cell r="H34"/>
          <cell r="M34">
            <v>695.19999999999993</v>
          </cell>
          <cell r="N34"/>
          <cell r="Y34">
            <v>40</v>
          </cell>
          <cell r="Z34"/>
        </row>
        <row r="35">
          <cell r="G35">
            <v>13652.6</v>
          </cell>
          <cell r="H35"/>
          <cell r="M35">
            <v>14055</v>
          </cell>
          <cell r="N35"/>
          <cell r="Y35">
            <v>15147.53</v>
          </cell>
          <cell r="Z35"/>
        </row>
        <row r="36">
          <cell r="G36">
            <v>0</v>
          </cell>
          <cell r="H36"/>
          <cell r="M36">
            <v>0</v>
          </cell>
          <cell r="N36"/>
          <cell r="Y36">
            <v>0</v>
          </cell>
          <cell r="Z36"/>
        </row>
        <row r="37">
          <cell r="G37">
            <v>2014.3</v>
          </cell>
          <cell r="H37"/>
          <cell r="M37">
            <v>1991.8</v>
          </cell>
          <cell r="N37"/>
          <cell r="Y37">
            <v>1311</v>
          </cell>
          <cell r="Z37"/>
        </row>
        <row r="38">
          <cell r="G38">
            <v>3193.4</v>
          </cell>
          <cell r="H38"/>
          <cell r="M38">
            <v>2230.1999999999998</v>
          </cell>
          <cell r="N38"/>
          <cell r="Y38">
            <v>3896.9</v>
          </cell>
          <cell r="Z38">
            <v>65</v>
          </cell>
        </row>
        <row r="44">
          <cell r="J44">
            <v>821.9</v>
          </cell>
          <cell r="V44">
            <v>821.9</v>
          </cell>
        </row>
        <row r="51">
          <cell r="G51">
            <v>2625.7</v>
          </cell>
          <cell r="M51">
            <v>191.09999999999991</v>
          </cell>
          <cell r="Y51">
            <v>341.09999999999991</v>
          </cell>
        </row>
        <row r="52">
          <cell r="G52">
            <v>804.0999999999998</v>
          </cell>
          <cell r="M52">
            <v>379.39999999999964</v>
          </cell>
          <cell r="Y52">
            <v>379.39999999999964</v>
          </cell>
        </row>
        <row r="53">
          <cell r="G53">
            <v>165.29999999999998</v>
          </cell>
          <cell r="M53">
            <v>115.29999999999998</v>
          </cell>
          <cell r="Y53">
            <v>65.299999999999983</v>
          </cell>
        </row>
        <row r="54">
          <cell r="G54">
            <v>1410.9</v>
          </cell>
          <cell r="M54">
            <v>1140.9000000000001</v>
          </cell>
          <cell r="Y54">
            <v>740.90000000000009</v>
          </cell>
        </row>
        <row r="57">
          <cell r="E57">
            <v>89.9</v>
          </cell>
          <cell r="J57">
            <v>91.5</v>
          </cell>
          <cell r="V57">
            <v>92.5</v>
          </cell>
        </row>
      </sheetData>
      <sheetData sheetId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R 2023"/>
      <sheetName val="SVR 2024-2025"/>
    </sheetNames>
    <sheetDataSet>
      <sheetData sheetId="0">
        <row r="15">
          <cell r="G15">
            <v>2000</v>
          </cell>
          <cell r="H15">
            <v>0</v>
          </cell>
          <cell r="K15"/>
          <cell r="Y15">
            <v>2100</v>
          </cell>
          <cell r="Z15">
            <v>0</v>
          </cell>
        </row>
        <row r="16">
          <cell r="G16">
            <v>4697.8</v>
          </cell>
          <cell r="H16"/>
          <cell r="J16">
            <v>5294.5</v>
          </cell>
          <cell r="K16"/>
          <cell r="Y16">
            <v>6105.1</v>
          </cell>
          <cell r="Z16"/>
        </row>
        <row r="17">
          <cell r="G17">
            <v>426.1</v>
          </cell>
          <cell r="H17"/>
          <cell r="J17">
            <v>1825.3</v>
          </cell>
          <cell r="K17"/>
          <cell r="Y17">
            <v>332.6</v>
          </cell>
          <cell r="Z17"/>
        </row>
        <row r="18">
          <cell r="G18">
            <v>45502</v>
          </cell>
          <cell r="H18"/>
          <cell r="Y18">
            <v>50000</v>
          </cell>
          <cell r="Z18"/>
        </row>
        <row r="19">
          <cell r="G19">
            <v>957</v>
          </cell>
          <cell r="H19"/>
          <cell r="K19"/>
          <cell r="Y19">
            <v>957</v>
          </cell>
          <cell r="Z19"/>
        </row>
        <row r="20">
          <cell r="G20"/>
          <cell r="H20"/>
          <cell r="J20"/>
          <cell r="K20"/>
          <cell r="Y20">
            <v>0</v>
          </cell>
          <cell r="Z20"/>
        </row>
        <row r="21">
          <cell r="G21">
            <v>2000</v>
          </cell>
          <cell r="H21"/>
          <cell r="K21"/>
          <cell r="Y21">
            <v>1500</v>
          </cell>
          <cell r="Z21"/>
        </row>
        <row r="22">
          <cell r="G22">
            <v>200</v>
          </cell>
          <cell r="H22"/>
          <cell r="K22"/>
          <cell r="Y22">
            <v>300</v>
          </cell>
          <cell r="Z22"/>
        </row>
        <row r="23">
          <cell r="G23">
            <v>0</v>
          </cell>
          <cell r="H23"/>
          <cell r="J23"/>
          <cell r="K23"/>
          <cell r="Y23">
            <v>0</v>
          </cell>
          <cell r="Z23"/>
        </row>
        <row r="28">
          <cell r="G28">
            <v>385</v>
          </cell>
          <cell r="H28"/>
          <cell r="M28">
            <v>450</v>
          </cell>
          <cell r="N28"/>
          <cell r="Y28">
            <v>495</v>
          </cell>
          <cell r="Z28"/>
        </row>
        <row r="29">
          <cell r="G29">
            <v>2552</v>
          </cell>
          <cell r="H29"/>
          <cell r="M29">
            <v>2798.4</v>
          </cell>
          <cell r="N29"/>
          <cell r="Y29">
            <v>3008</v>
          </cell>
          <cell r="Z29"/>
        </row>
        <row r="30">
          <cell r="G30">
            <v>2200</v>
          </cell>
          <cell r="H30"/>
          <cell r="M30">
            <v>4111.1000000000004</v>
          </cell>
          <cell r="N30"/>
          <cell r="Y30">
            <v>3121.1</v>
          </cell>
          <cell r="Z30"/>
        </row>
        <row r="31">
          <cell r="G31">
            <v>1935</v>
          </cell>
          <cell r="H31"/>
          <cell r="M31">
            <v>1760</v>
          </cell>
          <cell r="N31"/>
          <cell r="Y31">
            <v>1859.1</v>
          </cell>
          <cell r="Z31"/>
        </row>
        <row r="32">
          <cell r="G32">
            <v>44451.3</v>
          </cell>
          <cell r="H32"/>
          <cell r="M32">
            <v>48349.8</v>
          </cell>
          <cell r="N32"/>
          <cell r="Y32">
            <v>49243.5</v>
          </cell>
          <cell r="Z32"/>
        </row>
        <row r="33">
          <cell r="G33">
            <v>15</v>
          </cell>
          <cell r="H33"/>
          <cell r="M33">
            <v>35448.800000000003</v>
          </cell>
          <cell r="N33"/>
          <cell r="Y33">
            <v>180.3</v>
          </cell>
          <cell r="Z33"/>
        </row>
        <row r="34">
          <cell r="G34">
            <v>0</v>
          </cell>
          <cell r="H34"/>
          <cell r="M34">
            <v>0</v>
          </cell>
          <cell r="N34"/>
          <cell r="Y34">
            <v>63.2</v>
          </cell>
          <cell r="Z34"/>
        </row>
        <row r="35">
          <cell r="G35">
            <v>0</v>
          </cell>
          <cell r="H35"/>
          <cell r="M35">
            <v>60.8</v>
          </cell>
          <cell r="N35"/>
          <cell r="Y35">
            <v>60</v>
          </cell>
          <cell r="Z35"/>
        </row>
        <row r="36">
          <cell r="G36">
            <v>0</v>
          </cell>
          <cell r="H36"/>
          <cell r="M36">
            <v>0</v>
          </cell>
          <cell r="N36"/>
          <cell r="Y36">
            <v>0</v>
          </cell>
          <cell r="Z36"/>
        </row>
        <row r="37">
          <cell r="G37">
            <v>1628</v>
          </cell>
          <cell r="H37"/>
          <cell r="M37">
            <v>1628.1</v>
          </cell>
          <cell r="N37"/>
          <cell r="Y37">
            <v>1628</v>
          </cell>
          <cell r="Z37"/>
        </row>
        <row r="38">
          <cell r="G38">
            <v>2431.6</v>
          </cell>
          <cell r="H38"/>
          <cell r="M38">
            <v>1573.4</v>
          </cell>
          <cell r="N38"/>
          <cell r="Y38">
            <v>1580</v>
          </cell>
          <cell r="Z38"/>
        </row>
      </sheetData>
      <sheetData sheetId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R 2023"/>
      <sheetName val="SVR 2024-2025"/>
    </sheetNames>
    <sheetDataSet>
      <sheetData sheetId="0">
        <row r="4">
          <cell r="D4" t="str">
            <v>Základní škola Chomutov, Kadaňská 2334</v>
          </cell>
          <cell r="E4"/>
          <cell r="F4"/>
          <cell r="G4"/>
          <cell r="H4"/>
          <cell r="I4"/>
          <cell r="J4"/>
          <cell r="K4"/>
          <cell r="L4"/>
          <cell r="M4"/>
          <cell r="N4"/>
          <cell r="O4"/>
          <cell r="P4"/>
          <cell r="Q4"/>
          <cell r="R4"/>
          <cell r="S4"/>
          <cell r="T4"/>
          <cell r="U4"/>
        </row>
        <row r="6">
          <cell r="D6">
            <v>46789707</v>
          </cell>
        </row>
        <row r="8">
          <cell r="D8" t="str">
            <v>Kadaňská 2334, 430 03 Chomutov</v>
          </cell>
          <cell r="E8"/>
          <cell r="F8"/>
          <cell r="G8"/>
          <cell r="H8"/>
          <cell r="I8"/>
          <cell r="J8"/>
          <cell r="K8"/>
          <cell r="L8"/>
          <cell r="M8"/>
          <cell r="N8"/>
          <cell r="O8"/>
          <cell r="P8"/>
          <cell r="Q8"/>
          <cell r="R8"/>
          <cell r="S8"/>
          <cell r="T8"/>
          <cell r="U8"/>
        </row>
        <row r="15">
          <cell r="G15">
            <v>0</v>
          </cell>
          <cell r="H15">
            <v>110.5</v>
          </cell>
          <cell r="M15">
            <v>1000</v>
          </cell>
          <cell r="N15">
            <v>100</v>
          </cell>
          <cell r="Y15">
            <v>1000</v>
          </cell>
          <cell r="Z15">
            <v>100</v>
          </cell>
        </row>
        <row r="16">
          <cell r="G16">
            <v>4616.8</v>
          </cell>
          <cell r="H16"/>
          <cell r="M16">
            <v>5053</v>
          </cell>
          <cell r="N16"/>
          <cell r="Y16">
            <v>6109</v>
          </cell>
          <cell r="Z16"/>
        </row>
        <row r="17">
          <cell r="G17">
            <v>414.8</v>
          </cell>
          <cell r="H17"/>
          <cell r="M17">
            <v>1686.1</v>
          </cell>
          <cell r="N17"/>
          <cell r="Z17"/>
        </row>
        <row r="18">
          <cell r="G18">
            <v>39695.4</v>
          </cell>
          <cell r="H18"/>
          <cell r="M18">
            <v>40078</v>
          </cell>
          <cell r="N18"/>
          <cell r="Y18">
            <v>40078</v>
          </cell>
          <cell r="Z18"/>
        </row>
        <row r="19">
          <cell r="G19">
            <v>1097.3</v>
          </cell>
          <cell r="H19"/>
          <cell r="M19">
            <v>0</v>
          </cell>
          <cell r="N19"/>
          <cell r="Y19">
            <v>0</v>
          </cell>
          <cell r="Z19"/>
        </row>
        <row r="20">
          <cell r="G20">
            <v>41.5</v>
          </cell>
          <cell r="H20"/>
          <cell r="M20">
            <v>100</v>
          </cell>
          <cell r="N20"/>
          <cell r="Y20">
            <v>0</v>
          </cell>
          <cell r="Z20"/>
        </row>
        <row r="21">
          <cell r="G21">
            <v>1876.2</v>
          </cell>
          <cell r="H21"/>
          <cell r="M21">
            <v>32</v>
          </cell>
          <cell r="N21"/>
          <cell r="Y21">
            <v>0</v>
          </cell>
          <cell r="Z21"/>
        </row>
        <row r="22">
          <cell r="G22">
            <v>0</v>
          </cell>
          <cell r="H22"/>
          <cell r="M22">
            <v>0</v>
          </cell>
          <cell r="N22"/>
          <cell r="Y22">
            <v>0</v>
          </cell>
          <cell r="Z22"/>
        </row>
        <row r="23">
          <cell r="G23">
            <v>0</v>
          </cell>
          <cell r="H23"/>
          <cell r="M23">
            <v>0</v>
          </cell>
          <cell r="N23"/>
          <cell r="Y23">
            <v>0</v>
          </cell>
          <cell r="Z23"/>
        </row>
        <row r="28">
          <cell r="G28">
            <v>872</v>
          </cell>
          <cell r="H28"/>
          <cell r="M28">
            <v>240</v>
          </cell>
          <cell r="N28"/>
          <cell r="Y28">
            <v>240</v>
          </cell>
          <cell r="Z28"/>
        </row>
        <row r="29">
          <cell r="G29">
            <v>2626.2</v>
          </cell>
          <cell r="H29"/>
          <cell r="M29">
            <v>2351.1999999999998</v>
          </cell>
          <cell r="N29">
            <v>10</v>
          </cell>
          <cell r="Y29">
            <v>2306.1999999999998</v>
          </cell>
          <cell r="Z29">
            <v>10</v>
          </cell>
        </row>
        <row r="30">
          <cell r="G30">
            <v>1516.2</v>
          </cell>
          <cell r="H30">
            <v>14.5</v>
          </cell>
          <cell r="M30">
            <v>1563</v>
          </cell>
          <cell r="N30">
            <v>20</v>
          </cell>
          <cell r="Y30">
            <v>2863</v>
          </cell>
          <cell r="Z30">
            <v>35</v>
          </cell>
        </row>
        <row r="31">
          <cell r="G31">
            <v>921.3</v>
          </cell>
          <cell r="H31"/>
          <cell r="M31">
            <v>452</v>
          </cell>
          <cell r="N31"/>
          <cell r="Y31">
            <v>599.6</v>
          </cell>
          <cell r="Z31"/>
        </row>
        <row r="32">
          <cell r="G32">
            <v>28311.599999999999</v>
          </cell>
          <cell r="H32"/>
          <cell r="M32">
            <v>28799.1</v>
          </cell>
          <cell r="N32"/>
          <cell r="Y32">
            <v>28799.1</v>
          </cell>
          <cell r="Z32"/>
        </row>
        <row r="33">
          <cell r="G33">
            <v>28002.6</v>
          </cell>
          <cell r="H33"/>
          <cell r="M33">
            <v>28367.200000000001</v>
          </cell>
          <cell r="N33"/>
          <cell r="Y33">
            <v>28367.200000000001</v>
          </cell>
          <cell r="Z33"/>
        </row>
        <row r="34">
          <cell r="G34">
            <v>309</v>
          </cell>
          <cell r="H34"/>
          <cell r="M34">
            <v>431.90000000000003</v>
          </cell>
          <cell r="N34"/>
          <cell r="Y34">
            <v>431.90000000000003</v>
          </cell>
          <cell r="Z34"/>
        </row>
        <row r="35">
          <cell r="G35">
            <v>9413.3000000000011</v>
          </cell>
          <cell r="H35"/>
          <cell r="M35">
            <v>9520.5</v>
          </cell>
          <cell r="N35"/>
          <cell r="Y35">
            <v>9520.5</v>
          </cell>
          <cell r="Z35"/>
        </row>
        <row r="36">
          <cell r="G36">
            <v>2.6</v>
          </cell>
          <cell r="H36"/>
          <cell r="M36">
            <v>4</v>
          </cell>
          <cell r="N36"/>
          <cell r="Y36">
            <v>4</v>
          </cell>
          <cell r="Z36"/>
        </row>
        <row r="37">
          <cell r="G37">
            <v>1830</v>
          </cell>
          <cell r="H37"/>
          <cell r="M37">
            <v>1864</v>
          </cell>
          <cell r="N37"/>
          <cell r="Y37">
            <v>1864</v>
          </cell>
          <cell r="Z37"/>
        </row>
        <row r="38">
          <cell r="G38">
            <v>2244.8000000000002</v>
          </cell>
          <cell r="H38"/>
          <cell r="M38">
            <v>1799.3</v>
          </cell>
          <cell r="N38">
            <v>20</v>
          </cell>
          <cell r="Y38">
            <v>1892.1999999999998</v>
          </cell>
          <cell r="Z38">
            <v>55</v>
          </cell>
        </row>
        <row r="44">
          <cell r="D44">
            <v>415.6</v>
          </cell>
        </row>
        <row r="51">
          <cell r="Y51">
            <v>668.8</v>
          </cell>
        </row>
        <row r="52">
          <cell r="Y52">
            <v>2143.2999999999997</v>
          </cell>
        </row>
        <row r="53">
          <cell r="Y53">
            <v>319.89999999999998</v>
          </cell>
        </row>
        <row r="54">
          <cell r="Y54">
            <v>415.1</v>
          </cell>
        </row>
        <row r="57">
          <cell r="E57">
            <v>55.6</v>
          </cell>
          <cell r="J57">
            <v>55</v>
          </cell>
          <cell r="V57">
            <v>56</v>
          </cell>
        </row>
      </sheetData>
      <sheetData sheetId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R 2023"/>
      <sheetName val="SVR 2024-2025"/>
    </sheetNames>
    <sheetDataSet>
      <sheetData sheetId="0">
        <row r="4">
          <cell r="D4" t="str">
            <v>Základní škola Chomutov, Písečná 5144</v>
          </cell>
          <cell r="E4"/>
          <cell r="F4"/>
          <cell r="G4"/>
          <cell r="H4"/>
          <cell r="I4"/>
          <cell r="J4"/>
          <cell r="K4"/>
          <cell r="L4"/>
          <cell r="M4"/>
          <cell r="N4"/>
          <cell r="O4"/>
          <cell r="P4"/>
          <cell r="Q4"/>
          <cell r="R4"/>
          <cell r="S4"/>
          <cell r="T4"/>
          <cell r="U4"/>
        </row>
        <row r="6">
          <cell r="D6">
            <v>831476</v>
          </cell>
        </row>
        <row r="8">
          <cell r="D8" t="str">
            <v>Písečná 5144, 430 04 Chomutov</v>
          </cell>
          <cell r="E8"/>
          <cell r="F8"/>
          <cell r="G8"/>
          <cell r="H8"/>
          <cell r="I8"/>
          <cell r="J8"/>
          <cell r="K8"/>
          <cell r="L8"/>
          <cell r="M8"/>
          <cell r="N8"/>
          <cell r="O8"/>
          <cell r="P8"/>
          <cell r="Q8"/>
          <cell r="R8"/>
          <cell r="S8"/>
          <cell r="T8"/>
          <cell r="U8"/>
        </row>
        <row r="15">
          <cell r="G15">
            <v>745.3</v>
          </cell>
          <cell r="H15"/>
          <cell r="K15"/>
          <cell r="Y15">
            <v>1250</v>
          </cell>
          <cell r="Z15"/>
        </row>
        <row r="16">
          <cell r="G16">
            <v>4488.9399999999996</v>
          </cell>
          <cell r="H16"/>
          <cell r="J16">
            <v>5356.5</v>
          </cell>
          <cell r="K16"/>
          <cell r="Y16">
            <v>5941.3</v>
          </cell>
          <cell r="Z16"/>
        </row>
        <row r="17">
          <cell r="G17">
            <v>699.45</v>
          </cell>
          <cell r="H17"/>
          <cell r="J17">
            <v>1037.0999999999999</v>
          </cell>
          <cell r="K17"/>
          <cell r="Y17">
            <v>384.2</v>
          </cell>
          <cell r="Z17"/>
        </row>
        <row r="18">
          <cell r="G18">
            <v>39074.5</v>
          </cell>
          <cell r="H18"/>
          <cell r="Y18">
            <v>38476</v>
          </cell>
          <cell r="Z18"/>
        </row>
        <row r="19">
          <cell r="G19">
            <v>550.29999999999995</v>
          </cell>
          <cell r="H19"/>
          <cell r="K19"/>
          <cell r="Y19">
            <v>550.29999999999995</v>
          </cell>
          <cell r="Z19"/>
        </row>
        <row r="20">
          <cell r="G20">
            <v>2011.8</v>
          </cell>
          <cell r="H20"/>
          <cell r="J20"/>
          <cell r="K20"/>
          <cell r="Y20">
            <v>0</v>
          </cell>
          <cell r="Z20"/>
        </row>
        <row r="21">
          <cell r="G21">
            <v>699.6</v>
          </cell>
          <cell r="H21">
            <v>101</v>
          </cell>
          <cell r="J21"/>
          <cell r="Y21">
            <v>0</v>
          </cell>
          <cell r="Z21">
            <v>120</v>
          </cell>
        </row>
        <row r="22">
          <cell r="G22">
            <v>0</v>
          </cell>
          <cell r="H22">
            <v>101</v>
          </cell>
          <cell r="J22"/>
          <cell r="Y22">
            <v>0</v>
          </cell>
          <cell r="Z22">
            <v>120</v>
          </cell>
        </row>
        <row r="23">
          <cell r="G23">
            <v>0</v>
          </cell>
          <cell r="H23"/>
          <cell r="J23"/>
          <cell r="K23"/>
          <cell r="Y23">
            <v>0</v>
          </cell>
          <cell r="Z23"/>
        </row>
        <row r="28">
          <cell r="G28">
            <v>383.5</v>
          </cell>
          <cell r="H28"/>
          <cell r="M28">
            <v>740</v>
          </cell>
          <cell r="N28"/>
          <cell r="Y28">
            <v>740</v>
          </cell>
          <cell r="Z28"/>
        </row>
        <row r="29">
          <cell r="G29">
            <v>1921.1999999999998</v>
          </cell>
          <cell r="H29"/>
          <cell r="M29">
            <v>1968.1</v>
          </cell>
          <cell r="N29"/>
          <cell r="Y29">
            <v>2014.5</v>
          </cell>
          <cell r="Z29"/>
        </row>
        <row r="30">
          <cell r="G30">
            <v>1597.2</v>
          </cell>
          <cell r="H30">
            <v>13</v>
          </cell>
          <cell r="M30">
            <v>2681.3</v>
          </cell>
          <cell r="N30">
            <v>120</v>
          </cell>
          <cell r="Y30">
            <v>2681.3</v>
          </cell>
          <cell r="Z30">
            <v>120</v>
          </cell>
        </row>
        <row r="31">
          <cell r="G31">
            <v>795.1</v>
          </cell>
          <cell r="H31"/>
          <cell r="M31">
            <v>1044.2</v>
          </cell>
          <cell r="N31"/>
          <cell r="Y31">
            <v>983.8</v>
          </cell>
          <cell r="Z31"/>
        </row>
        <row r="32">
          <cell r="G32">
            <v>30304.6</v>
          </cell>
          <cell r="H32"/>
          <cell r="M32">
            <v>28568.1</v>
          </cell>
          <cell r="N32"/>
          <cell r="Y32">
            <v>28164.9</v>
          </cell>
          <cell r="Z32"/>
        </row>
        <row r="33">
          <cell r="G33">
            <v>29566.799999999999</v>
          </cell>
          <cell r="H33"/>
          <cell r="M33">
            <v>27977.599999999999</v>
          </cell>
          <cell r="N33"/>
          <cell r="Y33">
            <v>27854.9</v>
          </cell>
          <cell r="Z33"/>
        </row>
        <row r="34">
          <cell r="G34">
            <v>737.8</v>
          </cell>
          <cell r="H34"/>
          <cell r="M34">
            <v>590.5</v>
          </cell>
          <cell r="N34"/>
          <cell r="Y34">
            <v>310</v>
          </cell>
          <cell r="Z34"/>
        </row>
        <row r="35">
          <cell r="G35">
            <v>9920.6999999999989</v>
          </cell>
          <cell r="H35"/>
          <cell r="M35">
            <v>10058.5</v>
          </cell>
          <cell r="N35"/>
          <cell r="Y35">
            <v>10016.1</v>
          </cell>
          <cell r="Z35"/>
        </row>
        <row r="36">
          <cell r="G36">
            <v>0</v>
          </cell>
          <cell r="H36"/>
          <cell r="M36">
            <v>0</v>
          </cell>
          <cell r="N36"/>
          <cell r="Y36">
            <v>0</v>
          </cell>
          <cell r="Z36"/>
        </row>
        <row r="37">
          <cell r="G37">
            <v>1288.7</v>
          </cell>
          <cell r="H37"/>
          <cell r="M37">
            <v>2750.8</v>
          </cell>
          <cell r="N37"/>
          <cell r="Y37">
            <v>1252.4000000000001</v>
          </cell>
          <cell r="Z37"/>
        </row>
        <row r="38">
          <cell r="G38">
            <v>2046.1</v>
          </cell>
          <cell r="H38"/>
          <cell r="M38">
            <v>693.8</v>
          </cell>
          <cell r="N38"/>
          <cell r="Y38">
            <v>748.8</v>
          </cell>
          <cell r="Z38"/>
        </row>
      </sheetData>
      <sheetData sheetId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R 2023"/>
      <sheetName val="SVR 2024-2025"/>
    </sheetNames>
    <sheetDataSet>
      <sheetData sheetId="0">
        <row r="15">
          <cell r="K15"/>
          <cell r="Z15">
            <v>0</v>
          </cell>
        </row>
        <row r="16">
          <cell r="H16"/>
          <cell r="K16"/>
          <cell r="Z16"/>
        </row>
        <row r="17">
          <cell r="H17"/>
          <cell r="K17"/>
          <cell r="Y17">
            <v>286.10000000000002</v>
          </cell>
          <cell r="Z17"/>
        </row>
        <row r="18">
          <cell r="H18"/>
          <cell r="Z18"/>
        </row>
        <row r="19">
          <cell r="H19"/>
          <cell r="K19"/>
          <cell r="Z19"/>
        </row>
        <row r="20">
          <cell r="H20"/>
          <cell r="K20"/>
          <cell r="Z20"/>
        </row>
        <row r="21">
          <cell r="H21"/>
        </row>
        <row r="22">
          <cell r="G22">
            <v>0</v>
          </cell>
          <cell r="H22"/>
        </row>
        <row r="23">
          <cell r="G23">
            <v>0</v>
          </cell>
          <cell r="H23"/>
          <cell r="J23"/>
          <cell r="K23"/>
          <cell r="Y23">
            <v>0</v>
          </cell>
          <cell r="Z23"/>
        </row>
        <row r="28">
          <cell r="H28"/>
          <cell r="N28"/>
          <cell r="Z28"/>
        </row>
        <row r="29">
          <cell r="H29"/>
          <cell r="Z29"/>
        </row>
        <row r="31">
          <cell r="N31"/>
          <cell r="Z31"/>
        </row>
        <row r="32">
          <cell r="H32"/>
          <cell r="N32"/>
          <cell r="Z32"/>
        </row>
        <row r="33">
          <cell r="H33"/>
          <cell r="N33"/>
          <cell r="Z33"/>
        </row>
        <row r="34">
          <cell r="H34"/>
          <cell r="N34"/>
          <cell r="Z34"/>
        </row>
        <row r="35">
          <cell r="H35"/>
          <cell r="N35"/>
          <cell r="Z35"/>
        </row>
        <row r="36">
          <cell r="G36">
            <v>0</v>
          </cell>
          <cell r="H36"/>
          <cell r="N36"/>
          <cell r="Z36"/>
        </row>
        <row r="37">
          <cell r="H37"/>
          <cell r="N37"/>
          <cell r="Z37"/>
        </row>
        <row r="38">
          <cell r="H38"/>
          <cell r="N38"/>
          <cell r="Z38"/>
        </row>
      </sheetData>
      <sheetData sheetId="1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U264"/>
  <sheetViews>
    <sheetView showGridLines="0" tabSelected="1" zoomScale="80" zoomScaleNormal="80" zoomScalePageLayoutView="80" workbookViewId="0">
      <selection activeCell="J64" sqref="J64"/>
    </sheetView>
  </sheetViews>
  <sheetFormatPr defaultColWidth="9.140625" defaultRowHeight="0" customHeight="1" zeroHeight="1" x14ac:dyDescent="0.25"/>
  <cols>
    <col min="1" max="1" width="4.5703125" style="144" customWidth="1"/>
    <col min="2" max="2" width="9.140625" style="144"/>
    <col min="3" max="3" width="65.7109375" style="144" customWidth="1"/>
    <col min="4" max="4" width="20.7109375" style="144" customWidth="1"/>
    <col min="5" max="6" width="14.28515625" style="144" customWidth="1"/>
    <col min="7" max="7" width="21.28515625" style="269" customWidth="1"/>
    <col min="8" max="9" width="14.28515625" style="144" customWidth="1"/>
    <col min="10" max="10" width="20.85546875" style="144" customWidth="1"/>
    <col min="11" max="12" width="14.28515625" style="144" customWidth="1"/>
    <col min="13" max="13" width="21.140625" style="144" customWidth="1"/>
    <col min="14" max="15" width="14.28515625" style="144" customWidth="1"/>
    <col min="16" max="16" width="21.42578125" style="144" customWidth="1"/>
    <col min="17" max="18" width="14.28515625" style="144" customWidth="1"/>
    <col min="19" max="19" width="4" style="144" customWidth="1"/>
    <col min="20" max="16384" width="9.140625" style="144"/>
  </cols>
  <sheetData>
    <row r="1" spans="1:21" ht="15" x14ac:dyDescent="0.25">
      <c r="A1" s="141"/>
      <c r="B1" s="141"/>
      <c r="C1" s="141"/>
      <c r="D1" s="141"/>
      <c r="E1" s="141"/>
      <c r="F1" s="141"/>
      <c r="G1" s="142"/>
      <c r="H1" s="141"/>
      <c r="I1" s="141"/>
      <c r="J1" s="141"/>
      <c r="K1" s="141"/>
      <c r="L1" s="143"/>
      <c r="M1" s="143"/>
      <c r="N1" s="143"/>
      <c r="O1" s="143"/>
      <c r="P1" s="143"/>
      <c r="Q1" s="143"/>
      <c r="R1" s="143"/>
      <c r="S1" s="143"/>
    </row>
    <row r="2" spans="1:21" ht="21" x14ac:dyDescent="0.35">
      <c r="A2" s="141"/>
      <c r="B2" s="145" t="s">
        <v>0</v>
      </c>
      <c r="C2" s="141"/>
      <c r="D2" s="141"/>
      <c r="E2" s="141"/>
      <c r="F2" s="141"/>
      <c r="G2" s="142"/>
      <c r="H2" s="141"/>
      <c r="I2" s="141"/>
      <c r="J2" s="141"/>
      <c r="K2" s="141"/>
      <c r="L2" s="143"/>
      <c r="M2" s="143"/>
      <c r="N2" s="143"/>
      <c r="O2" s="143"/>
      <c r="P2" s="143"/>
      <c r="Q2" s="143"/>
      <c r="R2" s="143"/>
      <c r="S2" s="143"/>
    </row>
    <row r="3" spans="1:21" ht="7.5" customHeight="1" x14ac:dyDescent="0.25">
      <c r="A3" s="141"/>
      <c r="B3" s="141"/>
      <c r="C3" s="141"/>
      <c r="D3" s="141"/>
      <c r="E3" s="141"/>
      <c r="F3" s="141"/>
      <c r="G3" s="142"/>
      <c r="H3" s="141"/>
      <c r="I3" s="141"/>
      <c r="J3" s="141"/>
      <c r="K3" s="141"/>
      <c r="L3" s="143"/>
      <c r="M3" s="143"/>
      <c r="N3" s="143"/>
      <c r="O3" s="143"/>
      <c r="P3" s="143"/>
      <c r="Q3" s="143"/>
      <c r="R3" s="143"/>
      <c r="S3" s="143"/>
    </row>
    <row r="4" spans="1:21" ht="21" x14ac:dyDescent="0.35">
      <c r="A4" s="141"/>
      <c r="B4" s="141" t="s">
        <v>1</v>
      </c>
      <c r="C4" s="141"/>
      <c r="D4" s="419" t="s">
        <v>99</v>
      </c>
      <c r="E4" s="419"/>
      <c r="F4" s="419"/>
      <c r="G4" s="419"/>
      <c r="H4" s="419"/>
      <c r="I4" s="419"/>
      <c r="J4" s="419"/>
      <c r="K4" s="419"/>
      <c r="L4" s="419"/>
      <c r="M4" s="419"/>
      <c r="N4" s="419"/>
      <c r="O4" s="419"/>
      <c r="P4" s="419"/>
      <c r="Q4" s="419"/>
      <c r="R4" s="419"/>
      <c r="S4" s="419"/>
      <c r="T4" s="419"/>
      <c r="U4" s="419"/>
    </row>
    <row r="5" spans="1:21" ht="3.75" customHeight="1" x14ac:dyDescent="0.25">
      <c r="A5" s="141"/>
      <c r="B5" s="141"/>
      <c r="C5" s="141"/>
      <c r="D5" s="146"/>
      <c r="E5" s="146"/>
      <c r="F5" s="146"/>
      <c r="G5" s="146"/>
      <c r="H5" s="146"/>
      <c r="I5" s="146"/>
      <c r="J5" s="146"/>
      <c r="K5" s="146"/>
      <c r="L5" s="143"/>
      <c r="M5" s="143"/>
      <c r="N5" s="143"/>
      <c r="O5" s="143"/>
      <c r="P5" s="143"/>
      <c r="Q5" s="143"/>
      <c r="R5" s="143"/>
      <c r="S5" s="143"/>
    </row>
    <row r="6" spans="1:21" ht="15" x14ac:dyDescent="0.25">
      <c r="A6" s="141"/>
      <c r="B6" s="141" t="s">
        <v>2</v>
      </c>
      <c r="C6" s="141"/>
      <c r="D6" s="147" t="s">
        <v>100</v>
      </c>
      <c r="E6" s="146"/>
      <c r="F6" s="146"/>
      <c r="G6" s="146"/>
      <c r="H6" s="146"/>
      <c r="I6" s="146"/>
      <c r="J6" s="146"/>
      <c r="K6" s="146"/>
      <c r="L6" s="143"/>
      <c r="M6" s="143"/>
      <c r="N6" s="143"/>
      <c r="O6" s="143"/>
      <c r="P6" s="143"/>
      <c r="Q6" s="143"/>
      <c r="R6" s="143"/>
      <c r="S6" s="143"/>
    </row>
    <row r="7" spans="1:21" ht="3.75" customHeight="1" x14ac:dyDescent="0.25">
      <c r="A7" s="141"/>
      <c r="B7" s="141"/>
      <c r="C7" s="141"/>
      <c r="D7" s="146"/>
      <c r="E7" s="146"/>
      <c r="F7" s="146"/>
      <c r="G7" s="146"/>
      <c r="H7" s="146"/>
      <c r="I7" s="146"/>
      <c r="J7" s="146"/>
      <c r="K7" s="146"/>
      <c r="L7" s="143"/>
      <c r="M7" s="143"/>
      <c r="N7" s="143"/>
      <c r="O7" s="143"/>
      <c r="P7" s="143"/>
      <c r="Q7" s="143"/>
      <c r="R7" s="143"/>
      <c r="S7" s="143"/>
    </row>
    <row r="8" spans="1:21" ht="15" x14ac:dyDescent="0.25">
      <c r="A8" s="141"/>
      <c r="B8" s="141" t="s">
        <v>3</v>
      </c>
      <c r="C8" s="141"/>
      <c r="D8" s="420" t="s">
        <v>101</v>
      </c>
      <c r="E8" s="420"/>
      <c r="F8" s="420"/>
      <c r="G8" s="420"/>
      <c r="H8" s="420"/>
      <c r="I8" s="420"/>
      <c r="J8" s="420"/>
      <c r="K8" s="420"/>
      <c r="L8" s="420"/>
      <c r="M8" s="420"/>
      <c r="N8" s="420"/>
      <c r="O8" s="420"/>
      <c r="P8" s="420"/>
      <c r="Q8" s="420"/>
      <c r="R8" s="420"/>
      <c r="S8" s="420"/>
      <c r="T8" s="420"/>
      <c r="U8" s="420"/>
    </row>
    <row r="9" spans="1:21" ht="15.75" thickBot="1" x14ac:dyDescent="0.3">
      <c r="A9" s="141"/>
      <c r="B9" s="141"/>
      <c r="C9" s="141"/>
      <c r="D9" s="141"/>
      <c r="E9" s="141"/>
      <c r="F9" s="141"/>
      <c r="G9" s="142"/>
      <c r="H9" s="141"/>
      <c r="I9" s="141"/>
      <c r="J9" s="141"/>
      <c r="K9" s="141"/>
      <c r="L9" s="143"/>
      <c r="M9" s="143"/>
      <c r="N9" s="143"/>
      <c r="O9" s="143"/>
      <c r="P9" s="143"/>
      <c r="Q9" s="143"/>
      <c r="R9" s="143"/>
      <c r="S9" s="143"/>
    </row>
    <row r="10" spans="1:21" ht="29.25" customHeight="1" thickBot="1" x14ac:dyDescent="0.3">
      <c r="A10" s="141"/>
      <c r="B10" s="148" t="s">
        <v>4</v>
      </c>
      <c r="C10" s="149" t="s">
        <v>5</v>
      </c>
      <c r="D10" s="421" t="s">
        <v>6</v>
      </c>
      <c r="E10" s="421"/>
      <c r="F10" s="421"/>
      <c r="G10" s="422" t="s">
        <v>7</v>
      </c>
      <c r="H10" s="422"/>
      <c r="I10" s="422"/>
      <c r="J10" s="423" t="s">
        <v>8</v>
      </c>
      <c r="K10" s="423"/>
      <c r="L10" s="423"/>
      <c r="M10" s="424" t="s">
        <v>9</v>
      </c>
      <c r="N10" s="424"/>
      <c r="O10" s="424"/>
      <c r="P10" s="421" t="s">
        <v>10</v>
      </c>
      <c r="Q10" s="421"/>
      <c r="R10" s="421"/>
      <c r="S10" s="143"/>
    </row>
    <row r="11" spans="1:21" ht="30.75" customHeight="1" thickBot="1" x14ac:dyDescent="0.3">
      <c r="A11" s="141"/>
      <c r="B11" s="150"/>
      <c r="C11" s="151"/>
      <c r="D11" s="152" t="s">
        <v>11</v>
      </c>
      <c r="E11" s="153" t="s">
        <v>12</v>
      </c>
      <c r="F11" s="153" t="s">
        <v>13</v>
      </c>
      <c r="G11" s="152" t="s">
        <v>11</v>
      </c>
      <c r="H11" s="153" t="s">
        <v>12</v>
      </c>
      <c r="I11" s="154" t="s">
        <v>13</v>
      </c>
      <c r="J11" s="154" t="s">
        <v>11</v>
      </c>
      <c r="K11" s="153" t="s">
        <v>12</v>
      </c>
      <c r="L11" s="153" t="s">
        <v>13</v>
      </c>
      <c r="M11" s="155" t="s">
        <v>11</v>
      </c>
      <c r="N11" s="153" t="s">
        <v>12</v>
      </c>
      <c r="O11" s="153" t="s">
        <v>13</v>
      </c>
      <c r="P11" s="152" t="s">
        <v>11</v>
      </c>
      <c r="Q11" s="153" t="s">
        <v>12</v>
      </c>
      <c r="R11" s="153" t="s">
        <v>13</v>
      </c>
      <c r="S11" s="143"/>
    </row>
    <row r="12" spans="1:21" ht="15.75" customHeight="1" thickBot="1" x14ac:dyDescent="0.3">
      <c r="A12" s="141"/>
      <c r="B12" s="156"/>
      <c r="C12" s="157" t="s">
        <v>14</v>
      </c>
      <c r="D12" s="430"/>
      <c r="E12" s="430"/>
      <c r="F12" s="430"/>
      <c r="G12" s="431"/>
      <c r="H12" s="431"/>
      <c r="I12" s="431"/>
      <c r="J12" s="432"/>
      <c r="K12" s="432"/>
      <c r="L12" s="432"/>
      <c r="M12" s="430"/>
      <c r="N12" s="430"/>
      <c r="O12" s="430"/>
      <c r="P12" s="430"/>
      <c r="Q12" s="430"/>
      <c r="R12" s="430"/>
      <c r="S12" s="143"/>
    </row>
    <row r="13" spans="1:21" ht="15.75" customHeight="1" thickBot="1" x14ac:dyDescent="0.3">
      <c r="A13" s="141"/>
      <c r="B13" s="425" t="s">
        <v>4</v>
      </c>
      <c r="C13" s="426" t="s">
        <v>5</v>
      </c>
      <c r="D13" s="427" t="s">
        <v>15</v>
      </c>
      <c r="E13" s="428" t="s">
        <v>16</v>
      </c>
      <c r="F13" s="429" t="s">
        <v>14</v>
      </c>
      <c r="G13" s="433" t="s">
        <v>15</v>
      </c>
      <c r="H13" s="428" t="s">
        <v>16</v>
      </c>
      <c r="I13" s="434" t="s">
        <v>14</v>
      </c>
      <c r="J13" s="427" t="s">
        <v>15</v>
      </c>
      <c r="K13" s="428" t="s">
        <v>16</v>
      </c>
      <c r="L13" s="429" t="s">
        <v>14</v>
      </c>
      <c r="M13" s="435" t="s">
        <v>15</v>
      </c>
      <c r="N13" s="428" t="s">
        <v>16</v>
      </c>
      <c r="O13" s="429" t="s">
        <v>14</v>
      </c>
      <c r="P13" s="433" t="s">
        <v>15</v>
      </c>
      <c r="Q13" s="428" t="s">
        <v>16</v>
      </c>
      <c r="R13" s="429" t="s">
        <v>14</v>
      </c>
      <c r="S13" s="143"/>
    </row>
    <row r="14" spans="1:21" ht="15.75" thickBot="1" x14ac:dyDescent="0.3">
      <c r="A14" s="141"/>
      <c r="B14" s="425"/>
      <c r="C14" s="426"/>
      <c r="D14" s="427"/>
      <c r="E14" s="428"/>
      <c r="F14" s="429"/>
      <c r="G14" s="433"/>
      <c r="H14" s="428"/>
      <c r="I14" s="434"/>
      <c r="J14" s="427"/>
      <c r="K14" s="428"/>
      <c r="L14" s="429"/>
      <c r="M14" s="435"/>
      <c r="N14" s="428"/>
      <c r="O14" s="429"/>
      <c r="P14" s="433"/>
      <c r="Q14" s="428"/>
      <c r="R14" s="429"/>
      <c r="S14" s="143"/>
    </row>
    <row r="15" spans="1:21" ht="15" x14ac:dyDescent="0.25">
      <c r="A15" s="141"/>
      <c r="B15" s="158" t="s">
        <v>17</v>
      </c>
      <c r="C15" s="159" t="s">
        <v>18</v>
      </c>
      <c r="D15" s="160">
        <f>'[1]NR 2023'!G15</f>
        <v>2145</v>
      </c>
      <c r="E15" s="160">
        <f>'[1]NR 2023'!H15</f>
        <v>0</v>
      </c>
      <c r="F15" s="160">
        <f>'[1]NR 2023'!I15</f>
        <v>2145</v>
      </c>
      <c r="G15" s="160">
        <f>'[1]NR 2023'!M15</f>
        <v>2899</v>
      </c>
      <c r="H15" s="160">
        <f>'[1]NR 2023'!N15</f>
        <v>0</v>
      </c>
      <c r="I15" s="160">
        <f>SUM(G15:H15)</f>
        <v>2899</v>
      </c>
      <c r="J15" s="161">
        <f>'[1]NR 2023'!Y15</f>
        <v>3004</v>
      </c>
      <c r="K15" s="162">
        <f>'[1]NR 2023'!Z15</f>
        <v>0</v>
      </c>
      <c r="L15" s="163">
        <f t="shared" ref="L15:L23" si="0">J15+K15</f>
        <v>3004</v>
      </c>
      <c r="M15" s="164">
        <v>3024</v>
      </c>
      <c r="N15" s="165"/>
      <c r="O15" s="166">
        <f t="shared" ref="O15:O23" si="1">M15+N15</f>
        <v>3024</v>
      </c>
      <c r="P15" s="160">
        <v>3024</v>
      </c>
      <c r="Q15" s="165"/>
      <c r="R15" s="166">
        <f t="shared" ref="R15:R23" si="2">P15+Q15</f>
        <v>3024</v>
      </c>
      <c r="S15" s="143"/>
    </row>
    <row r="16" spans="1:21" ht="15" x14ac:dyDescent="0.25">
      <c r="A16" s="141"/>
      <c r="B16" s="167" t="s">
        <v>19</v>
      </c>
      <c r="C16" s="168" t="s">
        <v>20</v>
      </c>
      <c r="D16" s="160">
        <f>'[1]NR 2023'!G16</f>
        <v>25480</v>
      </c>
      <c r="E16" s="160">
        <f>'[1]NR 2023'!H16</f>
        <v>0</v>
      </c>
      <c r="F16" s="160">
        <f>'[1]NR 2023'!I16</f>
        <v>25480</v>
      </c>
      <c r="G16" s="160">
        <f>'[1]NR 2023'!M16</f>
        <v>27981</v>
      </c>
      <c r="H16" s="160">
        <f>'[1]NR 2023'!N16</f>
        <v>0</v>
      </c>
      <c r="I16" s="160">
        <f t="shared" ref="I16:I23" si="3">SUM(G16:H16)</f>
        <v>27981</v>
      </c>
      <c r="J16" s="161">
        <f>'[1]NR 2023'!Y16</f>
        <v>28618</v>
      </c>
      <c r="K16" s="162">
        <f>'[1]NR 2023'!Z16</f>
        <v>0</v>
      </c>
      <c r="L16" s="169">
        <f t="shared" si="0"/>
        <v>28618</v>
      </c>
      <c r="M16" s="170">
        <f>26804+824+2253</f>
        <v>29881</v>
      </c>
      <c r="N16" s="171"/>
      <c r="O16" s="166">
        <f t="shared" si="1"/>
        <v>29881</v>
      </c>
      <c r="P16" s="172">
        <f>26230+825+695+3473</f>
        <v>31223</v>
      </c>
      <c r="Q16" s="171"/>
      <c r="R16" s="166">
        <f t="shared" si="2"/>
        <v>31223</v>
      </c>
      <c r="S16" s="143"/>
    </row>
    <row r="17" spans="1:19" ht="15" x14ac:dyDescent="0.25">
      <c r="A17" s="141"/>
      <c r="B17" s="167" t="s">
        <v>21</v>
      </c>
      <c r="C17" s="173" t="s">
        <v>22</v>
      </c>
      <c r="D17" s="160">
        <f>'[1]NR 2023'!G17</f>
        <v>0</v>
      </c>
      <c r="E17" s="160">
        <f>'[1]NR 2023'!H17</f>
        <v>0</v>
      </c>
      <c r="F17" s="160">
        <f>'[1]NR 2023'!I17</f>
        <v>0</v>
      </c>
      <c r="G17" s="160">
        <f>'[1]NR 2023'!M17</f>
        <v>0</v>
      </c>
      <c r="H17" s="160">
        <f>'[1]NR 2023'!N17</f>
        <v>0</v>
      </c>
      <c r="I17" s="160">
        <f t="shared" si="3"/>
        <v>0</v>
      </c>
      <c r="J17" s="161">
        <f>'[1]NR 2023'!Y17</f>
        <v>0</v>
      </c>
      <c r="K17" s="162">
        <f>'[1]NR 2023'!Z17</f>
        <v>0</v>
      </c>
      <c r="L17" s="169">
        <f t="shared" si="0"/>
        <v>0</v>
      </c>
      <c r="M17" s="170"/>
      <c r="N17" s="174"/>
      <c r="O17" s="166">
        <f t="shared" si="1"/>
        <v>0</v>
      </c>
      <c r="P17" s="172"/>
      <c r="Q17" s="174"/>
      <c r="R17" s="166">
        <f t="shared" si="2"/>
        <v>0</v>
      </c>
      <c r="S17" s="143"/>
    </row>
    <row r="18" spans="1:19" ht="15" x14ac:dyDescent="0.25">
      <c r="A18" s="141"/>
      <c r="B18" s="167" t="s">
        <v>23</v>
      </c>
      <c r="C18" s="175" t="s">
        <v>24</v>
      </c>
      <c r="D18" s="160">
        <f>'[1]NR 2023'!G18</f>
        <v>1496.6000000000001</v>
      </c>
      <c r="E18" s="160">
        <f>'[1]NR 2023'!H18</f>
        <v>0</v>
      </c>
      <c r="F18" s="160">
        <f>'[1]NR 2023'!I18</f>
        <v>1496.6000000000001</v>
      </c>
      <c r="G18" s="160">
        <f>'[1]NR 2023'!M18</f>
        <v>1427.8</v>
      </c>
      <c r="H18" s="160">
        <f>'[1]NR 2023'!N18</f>
        <v>0</v>
      </c>
      <c r="I18" s="160">
        <f t="shared" si="3"/>
        <v>1427.8</v>
      </c>
      <c r="J18" s="161">
        <f>'[1]NR 2023'!Y18</f>
        <v>1300</v>
      </c>
      <c r="K18" s="162">
        <f>'[1]NR 2023'!Z18</f>
        <v>0</v>
      </c>
      <c r="L18" s="169">
        <f t="shared" si="0"/>
        <v>1300</v>
      </c>
      <c r="M18" s="170">
        <v>1300</v>
      </c>
      <c r="N18" s="165"/>
      <c r="O18" s="166">
        <f t="shared" si="1"/>
        <v>1300</v>
      </c>
      <c r="P18" s="172">
        <v>1300</v>
      </c>
      <c r="Q18" s="165"/>
      <c r="R18" s="166">
        <f t="shared" si="2"/>
        <v>1300</v>
      </c>
      <c r="S18" s="143"/>
    </row>
    <row r="19" spans="1:19" ht="15" x14ac:dyDescent="0.25">
      <c r="A19" s="141"/>
      <c r="B19" s="167" t="s">
        <v>25</v>
      </c>
      <c r="C19" s="176" t="s">
        <v>26</v>
      </c>
      <c r="D19" s="160">
        <f>'[1]NR 2023'!G19</f>
        <v>46</v>
      </c>
      <c r="E19" s="160">
        <f>'[1]NR 2023'!H19</f>
        <v>0</v>
      </c>
      <c r="F19" s="160">
        <f>'[1]NR 2023'!I19</f>
        <v>46</v>
      </c>
      <c r="G19" s="160">
        <f>'[1]NR 2023'!M19</f>
        <v>46</v>
      </c>
      <c r="H19" s="160">
        <f>'[1]NR 2023'!N19</f>
        <v>0</v>
      </c>
      <c r="I19" s="160">
        <f t="shared" si="3"/>
        <v>46</v>
      </c>
      <c r="J19" s="161">
        <f>'[1]NR 2023'!Y19</f>
        <v>46</v>
      </c>
      <c r="K19" s="162">
        <f>'[1]NR 2023'!Z19</f>
        <v>0</v>
      </c>
      <c r="L19" s="169">
        <f t="shared" si="0"/>
        <v>46</v>
      </c>
      <c r="M19" s="170">
        <v>46</v>
      </c>
      <c r="N19" s="165"/>
      <c r="O19" s="166">
        <f t="shared" si="1"/>
        <v>46</v>
      </c>
      <c r="P19" s="172">
        <v>46</v>
      </c>
      <c r="Q19" s="165"/>
      <c r="R19" s="166">
        <f t="shared" si="2"/>
        <v>46</v>
      </c>
      <c r="S19" s="143"/>
    </row>
    <row r="20" spans="1:19" ht="15" x14ac:dyDescent="0.25">
      <c r="A20" s="141"/>
      <c r="B20" s="167" t="s">
        <v>27</v>
      </c>
      <c r="C20" s="177" t="s">
        <v>28</v>
      </c>
      <c r="D20" s="160">
        <f>'[1]NR 2023'!G20</f>
        <v>0</v>
      </c>
      <c r="E20" s="160">
        <f>'[1]NR 2023'!H20</f>
        <v>0</v>
      </c>
      <c r="F20" s="160">
        <f>'[1]NR 2023'!I20</f>
        <v>0</v>
      </c>
      <c r="G20" s="160">
        <f>'[1]NR 2023'!M20</f>
        <v>0</v>
      </c>
      <c r="H20" s="160">
        <f>'[1]NR 2023'!N20</f>
        <v>0</v>
      </c>
      <c r="I20" s="160">
        <f t="shared" si="3"/>
        <v>0</v>
      </c>
      <c r="J20" s="161">
        <f>'[1]NR 2023'!Y20</f>
        <v>0</v>
      </c>
      <c r="K20" s="162">
        <f>'[1]NR 2023'!Z20</f>
        <v>0</v>
      </c>
      <c r="L20" s="169">
        <f t="shared" si="0"/>
        <v>0</v>
      </c>
      <c r="M20" s="170">
        <v>0</v>
      </c>
      <c r="N20" s="165"/>
      <c r="O20" s="166">
        <f t="shared" si="1"/>
        <v>0</v>
      </c>
      <c r="P20" s="172">
        <v>0</v>
      </c>
      <c r="Q20" s="165"/>
      <c r="R20" s="166">
        <f t="shared" si="2"/>
        <v>0</v>
      </c>
      <c r="S20" s="143"/>
    </row>
    <row r="21" spans="1:19" ht="15" x14ac:dyDescent="0.25">
      <c r="A21" s="141"/>
      <c r="B21" s="167" t="s">
        <v>29</v>
      </c>
      <c r="C21" s="177" t="s">
        <v>30</v>
      </c>
      <c r="D21" s="160">
        <f>'[1]NR 2023'!G21</f>
        <v>227.7</v>
      </c>
      <c r="E21" s="160">
        <f>'[1]NR 2023'!H21</f>
        <v>0</v>
      </c>
      <c r="F21" s="160">
        <f>'[1]NR 2023'!I21</f>
        <v>227.7</v>
      </c>
      <c r="G21" s="160">
        <f>'[1]NR 2023'!M21</f>
        <v>275</v>
      </c>
      <c r="H21" s="160">
        <f>'[1]NR 2023'!N21</f>
        <v>0</v>
      </c>
      <c r="I21" s="160">
        <f t="shared" si="3"/>
        <v>275</v>
      </c>
      <c r="J21" s="161">
        <f>'[1]NR 2023'!Y21</f>
        <v>395</v>
      </c>
      <c r="K21" s="162">
        <f>'[1]NR 2023'!Z21</f>
        <v>0</v>
      </c>
      <c r="L21" s="169">
        <f t="shared" si="0"/>
        <v>395</v>
      </c>
      <c r="M21" s="170">
        <v>175</v>
      </c>
      <c r="N21" s="178"/>
      <c r="O21" s="166">
        <f t="shared" si="1"/>
        <v>175</v>
      </c>
      <c r="P21" s="172">
        <v>175</v>
      </c>
      <c r="Q21" s="178"/>
      <c r="R21" s="166">
        <f t="shared" si="2"/>
        <v>175</v>
      </c>
      <c r="S21" s="143"/>
    </row>
    <row r="22" spans="1:19" ht="15" x14ac:dyDescent="0.25">
      <c r="A22" s="141"/>
      <c r="B22" s="167" t="s">
        <v>31</v>
      </c>
      <c r="C22" s="177" t="s">
        <v>32</v>
      </c>
      <c r="D22" s="160">
        <f>'[1]NR 2023'!G22</f>
        <v>612</v>
      </c>
      <c r="E22" s="160">
        <f>'[1]NR 2023'!H22</f>
        <v>0</v>
      </c>
      <c r="F22" s="160">
        <f>'[1]NR 2023'!I22</f>
        <v>612</v>
      </c>
      <c r="G22" s="160">
        <f>'[1]NR 2023'!M22</f>
        <v>670</v>
      </c>
      <c r="H22" s="160">
        <f>'[1]NR 2023'!N22</f>
        <v>0</v>
      </c>
      <c r="I22" s="160">
        <f t="shared" si="3"/>
        <v>670</v>
      </c>
      <c r="J22" s="161">
        <f>'[1]NR 2023'!Y22</f>
        <v>730</v>
      </c>
      <c r="K22" s="162">
        <f>'[1]NR 2023'!Z22</f>
        <v>0</v>
      </c>
      <c r="L22" s="169">
        <f t="shared" si="0"/>
        <v>730</v>
      </c>
      <c r="M22" s="170">
        <v>670</v>
      </c>
      <c r="N22" s="178"/>
      <c r="O22" s="166">
        <f t="shared" si="1"/>
        <v>670</v>
      </c>
      <c r="P22" s="172">
        <v>670</v>
      </c>
      <c r="Q22" s="178"/>
      <c r="R22" s="166">
        <f t="shared" si="2"/>
        <v>670</v>
      </c>
      <c r="S22" s="143"/>
    </row>
    <row r="23" spans="1:19" ht="15.75" thickBot="1" x14ac:dyDescent="0.3">
      <c r="A23" s="141"/>
      <c r="B23" s="179" t="s">
        <v>33</v>
      </c>
      <c r="C23" s="180" t="s">
        <v>34</v>
      </c>
      <c r="D23" s="160">
        <f>'[1]NR 2023'!G23</f>
        <v>90</v>
      </c>
      <c r="E23" s="160">
        <f>'[1]NR 2023'!H23</f>
        <v>0</v>
      </c>
      <c r="F23" s="160">
        <f>'[1]NR 2023'!I23</f>
        <v>90</v>
      </c>
      <c r="G23" s="160">
        <f>'[1]NR 2023'!M23</f>
        <v>25</v>
      </c>
      <c r="H23" s="160">
        <f>'[1]NR 2023'!N23</f>
        <v>0</v>
      </c>
      <c r="I23" s="160">
        <f t="shared" si="3"/>
        <v>25</v>
      </c>
      <c r="J23" s="161">
        <f>'[1]NR 2023'!Y23</f>
        <v>30</v>
      </c>
      <c r="K23" s="162">
        <f>'[1]NR 2023'!Z23</f>
        <v>0</v>
      </c>
      <c r="L23" s="169">
        <f t="shared" si="0"/>
        <v>30</v>
      </c>
      <c r="M23" s="181">
        <v>25</v>
      </c>
      <c r="N23" s="182"/>
      <c r="O23" s="183">
        <f t="shared" si="1"/>
        <v>25</v>
      </c>
      <c r="P23" s="184">
        <v>25</v>
      </c>
      <c r="Q23" s="182"/>
      <c r="R23" s="183">
        <f t="shared" si="2"/>
        <v>25</v>
      </c>
      <c r="S23" s="143"/>
    </row>
    <row r="24" spans="1:19" ht="15.75" thickBot="1" x14ac:dyDescent="0.3">
      <c r="A24" s="141"/>
      <c r="B24" s="185" t="s">
        <v>35</v>
      </c>
      <c r="C24" s="186" t="s">
        <v>36</v>
      </c>
      <c r="D24" s="187">
        <f t="shared" ref="D24:O24" si="4">SUM(D15:D21)</f>
        <v>29395.3</v>
      </c>
      <c r="E24" s="187">
        <f t="shared" si="4"/>
        <v>0</v>
      </c>
      <c r="F24" s="187">
        <f t="shared" si="4"/>
        <v>29395.3</v>
      </c>
      <c r="G24" s="187">
        <f t="shared" si="4"/>
        <v>32628.799999999999</v>
      </c>
      <c r="H24" s="187">
        <f t="shared" si="4"/>
        <v>0</v>
      </c>
      <c r="I24" s="188">
        <f t="shared" si="4"/>
        <v>32628.799999999999</v>
      </c>
      <c r="J24" s="189">
        <f t="shared" si="4"/>
        <v>33363</v>
      </c>
      <c r="K24" s="189">
        <f t="shared" si="4"/>
        <v>0</v>
      </c>
      <c r="L24" s="189">
        <f t="shared" si="4"/>
        <v>33363</v>
      </c>
      <c r="M24" s="190">
        <f t="shared" si="4"/>
        <v>34426</v>
      </c>
      <c r="N24" s="187">
        <f t="shared" si="4"/>
        <v>0</v>
      </c>
      <c r="O24" s="187">
        <f t="shared" si="4"/>
        <v>34426</v>
      </c>
      <c r="P24" s="187">
        <f>SUM(P15:P21)</f>
        <v>35768</v>
      </c>
      <c r="Q24" s="187">
        <f>SUM(Q15:Q21)</f>
        <v>0</v>
      </c>
      <c r="R24" s="187">
        <f>SUM(R15:R21)</f>
        <v>35768</v>
      </c>
      <c r="S24" s="143"/>
    </row>
    <row r="25" spans="1:19" ht="15.75" customHeight="1" thickBot="1" x14ac:dyDescent="0.3">
      <c r="A25" s="141"/>
      <c r="B25" s="191"/>
      <c r="C25" s="192" t="s">
        <v>37</v>
      </c>
      <c r="D25" s="438"/>
      <c r="E25" s="438"/>
      <c r="F25" s="438"/>
      <c r="G25" s="439"/>
      <c r="H25" s="439"/>
      <c r="I25" s="439"/>
      <c r="J25" s="440"/>
      <c r="K25" s="440"/>
      <c r="L25" s="440"/>
      <c r="M25" s="438"/>
      <c r="N25" s="438"/>
      <c r="O25" s="438"/>
      <c r="P25" s="438"/>
      <c r="Q25" s="438"/>
      <c r="R25" s="438"/>
      <c r="S25" s="143"/>
    </row>
    <row r="26" spans="1:19" ht="15" customHeight="1" thickBot="1" x14ac:dyDescent="0.3">
      <c r="A26" s="141"/>
      <c r="B26" s="425" t="s">
        <v>4</v>
      </c>
      <c r="C26" s="426" t="s">
        <v>5</v>
      </c>
      <c r="D26" s="427" t="s">
        <v>38</v>
      </c>
      <c r="E26" s="436" t="s">
        <v>39</v>
      </c>
      <c r="F26" s="437" t="s">
        <v>40</v>
      </c>
      <c r="G26" s="433" t="s">
        <v>38</v>
      </c>
      <c r="H26" s="436" t="s">
        <v>39</v>
      </c>
      <c r="I26" s="441" t="s">
        <v>40</v>
      </c>
      <c r="J26" s="427" t="s">
        <v>38</v>
      </c>
      <c r="K26" s="436" t="s">
        <v>39</v>
      </c>
      <c r="L26" s="437" t="s">
        <v>40</v>
      </c>
      <c r="M26" s="435" t="s">
        <v>38</v>
      </c>
      <c r="N26" s="436" t="s">
        <v>39</v>
      </c>
      <c r="O26" s="437" t="s">
        <v>40</v>
      </c>
      <c r="P26" s="433" t="s">
        <v>38</v>
      </c>
      <c r="Q26" s="436" t="s">
        <v>39</v>
      </c>
      <c r="R26" s="437" t="s">
        <v>40</v>
      </c>
      <c r="S26" s="143"/>
    </row>
    <row r="27" spans="1:19" ht="15.75" thickBot="1" x14ac:dyDescent="0.3">
      <c r="A27" s="141"/>
      <c r="B27" s="425"/>
      <c r="C27" s="426"/>
      <c r="D27" s="427"/>
      <c r="E27" s="436"/>
      <c r="F27" s="437"/>
      <c r="G27" s="433"/>
      <c r="H27" s="436"/>
      <c r="I27" s="441"/>
      <c r="J27" s="427"/>
      <c r="K27" s="436"/>
      <c r="L27" s="437"/>
      <c r="M27" s="435"/>
      <c r="N27" s="436"/>
      <c r="O27" s="437"/>
      <c r="P27" s="433"/>
      <c r="Q27" s="436"/>
      <c r="R27" s="437"/>
      <c r="S27" s="143"/>
    </row>
    <row r="28" spans="1:19" ht="15" x14ac:dyDescent="0.25">
      <c r="A28" s="141"/>
      <c r="B28" s="158" t="s">
        <v>41</v>
      </c>
      <c r="C28" s="159" t="s">
        <v>42</v>
      </c>
      <c r="D28" s="160">
        <f>'[1]NR 2023'!G28</f>
        <v>1703.4</v>
      </c>
      <c r="E28" s="160">
        <f>'[1]NR 2023'!H28</f>
        <v>0</v>
      </c>
      <c r="F28" s="160">
        <f>'[1]NR 2023'!I28</f>
        <v>1703.4</v>
      </c>
      <c r="G28" s="160">
        <f>'[1]NR 2023'!M28</f>
        <v>2000</v>
      </c>
      <c r="H28" s="160">
        <f>'[1]NR 2023'!N28</f>
        <v>0</v>
      </c>
      <c r="I28" s="160">
        <f>'[1]NR 2023'!O28</f>
        <v>2000</v>
      </c>
      <c r="J28" s="161">
        <f>'[1]NR 2023'!Y28</f>
        <v>1500</v>
      </c>
      <c r="K28" s="162">
        <f>'[1]NR 2023'!Z28</f>
        <v>0</v>
      </c>
      <c r="L28" s="163">
        <f t="shared" ref="L28:L38" si="5">J28+K28</f>
        <v>1500</v>
      </c>
      <c r="M28" s="193">
        <v>1500</v>
      </c>
      <c r="N28" s="193"/>
      <c r="O28" s="166">
        <f t="shared" ref="O28:O38" si="6">M28+N28</f>
        <v>1500</v>
      </c>
      <c r="P28" s="193">
        <v>1500</v>
      </c>
      <c r="Q28" s="193"/>
      <c r="R28" s="166">
        <f t="shared" ref="R28:R38" si="7">P28+Q28</f>
        <v>1500</v>
      </c>
      <c r="S28" s="143"/>
    </row>
    <row r="29" spans="1:19" ht="15" x14ac:dyDescent="0.25">
      <c r="A29" s="141"/>
      <c r="B29" s="167" t="s">
        <v>43</v>
      </c>
      <c r="C29" s="177" t="s">
        <v>44</v>
      </c>
      <c r="D29" s="160">
        <f>'[1]NR 2023'!G29</f>
        <v>2749.4</v>
      </c>
      <c r="E29" s="160">
        <f>'[1]NR 2023'!H29</f>
        <v>0</v>
      </c>
      <c r="F29" s="160">
        <f>'[1]NR 2023'!I29</f>
        <v>2749.4</v>
      </c>
      <c r="G29" s="160">
        <f>'[1]NR 2023'!M29</f>
        <v>3187</v>
      </c>
      <c r="H29" s="160">
        <f>'[1]NR 2023'!N29</f>
        <v>0</v>
      </c>
      <c r="I29" s="160">
        <f>'[1]NR 2023'!O29</f>
        <v>3187</v>
      </c>
      <c r="J29" s="161">
        <f>'[1]NR 2023'!Y29</f>
        <v>3293</v>
      </c>
      <c r="K29" s="162">
        <f>'[1]NR 2023'!Z29</f>
        <v>0</v>
      </c>
      <c r="L29" s="169">
        <f t="shared" si="5"/>
        <v>3293</v>
      </c>
      <c r="M29" s="194">
        <v>3293</v>
      </c>
      <c r="N29" s="195"/>
      <c r="O29" s="166">
        <f t="shared" si="6"/>
        <v>3293</v>
      </c>
      <c r="P29" s="194">
        <v>3293</v>
      </c>
      <c r="Q29" s="195"/>
      <c r="R29" s="166">
        <f t="shared" si="7"/>
        <v>3293</v>
      </c>
      <c r="S29" s="143"/>
    </row>
    <row r="30" spans="1:19" ht="15" x14ac:dyDescent="0.25">
      <c r="A30" s="141"/>
      <c r="B30" s="167" t="s">
        <v>45</v>
      </c>
      <c r="C30" s="177" t="s">
        <v>46</v>
      </c>
      <c r="D30" s="160">
        <f>'[1]NR 2023'!G30</f>
        <v>1535.7</v>
      </c>
      <c r="E30" s="160">
        <f>'[1]NR 2023'!H30</f>
        <v>0</v>
      </c>
      <c r="F30" s="160">
        <f>'[1]NR 2023'!I30</f>
        <v>1535.7</v>
      </c>
      <c r="G30" s="160">
        <f>'[1]NR 2023'!M30</f>
        <v>2819</v>
      </c>
      <c r="H30" s="160">
        <f>'[1]NR 2023'!N30</f>
        <v>0</v>
      </c>
      <c r="I30" s="160">
        <f>'[1]NR 2023'!O30</f>
        <v>2819</v>
      </c>
      <c r="J30" s="161">
        <f>'[1]NR 2023'!Y30</f>
        <v>2405</v>
      </c>
      <c r="K30" s="162">
        <f>'[1]NR 2023'!Z30</f>
        <v>0</v>
      </c>
      <c r="L30" s="169">
        <f t="shared" si="5"/>
        <v>2405</v>
      </c>
      <c r="M30" s="194">
        <v>2405</v>
      </c>
      <c r="N30" s="195"/>
      <c r="O30" s="166">
        <f t="shared" si="6"/>
        <v>2405</v>
      </c>
      <c r="P30" s="194">
        <v>2405</v>
      </c>
      <c r="Q30" s="195"/>
      <c r="R30" s="166">
        <f t="shared" si="7"/>
        <v>2405</v>
      </c>
      <c r="S30" s="143"/>
    </row>
    <row r="31" spans="1:19" ht="15" x14ac:dyDescent="0.25">
      <c r="A31" s="141"/>
      <c r="B31" s="167" t="s">
        <v>47</v>
      </c>
      <c r="C31" s="177" t="s">
        <v>48</v>
      </c>
      <c r="D31" s="160">
        <f>'[1]NR 2023'!G31</f>
        <v>2371.8000000000002</v>
      </c>
      <c r="E31" s="160">
        <f>'[1]NR 2023'!H31</f>
        <v>0</v>
      </c>
      <c r="F31" s="160">
        <f>'[1]NR 2023'!I31</f>
        <v>2371.8000000000002</v>
      </c>
      <c r="G31" s="160">
        <f>'[1]NR 2023'!M31</f>
        <v>2583.8000000000002</v>
      </c>
      <c r="H31" s="160">
        <f>'[1]NR 2023'!N31</f>
        <v>0</v>
      </c>
      <c r="I31" s="160">
        <f>'[1]NR 2023'!O31</f>
        <v>2583.8000000000002</v>
      </c>
      <c r="J31" s="161">
        <f>'[1]NR 2023'!Y31</f>
        <v>2621</v>
      </c>
      <c r="K31" s="162">
        <f>'[1]NR 2023'!Z31</f>
        <v>0</v>
      </c>
      <c r="L31" s="169">
        <f t="shared" si="5"/>
        <v>2621</v>
      </c>
      <c r="M31" s="194">
        <v>2621</v>
      </c>
      <c r="N31" s="194"/>
      <c r="O31" s="166">
        <f t="shared" si="6"/>
        <v>2621</v>
      </c>
      <c r="P31" s="194">
        <v>2621</v>
      </c>
      <c r="Q31" s="194"/>
      <c r="R31" s="166">
        <f t="shared" si="7"/>
        <v>2621</v>
      </c>
      <c r="S31" s="143"/>
    </row>
    <row r="32" spans="1:19" ht="15" x14ac:dyDescent="0.25">
      <c r="A32" s="141"/>
      <c r="B32" s="167" t="s">
        <v>49</v>
      </c>
      <c r="C32" s="177" t="s">
        <v>50</v>
      </c>
      <c r="D32" s="160">
        <f>'[1]NR 2023'!G32</f>
        <v>13915.3</v>
      </c>
      <c r="E32" s="160">
        <f>'[1]NR 2023'!H32</f>
        <v>0</v>
      </c>
      <c r="F32" s="160">
        <f>'[1]NR 2023'!I32</f>
        <v>13915.3</v>
      </c>
      <c r="G32" s="160">
        <f>'[1]NR 2023'!M32</f>
        <v>15134</v>
      </c>
      <c r="H32" s="160">
        <f>'[1]NR 2023'!N32</f>
        <v>0</v>
      </c>
      <c r="I32" s="160">
        <f>'[1]NR 2023'!O32</f>
        <v>15134</v>
      </c>
      <c r="J32" s="161">
        <f>'[1]NR 2023'!Y32</f>
        <v>16170</v>
      </c>
      <c r="K32" s="162">
        <f>'[1]NR 2023'!Z32</f>
        <v>0</v>
      </c>
      <c r="L32" s="169">
        <f t="shared" si="5"/>
        <v>16170</v>
      </c>
      <c r="M32" s="194">
        <f>SUM(M33:M34)</f>
        <v>16970</v>
      </c>
      <c r="N32" s="194"/>
      <c r="O32" s="166">
        <f t="shared" si="6"/>
        <v>16970</v>
      </c>
      <c r="P32" s="194">
        <f>SUM(P33:P34)</f>
        <v>17970</v>
      </c>
      <c r="Q32" s="194"/>
      <c r="R32" s="166">
        <f t="shared" si="7"/>
        <v>17970</v>
      </c>
      <c r="S32" s="143"/>
    </row>
    <row r="33" spans="1:19" ht="15" x14ac:dyDescent="0.25">
      <c r="A33" s="141"/>
      <c r="B33" s="167" t="s">
        <v>51</v>
      </c>
      <c r="C33" s="176" t="s">
        <v>52</v>
      </c>
      <c r="D33" s="160">
        <f>'[1]NR 2023'!G33</f>
        <v>13326.300000000001</v>
      </c>
      <c r="E33" s="160">
        <f>'[1]NR 2023'!H33</f>
        <v>0</v>
      </c>
      <c r="F33" s="160">
        <f>'[1]NR 2023'!I33</f>
        <v>13326.300000000001</v>
      </c>
      <c r="G33" s="160">
        <f>'[1]NR 2023'!M33</f>
        <v>13929</v>
      </c>
      <c r="H33" s="160">
        <f>'[1]NR 2023'!N33</f>
        <v>0</v>
      </c>
      <c r="I33" s="160">
        <f>'[1]NR 2023'!O33</f>
        <v>13929</v>
      </c>
      <c r="J33" s="161">
        <f>'[1]NR 2023'!Y33</f>
        <v>14985</v>
      </c>
      <c r="K33" s="162">
        <f>'[1]NR 2023'!Z33</f>
        <v>0</v>
      </c>
      <c r="L33" s="169">
        <f t="shared" si="5"/>
        <v>14985</v>
      </c>
      <c r="M33" s="194">
        <f>14985+800</f>
        <v>15785</v>
      </c>
      <c r="N33" s="194"/>
      <c r="O33" s="166">
        <f t="shared" si="6"/>
        <v>15785</v>
      </c>
      <c r="P33" s="194">
        <v>16785</v>
      </c>
      <c r="Q33" s="194"/>
      <c r="R33" s="166">
        <f t="shared" si="7"/>
        <v>16785</v>
      </c>
      <c r="S33" s="143"/>
    </row>
    <row r="34" spans="1:19" ht="15" x14ac:dyDescent="0.25">
      <c r="A34" s="141"/>
      <c r="B34" s="167" t="s">
        <v>53</v>
      </c>
      <c r="C34" s="196" t="s">
        <v>54</v>
      </c>
      <c r="D34" s="160">
        <f>'[1]NR 2023'!G34</f>
        <v>589</v>
      </c>
      <c r="E34" s="160">
        <f>'[1]NR 2023'!H34</f>
        <v>0</v>
      </c>
      <c r="F34" s="160">
        <f>'[1]NR 2023'!I34</f>
        <v>589</v>
      </c>
      <c r="G34" s="160">
        <f>'[1]NR 2023'!M34</f>
        <v>1205</v>
      </c>
      <c r="H34" s="160">
        <f>'[1]NR 2023'!N34</f>
        <v>0</v>
      </c>
      <c r="I34" s="160">
        <f>'[1]NR 2023'!O34</f>
        <v>1205</v>
      </c>
      <c r="J34" s="161">
        <f>'[1]NR 2023'!Y34</f>
        <v>1185</v>
      </c>
      <c r="K34" s="162">
        <f>'[1]NR 2023'!Z34</f>
        <v>0</v>
      </c>
      <c r="L34" s="169">
        <f t="shared" si="5"/>
        <v>1185</v>
      </c>
      <c r="M34" s="194">
        <v>1185</v>
      </c>
      <c r="N34" s="194"/>
      <c r="O34" s="166">
        <f t="shared" si="6"/>
        <v>1185</v>
      </c>
      <c r="P34" s="194">
        <v>1185</v>
      </c>
      <c r="Q34" s="194"/>
      <c r="R34" s="166">
        <f t="shared" si="7"/>
        <v>1185</v>
      </c>
      <c r="S34" s="143"/>
    </row>
    <row r="35" spans="1:19" ht="15" x14ac:dyDescent="0.25">
      <c r="A35" s="141"/>
      <c r="B35" s="167" t="s">
        <v>55</v>
      </c>
      <c r="C35" s="177" t="s">
        <v>56</v>
      </c>
      <c r="D35" s="160">
        <f>'[1]NR 2023'!G35</f>
        <v>4456.2</v>
      </c>
      <c r="E35" s="160">
        <f>'[1]NR 2023'!H35</f>
        <v>0</v>
      </c>
      <c r="F35" s="160">
        <f>'[1]NR 2023'!I35</f>
        <v>4456.2</v>
      </c>
      <c r="G35" s="160">
        <f>'[1]NR 2023'!M35</f>
        <v>4745</v>
      </c>
      <c r="H35" s="160">
        <f>'[1]NR 2023'!N35</f>
        <v>0</v>
      </c>
      <c r="I35" s="160">
        <f>'[1]NR 2023'!O35</f>
        <v>4745</v>
      </c>
      <c r="J35" s="161">
        <f>'[1]NR 2023'!Y35</f>
        <v>5118</v>
      </c>
      <c r="K35" s="162">
        <f>'[1]NR 2023'!Z35</f>
        <v>0</v>
      </c>
      <c r="L35" s="169">
        <f t="shared" si="5"/>
        <v>5118</v>
      </c>
      <c r="M35" s="194">
        <f>5118+263</f>
        <v>5381</v>
      </c>
      <c r="N35" s="194"/>
      <c r="O35" s="166">
        <f t="shared" si="6"/>
        <v>5381</v>
      </c>
      <c r="P35" s="194">
        <f>5118+600+5</f>
        <v>5723</v>
      </c>
      <c r="Q35" s="194"/>
      <c r="R35" s="166">
        <f t="shared" si="7"/>
        <v>5723</v>
      </c>
      <c r="S35" s="143"/>
    </row>
    <row r="36" spans="1:19" ht="15" x14ac:dyDescent="0.25">
      <c r="A36" s="141"/>
      <c r="B36" s="167" t="s">
        <v>57</v>
      </c>
      <c r="C36" s="177" t="s">
        <v>58</v>
      </c>
      <c r="D36" s="160">
        <f>'[1]NR 2023'!G36</f>
        <v>131.30000000000001</v>
      </c>
      <c r="E36" s="160">
        <f>'[1]NR 2023'!H36</f>
        <v>0</v>
      </c>
      <c r="F36" s="160">
        <f>'[1]NR 2023'!I36</f>
        <v>131.30000000000001</v>
      </c>
      <c r="G36" s="160">
        <f>'[1]NR 2023'!M36</f>
        <v>20</v>
      </c>
      <c r="H36" s="160">
        <f>'[1]NR 2023'!N36</f>
        <v>0</v>
      </c>
      <c r="I36" s="160">
        <f>'[1]NR 2023'!O36</f>
        <v>20</v>
      </c>
      <c r="J36" s="161">
        <f>'[1]NR 2023'!Y36</f>
        <v>20</v>
      </c>
      <c r="K36" s="162">
        <f>'[1]NR 2023'!Z36</f>
        <v>0</v>
      </c>
      <c r="L36" s="169">
        <f t="shared" si="5"/>
        <v>20</v>
      </c>
      <c r="M36" s="194">
        <v>20</v>
      </c>
      <c r="N36" s="194"/>
      <c r="O36" s="166">
        <f t="shared" si="6"/>
        <v>20</v>
      </c>
      <c r="P36" s="194">
        <v>20</v>
      </c>
      <c r="Q36" s="194"/>
      <c r="R36" s="166">
        <f t="shared" si="7"/>
        <v>20</v>
      </c>
      <c r="S36" s="143"/>
    </row>
    <row r="37" spans="1:19" ht="15" x14ac:dyDescent="0.25">
      <c r="A37" s="141"/>
      <c r="B37" s="167" t="s">
        <v>59</v>
      </c>
      <c r="C37" s="177" t="s">
        <v>60</v>
      </c>
      <c r="D37" s="160">
        <f>'[1]NR 2023'!G37</f>
        <v>521.5</v>
      </c>
      <c r="E37" s="160">
        <f>'[1]NR 2023'!H37</f>
        <v>0</v>
      </c>
      <c r="F37" s="160">
        <f>'[1]NR 2023'!I37</f>
        <v>521.5</v>
      </c>
      <c r="G37" s="160">
        <f>'[1]NR 2023'!M37</f>
        <v>545</v>
      </c>
      <c r="H37" s="160">
        <f>'[1]NR 2023'!N37</f>
        <v>0</v>
      </c>
      <c r="I37" s="160">
        <f>'[1]NR 2023'!O37</f>
        <v>545</v>
      </c>
      <c r="J37" s="161">
        <f>'[1]NR 2023'!Y37</f>
        <v>580</v>
      </c>
      <c r="K37" s="162">
        <f>'[1]NR 2023'!Z37</f>
        <v>0</v>
      </c>
      <c r="L37" s="169">
        <f t="shared" si="5"/>
        <v>580</v>
      </c>
      <c r="M37" s="194">
        <v>580</v>
      </c>
      <c r="N37" s="194"/>
      <c r="O37" s="166">
        <f t="shared" si="6"/>
        <v>580</v>
      </c>
      <c r="P37" s="194">
        <v>580</v>
      </c>
      <c r="Q37" s="194"/>
      <c r="R37" s="166">
        <f t="shared" si="7"/>
        <v>580</v>
      </c>
      <c r="S37" s="143"/>
    </row>
    <row r="38" spans="1:19" ht="15.75" thickBot="1" x14ac:dyDescent="0.3">
      <c r="A38" s="141"/>
      <c r="B38" s="197" t="s">
        <v>61</v>
      </c>
      <c r="C38" s="198" t="s">
        <v>62</v>
      </c>
      <c r="D38" s="160">
        <f>'[1]NR 2023'!G38</f>
        <v>1746.0000000000002</v>
      </c>
      <c r="E38" s="160">
        <f>'[1]NR 2023'!H38</f>
        <v>0</v>
      </c>
      <c r="F38" s="160">
        <f>'[1]NR 2023'!I38</f>
        <v>1746.0000000000002</v>
      </c>
      <c r="G38" s="160">
        <f>'[1]NR 2023'!M38</f>
        <v>1595</v>
      </c>
      <c r="H38" s="160">
        <f>'[1]NR 2023'!N38</f>
        <v>0</v>
      </c>
      <c r="I38" s="160">
        <f>'[1]NR 2023'!O38</f>
        <v>1595</v>
      </c>
      <c r="J38" s="161">
        <f>'[1]NR 2023'!Y38</f>
        <v>1656</v>
      </c>
      <c r="K38" s="162">
        <f>'[1]NR 2023'!Z38</f>
        <v>0</v>
      </c>
      <c r="L38" s="169">
        <f t="shared" si="5"/>
        <v>1656</v>
      </c>
      <c r="M38" s="199">
        <v>1656</v>
      </c>
      <c r="N38" s="199"/>
      <c r="O38" s="183">
        <f t="shared" si="6"/>
        <v>1656</v>
      </c>
      <c r="P38" s="199">
        <v>1656</v>
      </c>
      <c r="Q38" s="199"/>
      <c r="R38" s="183">
        <f t="shared" si="7"/>
        <v>1656</v>
      </c>
      <c r="S38" s="143"/>
    </row>
    <row r="39" spans="1:19" ht="15.75" thickBot="1" x14ac:dyDescent="0.3">
      <c r="A39" s="141"/>
      <c r="B39" s="185" t="s">
        <v>63</v>
      </c>
      <c r="C39" s="200" t="s">
        <v>64</v>
      </c>
      <c r="D39" s="201">
        <f>SUM(D28:D32)+SUM(D35:D38)</f>
        <v>29130.6</v>
      </c>
      <c r="E39" s="201">
        <f>SUM(E28:E32)+SUM(E35:E38)</f>
        <v>0</v>
      </c>
      <c r="F39" s="202">
        <f>SUM(F35:F38)+SUM(F28:F32)</f>
        <v>29130.6</v>
      </c>
      <c r="G39" s="201">
        <f>SUM(G28:G32)+SUM(G35:G38)</f>
        <v>32628.799999999999</v>
      </c>
      <c r="H39" s="201">
        <f>SUM(H28:H32)+SUM(H35:H38)</f>
        <v>0</v>
      </c>
      <c r="I39" s="203">
        <f>SUM(I35:I38)+SUM(I28:I32)</f>
        <v>32628.799999999999</v>
      </c>
      <c r="J39" s="204">
        <f>SUM(J28:J32)+SUM(J35:J38)</f>
        <v>33363</v>
      </c>
      <c r="K39" s="205">
        <f>SUM(K28:K32)+SUM(K35:K38)</f>
        <v>0</v>
      </c>
      <c r="L39" s="204">
        <f>SUM(L35:L38)+SUM(L28:L32)</f>
        <v>33363</v>
      </c>
      <c r="M39" s="201">
        <f>SUM(M28:M32)+SUM(M35:M38)</f>
        <v>34426</v>
      </c>
      <c r="N39" s="201">
        <f>SUM(N28:N32)+SUM(N35:N38)</f>
        <v>0</v>
      </c>
      <c r="O39" s="202">
        <f>SUM(O35:O38)+SUM(O28:O32)</f>
        <v>34426</v>
      </c>
      <c r="P39" s="201">
        <f>SUM(P28:P32)+SUM(P35:P38)</f>
        <v>35768</v>
      </c>
      <c r="Q39" s="201">
        <f>SUM(Q28:Q32)+SUM(Q35:Q38)</f>
        <v>0</v>
      </c>
      <c r="R39" s="202">
        <f>SUM(R35:R38)+SUM(R28:R32)</f>
        <v>35768</v>
      </c>
      <c r="S39" s="143"/>
    </row>
    <row r="40" spans="1:19" ht="19.5" thickBot="1" x14ac:dyDescent="0.35">
      <c r="A40" s="141"/>
      <c r="B40" s="206" t="s">
        <v>65</v>
      </c>
      <c r="C40" s="207" t="s">
        <v>66</v>
      </c>
      <c r="D40" s="208">
        <f t="shared" ref="D40:Q40" si="8">D24-D39</f>
        <v>264.70000000000073</v>
      </c>
      <c r="E40" s="208">
        <f t="shared" si="8"/>
        <v>0</v>
      </c>
      <c r="F40" s="209">
        <f t="shared" si="8"/>
        <v>264.70000000000073</v>
      </c>
      <c r="G40" s="208">
        <f t="shared" si="8"/>
        <v>0</v>
      </c>
      <c r="H40" s="208">
        <f t="shared" si="8"/>
        <v>0</v>
      </c>
      <c r="I40" s="210">
        <f t="shared" si="8"/>
        <v>0</v>
      </c>
      <c r="J40" s="208">
        <f t="shared" si="8"/>
        <v>0</v>
      </c>
      <c r="K40" s="208">
        <f t="shared" si="8"/>
        <v>0</v>
      </c>
      <c r="L40" s="209">
        <f t="shared" si="8"/>
        <v>0</v>
      </c>
      <c r="M40" s="211">
        <f t="shared" si="8"/>
        <v>0</v>
      </c>
      <c r="N40" s="208">
        <f t="shared" si="8"/>
        <v>0</v>
      </c>
      <c r="O40" s="209">
        <f t="shared" si="8"/>
        <v>0</v>
      </c>
      <c r="P40" s="208">
        <f t="shared" si="8"/>
        <v>0</v>
      </c>
      <c r="Q40" s="208">
        <f t="shared" si="8"/>
        <v>0</v>
      </c>
      <c r="R40" s="209">
        <f>R24-R39</f>
        <v>0</v>
      </c>
      <c r="S40" s="143"/>
    </row>
    <row r="41" spans="1:19" ht="15.75" thickBot="1" x14ac:dyDescent="0.3">
      <c r="A41" s="141"/>
      <c r="B41" s="212" t="s">
        <v>67</v>
      </c>
      <c r="C41" s="213" t="s">
        <v>68</v>
      </c>
      <c r="D41" s="214"/>
      <c r="E41" s="215"/>
      <c r="F41" s="216">
        <f>F40-D16</f>
        <v>-25215.3</v>
      </c>
      <c r="G41" s="214"/>
      <c r="H41" s="217"/>
      <c r="I41" s="218">
        <f>I40-G16</f>
        <v>-27981</v>
      </c>
      <c r="J41" s="219"/>
      <c r="K41" s="217"/>
      <c r="L41" s="216">
        <f>L40-J16</f>
        <v>-28618</v>
      </c>
      <c r="M41" s="220"/>
      <c r="N41" s="217"/>
      <c r="O41" s="216">
        <f>O40-M16</f>
        <v>-29881</v>
      </c>
      <c r="P41" s="214"/>
      <c r="Q41" s="217"/>
      <c r="R41" s="216">
        <f>R40-P16</f>
        <v>-31223</v>
      </c>
      <c r="S41" s="143"/>
    </row>
    <row r="42" spans="1:19" s="226" customFormat="1" ht="8.25" customHeight="1" thickBot="1" x14ac:dyDescent="0.3">
      <c r="A42" s="221"/>
      <c r="B42" s="222"/>
      <c r="C42" s="223"/>
      <c r="D42" s="221"/>
      <c r="E42" s="224"/>
      <c r="F42" s="224"/>
      <c r="G42" s="221"/>
      <c r="H42" s="224"/>
      <c r="I42" s="224"/>
      <c r="J42" s="224"/>
      <c r="K42" s="224"/>
      <c r="L42" s="225"/>
      <c r="M42" s="225"/>
      <c r="N42" s="225"/>
      <c r="O42" s="225"/>
      <c r="P42" s="225"/>
      <c r="Q42" s="225"/>
      <c r="R42" s="225"/>
      <c r="S42" s="225"/>
    </row>
    <row r="43" spans="1:19" s="226" customFormat="1" ht="15.75" customHeight="1" thickBot="1" x14ac:dyDescent="0.3">
      <c r="A43" s="221"/>
      <c r="B43" s="227"/>
      <c r="C43" s="443" t="s">
        <v>69</v>
      </c>
      <c r="D43" s="228" t="s">
        <v>70</v>
      </c>
      <c r="E43" s="224"/>
      <c r="F43" s="229"/>
      <c r="G43" s="228" t="s">
        <v>71</v>
      </c>
      <c r="H43" s="224"/>
      <c r="I43" s="224"/>
      <c r="J43" s="228" t="s">
        <v>72</v>
      </c>
      <c r="K43" s="224"/>
      <c r="L43" s="224"/>
      <c r="M43" s="228" t="s">
        <v>73</v>
      </c>
      <c r="N43" s="225"/>
      <c r="O43" s="225"/>
      <c r="P43" s="228" t="s">
        <v>73</v>
      </c>
      <c r="Q43" s="225"/>
      <c r="R43" s="225"/>
      <c r="S43" s="225"/>
    </row>
    <row r="44" spans="1:19" ht="15.75" thickBot="1" x14ac:dyDescent="0.3">
      <c r="A44" s="141"/>
      <c r="B44" s="227"/>
      <c r="C44" s="443"/>
      <c r="D44" s="230"/>
      <c r="E44" s="224"/>
      <c r="F44" s="229"/>
      <c r="G44" s="230"/>
      <c r="H44" s="231"/>
      <c r="I44" s="231"/>
      <c r="J44" s="230"/>
      <c r="K44" s="231"/>
      <c r="L44" s="231"/>
      <c r="M44" s="230"/>
      <c r="N44" s="143"/>
      <c r="O44" s="143"/>
      <c r="P44" s="230"/>
      <c r="Q44" s="143"/>
      <c r="R44" s="143"/>
      <c r="S44" s="143"/>
    </row>
    <row r="45" spans="1:19" s="226" customFormat="1" ht="8.25" customHeight="1" thickBot="1" x14ac:dyDescent="0.3">
      <c r="A45" s="221"/>
      <c r="B45" s="227"/>
      <c r="C45" s="223"/>
      <c r="D45" s="224"/>
      <c r="E45" s="224"/>
      <c r="F45" s="229"/>
      <c r="G45" s="224"/>
      <c r="H45" s="224"/>
      <c r="I45" s="229"/>
      <c r="J45" s="229"/>
      <c r="K45" s="229"/>
      <c r="L45" s="225"/>
      <c r="M45" s="225"/>
      <c r="N45" s="225"/>
      <c r="O45" s="225"/>
      <c r="P45" s="225"/>
      <c r="Q45" s="225"/>
      <c r="R45" s="225"/>
      <c r="S45" s="225"/>
    </row>
    <row r="46" spans="1:19" s="226" customFormat="1" ht="37.5" customHeight="1" thickBot="1" x14ac:dyDescent="0.3">
      <c r="A46" s="221"/>
      <c r="B46" s="227"/>
      <c r="C46" s="443" t="s">
        <v>74</v>
      </c>
      <c r="D46" s="232" t="s">
        <v>75</v>
      </c>
      <c r="E46" s="233" t="s">
        <v>76</v>
      </c>
      <c r="F46" s="229"/>
      <c r="G46" s="232" t="s">
        <v>75</v>
      </c>
      <c r="H46" s="233" t="s">
        <v>76</v>
      </c>
      <c r="I46" s="225"/>
      <c r="J46" s="232" t="s">
        <v>75</v>
      </c>
      <c r="K46" s="233" t="s">
        <v>76</v>
      </c>
      <c r="L46" s="234"/>
      <c r="M46" s="232" t="s">
        <v>75</v>
      </c>
      <c r="N46" s="233" t="s">
        <v>76</v>
      </c>
      <c r="O46" s="225"/>
      <c r="P46" s="232" t="s">
        <v>75</v>
      </c>
      <c r="Q46" s="233" t="s">
        <v>76</v>
      </c>
      <c r="R46" s="225"/>
      <c r="S46" s="225"/>
    </row>
    <row r="47" spans="1:19" ht="15.75" thickBot="1" x14ac:dyDescent="0.3">
      <c r="A47" s="141"/>
      <c r="B47" s="235"/>
      <c r="C47" s="443"/>
      <c r="D47" s="236">
        <v>0</v>
      </c>
      <c r="E47" s="237">
        <v>0</v>
      </c>
      <c r="F47" s="229"/>
      <c r="G47" s="236">
        <v>0</v>
      </c>
      <c r="H47" s="237">
        <v>0</v>
      </c>
      <c r="I47" s="143"/>
      <c r="J47" s="236">
        <v>0</v>
      </c>
      <c r="K47" s="237">
        <v>0</v>
      </c>
      <c r="L47" s="231"/>
      <c r="M47" s="236">
        <v>0</v>
      </c>
      <c r="N47" s="237">
        <v>0</v>
      </c>
      <c r="O47" s="143"/>
      <c r="P47" s="236">
        <v>0</v>
      </c>
      <c r="Q47" s="237">
        <v>0</v>
      </c>
      <c r="R47" s="143"/>
      <c r="S47" s="143"/>
    </row>
    <row r="48" spans="1:19" ht="15" x14ac:dyDescent="0.25">
      <c r="A48" s="141"/>
      <c r="B48" s="235"/>
      <c r="C48" s="223"/>
      <c r="D48" s="224"/>
      <c r="E48" s="224"/>
      <c r="F48" s="229"/>
      <c r="G48" s="224"/>
      <c r="H48" s="224"/>
      <c r="I48" s="229"/>
      <c r="J48" s="229"/>
      <c r="K48" s="229"/>
      <c r="L48" s="225"/>
      <c r="M48" s="143"/>
      <c r="N48" s="225"/>
      <c r="O48" s="225"/>
      <c r="P48" s="143"/>
      <c r="Q48" s="143"/>
      <c r="R48" s="143"/>
      <c r="S48" s="143"/>
    </row>
    <row r="49" spans="1:19" ht="15" x14ac:dyDescent="0.25">
      <c r="A49" s="141"/>
      <c r="B49" s="235"/>
      <c r="C49" s="238" t="s">
        <v>77</v>
      </c>
      <c r="D49" s="239" t="s">
        <v>78</v>
      </c>
      <c r="E49" s="224"/>
      <c r="F49" s="143"/>
      <c r="G49" s="239" t="s">
        <v>79</v>
      </c>
      <c r="H49" s="143"/>
      <c r="I49" s="143"/>
      <c r="J49" s="239" t="s">
        <v>80</v>
      </c>
      <c r="K49" s="143"/>
      <c r="L49" s="240"/>
      <c r="M49" s="239" t="s">
        <v>81</v>
      </c>
      <c r="N49" s="240"/>
      <c r="O49" s="240"/>
      <c r="P49" s="239" t="s">
        <v>82</v>
      </c>
      <c r="Q49" s="143"/>
      <c r="R49" s="143"/>
      <c r="S49" s="143"/>
    </row>
    <row r="50" spans="1:19" ht="15" x14ac:dyDescent="0.25">
      <c r="A50" s="141"/>
      <c r="B50" s="235"/>
      <c r="C50" s="241" t="s">
        <v>84</v>
      </c>
      <c r="D50" s="242">
        <v>416.2</v>
      </c>
      <c r="E50" s="224"/>
      <c r="F50" s="143"/>
      <c r="G50" s="242">
        <v>1865.6</v>
      </c>
      <c r="H50" s="143"/>
      <c r="I50" s="143"/>
      <c r="J50" s="242">
        <v>1930.3000000000002</v>
      </c>
      <c r="K50" s="143"/>
      <c r="L50" s="243"/>
      <c r="M50" s="242">
        <v>1500</v>
      </c>
      <c r="N50" s="243"/>
      <c r="O50" s="243"/>
      <c r="P50" s="242">
        <v>1000</v>
      </c>
      <c r="Q50" s="143"/>
      <c r="R50" s="143"/>
      <c r="S50" s="143"/>
    </row>
    <row r="51" spans="1:19" ht="15" x14ac:dyDescent="0.25">
      <c r="A51" s="141"/>
      <c r="B51" s="235"/>
      <c r="C51" s="241" t="s">
        <v>85</v>
      </c>
      <c r="D51" s="242">
        <v>1997.9</v>
      </c>
      <c r="E51" s="224"/>
      <c r="F51" s="143"/>
      <c r="G51" s="242">
        <v>839.7</v>
      </c>
      <c r="H51" s="143"/>
      <c r="I51" s="143"/>
      <c r="J51" s="242">
        <v>1630</v>
      </c>
      <c r="K51" s="143"/>
      <c r="L51" s="243"/>
      <c r="M51" s="242">
        <v>800</v>
      </c>
      <c r="N51" s="243"/>
      <c r="O51" s="243"/>
      <c r="P51" s="242">
        <v>800</v>
      </c>
      <c r="Q51" s="143"/>
      <c r="R51" s="143"/>
      <c r="S51" s="143"/>
    </row>
    <row r="52" spans="1:19" ht="15" x14ac:dyDescent="0.25">
      <c r="A52" s="141"/>
      <c r="B52" s="235"/>
      <c r="C52" s="241" t="s">
        <v>86</v>
      </c>
      <c r="D52" s="242">
        <v>312.60000000000002</v>
      </c>
      <c r="E52" s="224"/>
      <c r="F52" s="143"/>
      <c r="G52" s="242">
        <v>312.60000000000002</v>
      </c>
      <c r="H52" s="143"/>
      <c r="I52" s="143"/>
      <c r="J52" s="242">
        <v>562.6</v>
      </c>
      <c r="K52" s="143"/>
      <c r="L52" s="243"/>
      <c r="M52" s="242">
        <v>400</v>
      </c>
      <c r="N52" s="243"/>
      <c r="O52" s="243"/>
      <c r="P52" s="242">
        <v>350</v>
      </c>
      <c r="Q52" s="143"/>
      <c r="R52" s="143"/>
      <c r="S52" s="143"/>
    </row>
    <row r="53" spans="1:19" ht="15" x14ac:dyDescent="0.25">
      <c r="A53" s="141"/>
      <c r="B53" s="235"/>
      <c r="C53" s="244" t="s">
        <v>87</v>
      </c>
      <c r="D53" s="242">
        <v>370.2</v>
      </c>
      <c r="E53" s="224"/>
      <c r="F53" s="143"/>
      <c r="G53" s="242">
        <v>147.19999999999999</v>
      </c>
      <c r="H53" s="143"/>
      <c r="I53" s="143"/>
      <c r="J53" s="242">
        <v>300</v>
      </c>
      <c r="K53" s="143"/>
      <c r="L53" s="243"/>
      <c r="M53" s="242">
        <v>300</v>
      </c>
      <c r="N53" s="243"/>
      <c r="O53" s="243"/>
      <c r="P53" s="242">
        <v>300</v>
      </c>
      <c r="Q53" s="143"/>
      <c r="R53" s="143"/>
      <c r="S53" s="143"/>
    </row>
    <row r="54" spans="1:19" ht="10.5" customHeight="1" x14ac:dyDescent="0.25">
      <c r="A54" s="141"/>
      <c r="B54" s="235"/>
      <c r="C54" s="223"/>
      <c r="D54" s="224"/>
      <c r="E54" s="224"/>
      <c r="F54" s="143"/>
      <c r="G54" s="143"/>
      <c r="H54" s="143"/>
      <c r="I54" s="143"/>
      <c r="J54" s="143"/>
      <c r="K54" s="143"/>
      <c r="L54" s="143"/>
      <c r="M54" s="143"/>
      <c r="N54" s="143"/>
      <c r="O54" s="143"/>
      <c r="P54" s="143"/>
      <c r="Q54" s="143"/>
      <c r="R54" s="143"/>
      <c r="S54" s="143"/>
    </row>
    <row r="55" spans="1:19" ht="15" x14ac:dyDescent="0.25">
      <c r="A55" s="141"/>
      <c r="B55" s="235"/>
      <c r="C55" s="238" t="s">
        <v>88</v>
      </c>
      <c r="D55" s="239" t="s">
        <v>78</v>
      </c>
      <c r="E55" s="224"/>
      <c r="F55" s="229"/>
      <c r="G55" s="239" t="s">
        <v>89</v>
      </c>
      <c r="H55" s="224"/>
      <c r="I55" s="229"/>
      <c r="J55" s="239" t="s">
        <v>80</v>
      </c>
      <c r="K55" s="229"/>
      <c r="L55" s="143"/>
      <c r="M55" s="239" t="s">
        <v>81</v>
      </c>
      <c r="N55" s="240"/>
      <c r="O55" s="240"/>
      <c r="P55" s="239" t="s">
        <v>82</v>
      </c>
      <c r="Q55" s="143"/>
      <c r="R55" s="143"/>
      <c r="S55" s="143"/>
    </row>
    <row r="56" spans="1:19" ht="15" x14ac:dyDescent="0.25">
      <c r="A56" s="141"/>
      <c r="B56" s="235"/>
      <c r="C56" s="241"/>
      <c r="D56" s="245">
        <v>33.9</v>
      </c>
      <c r="E56" s="224"/>
      <c r="F56" s="229"/>
      <c r="G56" s="245">
        <v>34.1</v>
      </c>
      <c r="H56" s="224"/>
      <c r="I56" s="229"/>
      <c r="J56" s="245">
        <v>33.1</v>
      </c>
      <c r="K56" s="229"/>
      <c r="L56" s="143"/>
      <c r="M56" s="245">
        <v>33.1</v>
      </c>
      <c r="N56" s="143"/>
      <c r="O56" s="143"/>
      <c r="P56" s="245">
        <v>33.1</v>
      </c>
      <c r="Q56" s="143"/>
      <c r="R56" s="143"/>
      <c r="S56" s="143"/>
    </row>
    <row r="57" spans="1:19" ht="15" x14ac:dyDescent="0.25">
      <c r="A57" s="141"/>
      <c r="B57" s="235"/>
      <c r="C57" s="223"/>
      <c r="D57" s="224"/>
      <c r="E57" s="224"/>
      <c r="F57" s="229"/>
      <c r="G57" s="224"/>
      <c r="H57" s="224"/>
      <c r="I57" s="229"/>
      <c r="J57" s="229"/>
      <c r="K57" s="229"/>
      <c r="L57" s="143"/>
      <c r="M57" s="143"/>
      <c r="N57" s="143"/>
      <c r="O57" s="143"/>
      <c r="P57" s="143"/>
      <c r="Q57" s="143"/>
      <c r="R57" s="143"/>
      <c r="S57" s="143"/>
    </row>
    <row r="58" spans="1:19" ht="15" x14ac:dyDescent="0.25">
      <c r="A58" s="141"/>
      <c r="B58" s="246" t="s">
        <v>90</v>
      </c>
      <c r="C58" s="247"/>
      <c r="D58" s="444"/>
      <c r="E58" s="444"/>
      <c r="F58" s="444"/>
      <c r="G58" s="444"/>
      <c r="H58" s="444"/>
      <c r="I58" s="444"/>
      <c r="J58" s="444"/>
      <c r="K58" s="444"/>
      <c r="L58" s="248"/>
      <c r="M58" s="248"/>
      <c r="N58" s="248"/>
      <c r="O58" s="248"/>
      <c r="P58" s="248"/>
      <c r="Q58" s="248"/>
      <c r="R58" s="249"/>
      <c r="S58" s="143"/>
    </row>
    <row r="59" spans="1:19" ht="15" x14ac:dyDescent="0.25">
      <c r="A59" s="141"/>
      <c r="B59" s="250"/>
      <c r="C59" s="226"/>
      <c r="D59" s="226"/>
      <c r="E59" s="226"/>
      <c r="F59" s="226"/>
      <c r="G59" s="226"/>
      <c r="H59" s="226"/>
      <c r="I59" s="226"/>
      <c r="J59" s="226"/>
      <c r="K59" s="226"/>
      <c r="L59" s="226"/>
      <c r="M59" s="226"/>
      <c r="N59" s="226"/>
      <c r="O59" s="226"/>
      <c r="P59" s="226"/>
      <c r="Q59" s="226"/>
      <c r="R59" s="251"/>
      <c r="S59" s="143"/>
    </row>
    <row r="60" spans="1:19" ht="15" x14ac:dyDescent="0.25">
      <c r="A60" s="141"/>
      <c r="B60" s="442"/>
      <c r="C60" s="442"/>
      <c r="D60" s="442"/>
      <c r="E60" s="442"/>
      <c r="F60" s="442"/>
      <c r="G60" s="442"/>
      <c r="H60" s="442"/>
      <c r="I60" s="442"/>
      <c r="J60" s="442"/>
      <c r="K60" s="442"/>
      <c r="L60" s="226"/>
      <c r="M60" s="226"/>
      <c r="N60" s="226"/>
      <c r="O60" s="226"/>
      <c r="P60" s="226"/>
      <c r="Q60" s="226"/>
      <c r="R60" s="251"/>
      <c r="S60" s="143"/>
    </row>
    <row r="61" spans="1:19" ht="15" x14ac:dyDescent="0.25">
      <c r="A61" s="141"/>
      <c r="B61" s="442"/>
      <c r="C61" s="442"/>
      <c r="D61" s="442"/>
      <c r="E61" s="442"/>
      <c r="F61" s="442"/>
      <c r="G61" s="442"/>
      <c r="H61" s="442"/>
      <c r="I61" s="442"/>
      <c r="J61" s="442"/>
      <c r="K61" s="442"/>
      <c r="L61" s="226"/>
      <c r="M61" s="226"/>
      <c r="N61" s="226"/>
      <c r="O61" s="226"/>
      <c r="P61" s="226"/>
      <c r="Q61" s="226"/>
      <c r="R61" s="251"/>
      <c r="S61" s="143"/>
    </row>
    <row r="62" spans="1:19" ht="15" x14ac:dyDescent="0.25">
      <c r="A62" s="141"/>
      <c r="B62" s="442"/>
      <c r="C62" s="442"/>
      <c r="D62" s="442"/>
      <c r="E62" s="442"/>
      <c r="F62" s="442"/>
      <c r="G62" s="442"/>
      <c r="H62" s="442"/>
      <c r="I62" s="442"/>
      <c r="J62" s="442"/>
      <c r="K62" s="442"/>
      <c r="L62" s="226"/>
      <c r="M62" s="226"/>
      <c r="N62" s="226"/>
      <c r="O62" s="226"/>
      <c r="P62" s="226"/>
      <c r="Q62" s="226"/>
      <c r="R62" s="251"/>
      <c r="S62" s="143"/>
    </row>
    <row r="63" spans="1:19" ht="15" x14ac:dyDescent="0.25">
      <c r="A63" s="141"/>
      <c r="B63" s="442"/>
      <c r="C63" s="442"/>
      <c r="D63" s="442"/>
      <c r="E63" s="442"/>
      <c r="F63" s="442"/>
      <c r="G63" s="442"/>
      <c r="H63" s="442"/>
      <c r="I63" s="442"/>
      <c r="J63" s="442"/>
      <c r="K63" s="442"/>
      <c r="L63" s="226"/>
      <c r="M63" s="226"/>
      <c r="N63" s="226"/>
      <c r="O63" s="226"/>
      <c r="P63" s="226"/>
      <c r="Q63" s="226"/>
      <c r="R63" s="251"/>
      <c r="S63" s="143"/>
    </row>
    <row r="64" spans="1:19" ht="15" x14ac:dyDescent="0.25">
      <c r="A64" s="141"/>
      <c r="B64" s="252"/>
      <c r="C64" s="226"/>
      <c r="D64" s="253"/>
      <c r="E64" s="253"/>
      <c r="F64" s="253"/>
      <c r="G64" s="253"/>
      <c r="H64" s="253"/>
      <c r="I64" s="253"/>
      <c r="J64" s="253"/>
      <c r="K64" s="253"/>
      <c r="L64" s="226"/>
      <c r="M64" s="226"/>
      <c r="N64" s="226"/>
      <c r="O64" s="226"/>
      <c r="P64" s="226"/>
      <c r="Q64" s="226"/>
      <c r="R64" s="251"/>
      <c r="S64" s="143"/>
    </row>
    <row r="65" spans="1:19" ht="15" x14ac:dyDescent="0.25">
      <c r="A65" s="141"/>
      <c r="B65" s="252"/>
      <c r="C65" s="254"/>
      <c r="D65" s="253"/>
      <c r="E65" s="253"/>
      <c r="F65" s="253"/>
      <c r="G65" s="253"/>
      <c r="H65" s="253"/>
      <c r="I65" s="253"/>
      <c r="J65" s="253"/>
      <c r="K65" s="253"/>
      <c r="L65" s="226"/>
      <c r="M65" s="226"/>
      <c r="N65" s="226"/>
      <c r="O65" s="226"/>
      <c r="P65" s="226"/>
      <c r="Q65" s="226"/>
      <c r="R65" s="251"/>
      <c r="S65" s="143"/>
    </row>
    <row r="66" spans="1:19" ht="15" x14ac:dyDescent="0.25">
      <c r="A66" s="141"/>
      <c r="B66" s="252"/>
      <c r="C66" s="255"/>
      <c r="D66" s="253"/>
      <c r="E66" s="253"/>
      <c r="F66" s="253"/>
      <c r="G66" s="253"/>
      <c r="H66" s="253"/>
      <c r="I66" s="253"/>
      <c r="J66" s="253"/>
      <c r="K66" s="253"/>
      <c r="L66" s="226"/>
      <c r="M66" s="226"/>
      <c r="N66" s="226"/>
      <c r="O66" s="226"/>
      <c r="P66" s="226"/>
      <c r="Q66" s="226"/>
      <c r="R66" s="251"/>
      <c r="S66" s="143"/>
    </row>
    <row r="67" spans="1:19" ht="15" x14ac:dyDescent="0.25">
      <c r="A67" s="141"/>
      <c r="B67" s="252"/>
      <c r="C67" s="255"/>
      <c r="D67" s="253"/>
      <c r="E67" s="253"/>
      <c r="F67" s="253"/>
      <c r="G67" s="253"/>
      <c r="H67" s="253"/>
      <c r="I67" s="253"/>
      <c r="J67" s="253"/>
      <c r="K67" s="253"/>
      <c r="L67" s="226"/>
      <c r="M67" s="226"/>
      <c r="N67" s="226"/>
      <c r="O67" s="226"/>
      <c r="P67" s="226"/>
      <c r="Q67" s="226"/>
      <c r="R67" s="251"/>
      <c r="S67" s="143"/>
    </row>
    <row r="68" spans="1:19" ht="15" x14ac:dyDescent="0.25">
      <c r="A68" s="141"/>
      <c r="B68" s="256"/>
      <c r="C68" s="257"/>
      <c r="D68" s="258"/>
      <c r="E68" s="258"/>
      <c r="F68" s="258"/>
      <c r="G68" s="258"/>
      <c r="H68" s="258"/>
      <c r="I68" s="258"/>
      <c r="J68" s="258"/>
      <c r="K68" s="258"/>
      <c r="L68" s="259"/>
      <c r="M68" s="259"/>
      <c r="N68" s="259"/>
      <c r="O68" s="259"/>
      <c r="P68" s="259"/>
      <c r="Q68" s="259"/>
      <c r="R68" s="260"/>
      <c r="S68" s="143"/>
    </row>
    <row r="69" spans="1:19" ht="15" x14ac:dyDescent="0.25">
      <c r="A69" s="221"/>
      <c r="B69" s="261"/>
      <c r="C69" s="262"/>
      <c r="D69" s="263"/>
      <c r="E69" s="263"/>
      <c r="F69" s="263"/>
      <c r="G69" s="263"/>
      <c r="H69" s="263"/>
      <c r="I69" s="263"/>
      <c r="J69" s="263"/>
      <c r="K69" s="263"/>
      <c r="L69" s="143"/>
      <c r="M69" s="143"/>
      <c r="N69" s="143"/>
      <c r="O69" s="143"/>
      <c r="P69" s="143"/>
      <c r="Q69" s="143"/>
      <c r="R69" s="143"/>
      <c r="S69" s="143"/>
    </row>
    <row r="70" spans="1:19" ht="15" x14ac:dyDescent="0.25">
      <c r="A70" s="141"/>
      <c r="B70" s="264"/>
      <c r="C70" s="264"/>
      <c r="D70" s="264"/>
      <c r="E70" s="264"/>
      <c r="F70" s="264"/>
      <c r="G70" s="264"/>
      <c r="H70" s="264"/>
      <c r="I70" s="264"/>
      <c r="J70" s="264"/>
      <c r="K70" s="264"/>
      <c r="L70" s="143"/>
      <c r="M70" s="143"/>
      <c r="N70" s="143"/>
      <c r="O70" s="143"/>
      <c r="P70" s="143"/>
      <c r="Q70" s="143"/>
      <c r="R70" s="143"/>
      <c r="S70" s="143"/>
    </row>
    <row r="71" spans="1:19" ht="15" x14ac:dyDescent="0.25">
      <c r="A71" s="141"/>
      <c r="B71" s="264" t="s">
        <v>91</v>
      </c>
      <c r="C71" s="265">
        <v>44804</v>
      </c>
      <c r="D71" s="253"/>
      <c r="E71" s="264"/>
      <c r="F71" s="264" t="s">
        <v>92</v>
      </c>
      <c r="G71" s="266" t="s">
        <v>102</v>
      </c>
      <c r="H71" s="264"/>
      <c r="I71" s="264"/>
      <c r="J71" s="264"/>
      <c r="K71" s="264"/>
      <c r="L71" s="143"/>
      <c r="M71" s="143"/>
      <c r="N71" s="143"/>
      <c r="O71" s="143"/>
      <c r="P71" s="143"/>
      <c r="Q71" s="143"/>
      <c r="R71" s="143"/>
      <c r="S71" s="143"/>
    </row>
    <row r="72" spans="1:19" ht="7.5" customHeight="1" x14ac:dyDescent="0.25">
      <c r="A72" s="141"/>
      <c r="B72" s="264"/>
      <c r="C72" s="264"/>
      <c r="D72" s="264"/>
      <c r="E72" s="264"/>
      <c r="F72" s="264"/>
      <c r="G72" s="264"/>
      <c r="H72" s="264"/>
      <c r="I72" s="264"/>
      <c r="J72" s="264"/>
      <c r="K72" s="264"/>
      <c r="L72" s="143"/>
      <c r="M72" s="143"/>
      <c r="N72" s="143"/>
      <c r="O72" s="143"/>
      <c r="P72" s="143"/>
      <c r="Q72" s="143"/>
      <c r="R72" s="143"/>
      <c r="S72" s="143"/>
    </row>
    <row r="73" spans="1:19" ht="15" x14ac:dyDescent="0.25">
      <c r="A73" s="141"/>
      <c r="B73" s="264"/>
      <c r="C73" s="264"/>
      <c r="D73" s="267"/>
      <c r="E73" s="264"/>
      <c r="F73" s="264" t="s">
        <v>93</v>
      </c>
      <c r="G73" s="268"/>
      <c r="H73" s="264"/>
      <c r="I73" s="264"/>
      <c r="J73" s="264"/>
      <c r="K73" s="264"/>
      <c r="L73" s="143"/>
      <c r="M73" s="143"/>
      <c r="N73" s="143"/>
      <c r="O73" s="143"/>
      <c r="P73" s="143"/>
      <c r="Q73" s="143"/>
      <c r="R73" s="143"/>
      <c r="S73" s="143"/>
    </row>
    <row r="74" spans="1:19" ht="15" x14ac:dyDescent="0.25">
      <c r="A74" s="141"/>
      <c r="B74" s="264"/>
      <c r="C74" s="264"/>
      <c r="D74" s="267"/>
      <c r="E74" s="264"/>
      <c r="F74" s="264"/>
      <c r="G74" s="268"/>
      <c r="H74" s="264"/>
      <c r="I74" s="264"/>
      <c r="J74" s="264"/>
      <c r="K74" s="264"/>
      <c r="L74" s="143"/>
      <c r="M74" s="143"/>
      <c r="N74" s="143"/>
      <c r="O74" s="143"/>
      <c r="P74" s="143"/>
      <c r="Q74" s="143"/>
      <c r="R74" s="143"/>
      <c r="S74" s="143"/>
    </row>
    <row r="75" spans="1:19" ht="15" x14ac:dyDescent="0.25">
      <c r="A75" s="141"/>
      <c r="B75" s="264"/>
      <c r="C75" s="264"/>
      <c r="D75" s="264"/>
      <c r="E75" s="264"/>
      <c r="F75" s="264"/>
      <c r="G75" s="264"/>
      <c r="H75" s="264"/>
      <c r="I75" s="264"/>
      <c r="J75" s="264"/>
      <c r="K75" s="264"/>
      <c r="L75" s="143"/>
      <c r="M75" s="143"/>
      <c r="N75" s="143"/>
      <c r="O75" s="143"/>
      <c r="P75" s="143"/>
      <c r="Q75" s="143"/>
      <c r="R75" s="143"/>
      <c r="S75" s="143"/>
    </row>
    <row r="76" spans="1:19" ht="15" x14ac:dyDescent="0.25">
      <c r="A76" s="221"/>
      <c r="B76" s="261"/>
      <c r="C76" s="262"/>
      <c r="D76" s="263"/>
      <c r="E76" s="263"/>
      <c r="F76" s="263"/>
      <c r="G76" s="263"/>
      <c r="H76" s="263"/>
      <c r="I76" s="263"/>
      <c r="J76" s="263"/>
      <c r="K76" s="263"/>
      <c r="L76" s="143"/>
      <c r="M76" s="143"/>
      <c r="N76" s="143"/>
      <c r="O76" s="143"/>
      <c r="P76" s="143"/>
      <c r="Q76" s="143"/>
      <c r="R76" s="143"/>
      <c r="S76" s="143"/>
    </row>
    <row r="93" ht="15" hidden="1" customHeight="1" x14ac:dyDescent="0.25"/>
    <row r="107" ht="15" hidden="1" customHeight="1" x14ac:dyDescent="0.25"/>
    <row r="108" ht="15" hidden="1" customHeight="1" x14ac:dyDescent="0.25"/>
    <row r="264" ht="15" x14ac:dyDescent="0.25"/>
  </sheetData>
  <mergeCells count="58">
    <mergeCell ref="B63:K63"/>
    <mergeCell ref="C43:C44"/>
    <mergeCell ref="C46:C47"/>
    <mergeCell ref="D58:K58"/>
    <mergeCell ref="B60:K60"/>
    <mergeCell ref="B61:K61"/>
    <mergeCell ref="B62:K62"/>
    <mergeCell ref="R26:R27"/>
    <mergeCell ref="G26:G27"/>
    <mergeCell ref="H26:H27"/>
    <mergeCell ref="I26:I27"/>
    <mergeCell ref="J26:J27"/>
    <mergeCell ref="K26:K27"/>
    <mergeCell ref="L26:L27"/>
    <mergeCell ref="M26:M27"/>
    <mergeCell ref="N26:N27"/>
    <mergeCell ref="O26:O27"/>
    <mergeCell ref="P26:P27"/>
    <mergeCell ref="Q26:Q27"/>
    <mergeCell ref="D25:F25"/>
    <mergeCell ref="G25:I25"/>
    <mergeCell ref="J25:L25"/>
    <mergeCell ref="M25:O25"/>
    <mergeCell ref="P25:R25"/>
    <mergeCell ref="B26:B27"/>
    <mergeCell ref="C26:C27"/>
    <mergeCell ref="D26:D27"/>
    <mergeCell ref="E26:E27"/>
    <mergeCell ref="F26:F27"/>
    <mergeCell ref="R13:R14"/>
    <mergeCell ref="G13:G14"/>
    <mergeCell ref="H13:H14"/>
    <mergeCell ref="I13:I14"/>
    <mergeCell ref="J13:J14"/>
    <mergeCell ref="K13:K14"/>
    <mergeCell ref="L13:L14"/>
    <mergeCell ref="M13:M14"/>
    <mergeCell ref="N13:N14"/>
    <mergeCell ref="O13:O14"/>
    <mergeCell ref="P13:P14"/>
    <mergeCell ref="Q13:Q14"/>
    <mergeCell ref="D12:F12"/>
    <mergeCell ref="G12:I12"/>
    <mergeCell ref="J12:L12"/>
    <mergeCell ref="M12:O12"/>
    <mergeCell ref="P12:R12"/>
    <mergeCell ref="B13:B14"/>
    <mergeCell ref="C13:C14"/>
    <mergeCell ref="D13:D14"/>
    <mergeCell ref="E13:E14"/>
    <mergeCell ref="F13:F14"/>
    <mergeCell ref="D4:U4"/>
    <mergeCell ref="D8:U8"/>
    <mergeCell ref="D10:F10"/>
    <mergeCell ref="G10:I10"/>
    <mergeCell ref="J10:L10"/>
    <mergeCell ref="M10:O10"/>
    <mergeCell ref="P10:R10"/>
  </mergeCells>
  <pageMargins left="0.70833333333333304" right="0.70833333333333304" top="0.78749999999999998" bottom="0.78749999999999998" header="0.511811023622047" footer="0.511811023622047"/>
  <pageSetup paperSize="8" scale="58" orientation="landscape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S109"/>
  <sheetViews>
    <sheetView showGridLines="0" zoomScale="80" zoomScaleNormal="80" zoomScaleSheetLayoutView="80" workbookViewId="0">
      <selection activeCell="K18" sqref="K18"/>
    </sheetView>
  </sheetViews>
  <sheetFormatPr defaultColWidth="0" defaultRowHeight="15" zeroHeight="1" x14ac:dyDescent="0.25"/>
  <cols>
    <col min="1" max="1" width="4.5703125" customWidth="1"/>
    <col min="2" max="2" width="9.140625" customWidth="1"/>
    <col min="3" max="3" width="65.7109375" customWidth="1"/>
    <col min="4" max="4" width="20.7109375" customWidth="1"/>
    <col min="5" max="6" width="14.28515625" customWidth="1"/>
    <col min="7" max="7" width="21.28515625" style="140" customWidth="1"/>
    <col min="8" max="9" width="14.28515625" customWidth="1"/>
    <col min="10" max="10" width="20.85546875" customWidth="1"/>
    <col min="11" max="12" width="14.28515625" customWidth="1"/>
    <col min="13" max="13" width="21.140625" customWidth="1"/>
    <col min="14" max="15" width="14.28515625" customWidth="1"/>
    <col min="16" max="16" width="21.42578125" customWidth="1"/>
    <col min="17" max="18" width="14.28515625" customWidth="1"/>
    <col min="19" max="19" width="4" style="4" customWidth="1"/>
    <col min="20" max="16384" width="9.140625" style="4" hidden="1"/>
  </cols>
  <sheetData>
    <row r="1" spans="1:19" x14ac:dyDescent="0.25">
      <c r="A1" s="1"/>
      <c r="B1" s="1"/>
      <c r="C1" s="1"/>
      <c r="D1" s="1"/>
      <c r="E1" s="1"/>
      <c r="F1" s="1"/>
      <c r="G1" s="2"/>
      <c r="H1" s="1"/>
      <c r="I1" s="1"/>
      <c r="J1" s="1"/>
      <c r="K1" s="1"/>
      <c r="L1" s="3"/>
      <c r="M1" s="3"/>
      <c r="N1" s="3"/>
      <c r="O1" s="3"/>
      <c r="P1" s="3"/>
      <c r="Q1" s="3"/>
      <c r="R1" s="3"/>
      <c r="S1" s="3"/>
    </row>
    <row r="2" spans="1:19" ht="21" x14ac:dyDescent="0.35">
      <c r="A2" s="1"/>
      <c r="B2" s="5" t="s">
        <v>0</v>
      </c>
      <c r="C2" s="1"/>
      <c r="D2" s="1"/>
      <c r="E2" s="1"/>
      <c r="F2" s="1"/>
      <c r="G2" s="2"/>
      <c r="H2" s="1"/>
      <c r="I2" s="1"/>
      <c r="J2" s="1"/>
      <c r="K2" s="1"/>
      <c r="L2" s="3"/>
      <c r="M2" s="3"/>
      <c r="N2" s="3"/>
      <c r="O2" s="3"/>
      <c r="P2" s="3"/>
      <c r="Q2" s="3"/>
      <c r="R2" s="3"/>
      <c r="S2" s="3"/>
    </row>
    <row r="3" spans="1:19" ht="7.5" customHeight="1" x14ac:dyDescent="0.25">
      <c r="A3" s="1"/>
      <c r="B3" s="1"/>
      <c r="C3" s="1"/>
      <c r="D3" s="1"/>
      <c r="E3" s="1"/>
      <c r="F3" s="1"/>
      <c r="G3" s="2"/>
      <c r="H3" s="1"/>
      <c r="I3" s="1"/>
      <c r="J3" s="1"/>
      <c r="K3" s="1"/>
      <c r="L3" s="3"/>
      <c r="M3" s="3"/>
      <c r="N3" s="3"/>
      <c r="O3" s="3"/>
      <c r="P3" s="3"/>
      <c r="Q3" s="3"/>
      <c r="R3" s="3"/>
      <c r="S3" s="3"/>
    </row>
    <row r="4" spans="1:19" ht="21" x14ac:dyDescent="0.35">
      <c r="A4" s="1"/>
      <c r="B4" s="1" t="s">
        <v>1</v>
      </c>
      <c r="C4" s="1"/>
      <c r="D4" s="491" t="s">
        <v>128</v>
      </c>
      <c r="E4" s="491"/>
      <c r="F4" s="491"/>
      <c r="G4" s="491"/>
      <c r="H4" s="491"/>
      <c r="I4" s="491"/>
      <c r="J4" s="491"/>
      <c r="K4" s="491"/>
      <c r="L4" s="3"/>
      <c r="M4" s="3"/>
      <c r="N4" s="3"/>
      <c r="O4" s="3"/>
      <c r="P4" s="3"/>
      <c r="Q4" s="3"/>
      <c r="R4" s="3"/>
      <c r="S4" s="3"/>
    </row>
    <row r="5" spans="1:19" ht="3.75" customHeight="1" x14ac:dyDescent="0.25">
      <c r="A5" s="1"/>
      <c r="B5" s="1"/>
      <c r="C5" s="1"/>
      <c r="D5" s="6"/>
      <c r="E5" s="6"/>
      <c r="F5" s="6"/>
      <c r="G5" s="6"/>
      <c r="H5" s="6"/>
      <c r="I5" s="6"/>
      <c r="J5" s="6"/>
      <c r="K5" s="6"/>
      <c r="L5" s="3"/>
      <c r="M5" s="3"/>
      <c r="N5" s="3"/>
      <c r="O5" s="3"/>
      <c r="P5" s="3"/>
      <c r="Q5" s="3"/>
      <c r="R5" s="3"/>
      <c r="S5" s="3"/>
    </row>
    <row r="6" spans="1:19" x14ac:dyDescent="0.25">
      <c r="A6" s="1"/>
      <c r="B6" s="1" t="s">
        <v>2</v>
      </c>
      <c r="C6" s="1"/>
      <c r="D6" s="7" t="s">
        <v>129</v>
      </c>
      <c r="E6" s="6"/>
      <c r="F6" s="6"/>
      <c r="G6" s="6"/>
      <c r="H6" s="6"/>
      <c r="I6" s="6"/>
      <c r="J6" s="6"/>
      <c r="K6" s="6"/>
      <c r="L6" s="3"/>
      <c r="M6" s="3"/>
      <c r="N6" s="3"/>
      <c r="O6" s="3"/>
      <c r="P6" s="3"/>
      <c r="Q6" s="3"/>
      <c r="R6" s="3"/>
      <c r="S6" s="3"/>
    </row>
    <row r="7" spans="1:19" ht="3.75" customHeight="1" x14ac:dyDescent="0.25">
      <c r="A7" s="1"/>
      <c r="B7" s="1"/>
      <c r="C7" s="1"/>
      <c r="D7" s="6"/>
      <c r="E7" s="6"/>
      <c r="F7" s="6"/>
      <c r="G7" s="6"/>
      <c r="H7" s="6"/>
      <c r="I7" s="6"/>
      <c r="J7" s="6"/>
      <c r="K7" s="6"/>
      <c r="L7" s="3"/>
      <c r="M7" s="3"/>
      <c r="N7" s="3"/>
      <c r="O7" s="3"/>
      <c r="P7" s="3"/>
      <c r="Q7" s="3"/>
      <c r="R7" s="3"/>
      <c r="S7" s="3"/>
    </row>
    <row r="8" spans="1:19" x14ac:dyDescent="0.25">
      <c r="A8" s="1"/>
      <c r="B8" s="1" t="s">
        <v>3</v>
      </c>
      <c r="C8" s="1"/>
      <c r="D8" s="492" t="s">
        <v>130</v>
      </c>
      <c r="E8" s="492"/>
      <c r="F8" s="492"/>
      <c r="G8" s="492"/>
      <c r="H8" s="492"/>
      <c r="I8" s="492"/>
      <c r="J8" s="492"/>
      <c r="K8" s="492"/>
      <c r="L8" s="3"/>
      <c r="M8" s="3"/>
      <c r="N8" s="3"/>
      <c r="O8" s="3"/>
      <c r="P8" s="3"/>
      <c r="Q8" s="3"/>
      <c r="R8" s="3"/>
      <c r="S8" s="3"/>
    </row>
    <row r="9" spans="1:19" ht="15.75" thickBot="1" x14ac:dyDescent="0.3">
      <c r="A9" s="1"/>
      <c r="B9" s="1"/>
      <c r="C9" s="1"/>
      <c r="D9" s="1"/>
      <c r="E9" s="1"/>
      <c r="F9" s="1"/>
      <c r="G9" s="2"/>
      <c r="H9" s="1"/>
      <c r="I9" s="1"/>
      <c r="J9" s="1"/>
      <c r="K9" s="1"/>
      <c r="L9" s="3"/>
      <c r="M9" s="3"/>
      <c r="N9" s="3"/>
      <c r="O9" s="3"/>
      <c r="P9" s="3"/>
      <c r="Q9" s="3"/>
      <c r="R9" s="3"/>
      <c r="S9" s="3"/>
    </row>
    <row r="10" spans="1:19" ht="29.25" customHeight="1" thickBot="1" x14ac:dyDescent="0.3">
      <c r="A10" s="1"/>
      <c r="B10" s="8" t="s">
        <v>4</v>
      </c>
      <c r="C10" s="9" t="s">
        <v>5</v>
      </c>
      <c r="D10" s="496" t="s">
        <v>6</v>
      </c>
      <c r="E10" s="496"/>
      <c r="F10" s="497"/>
      <c r="G10" s="496" t="s">
        <v>7</v>
      </c>
      <c r="H10" s="496"/>
      <c r="I10" s="531"/>
      <c r="J10" s="495" t="s">
        <v>8</v>
      </c>
      <c r="K10" s="496"/>
      <c r="L10" s="497"/>
      <c r="M10" s="528" t="s">
        <v>9</v>
      </c>
      <c r="N10" s="496"/>
      <c r="O10" s="497"/>
      <c r="P10" s="496" t="s">
        <v>10</v>
      </c>
      <c r="Q10" s="496"/>
      <c r="R10" s="497"/>
      <c r="S10" s="3"/>
    </row>
    <row r="11" spans="1:19" ht="30.75" customHeight="1" thickBot="1" x14ac:dyDescent="0.3">
      <c r="A11" s="1"/>
      <c r="B11" s="10"/>
      <c r="C11" s="11"/>
      <c r="D11" s="12" t="s">
        <v>11</v>
      </c>
      <c r="E11" s="13" t="s">
        <v>12</v>
      </c>
      <c r="F11" s="13" t="s">
        <v>13</v>
      </c>
      <c r="G11" s="12" t="s">
        <v>11</v>
      </c>
      <c r="H11" s="13" t="s">
        <v>12</v>
      </c>
      <c r="I11" s="14" t="s">
        <v>13</v>
      </c>
      <c r="J11" s="14" t="s">
        <v>11</v>
      </c>
      <c r="K11" s="13" t="s">
        <v>12</v>
      </c>
      <c r="L11" s="13" t="s">
        <v>13</v>
      </c>
      <c r="M11" s="15" t="s">
        <v>11</v>
      </c>
      <c r="N11" s="13" t="s">
        <v>12</v>
      </c>
      <c r="O11" s="13" t="s">
        <v>13</v>
      </c>
      <c r="P11" s="12" t="s">
        <v>11</v>
      </c>
      <c r="Q11" s="13" t="s">
        <v>12</v>
      </c>
      <c r="R11" s="13" t="s">
        <v>13</v>
      </c>
      <c r="S11" s="3"/>
    </row>
    <row r="12" spans="1:19" ht="15.75" customHeight="1" thickBot="1" x14ac:dyDescent="0.3">
      <c r="A12" s="1"/>
      <c r="B12" s="16"/>
      <c r="C12" s="17" t="s">
        <v>14</v>
      </c>
      <c r="D12" s="499"/>
      <c r="E12" s="499"/>
      <c r="F12" s="500"/>
      <c r="G12" s="499"/>
      <c r="H12" s="499"/>
      <c r="I12" s="499"/>
      <c r="J12" s="498"/>
      <c r="K12" s="499"/>
      <c r="L12" s="500"/>
      <c r="M12" s="499"/>
      <c r="N12" s="499"/>
      <c r="O12" s="500"/>
      <c r="P12" s="499"/>
      <c r="Q12" s="499"/>
      <c r="R12" s="500"/>
      <c r="S12" s="3"/>
    </row>
    <row r="13" spans="1:19" ht="15.75" customHeight="1" x14ac:dyDescent="0.25">
      <c r="A13" s="1"/>
      <c r="B13" s="515" t="s">
        <v>4</v>
      </c>
      <c r="C13" s="522" t="s">
        <v>5</v>
      </c>
      <c r="D13" s="501" t="s">
        <v>15</v>
      </c>
      <c r="E13" s="503" t="s">
        <v>16</v>
      </c>
      <c r="F13" s="486" t="s">
        <v>14</v>
      </c>
      <c r="G13" s="505" t="s">
        <v>15</v>
      </c>
      <c r="H13" s="503" t="s">
        <v>16</v>
      </c>
      <c r="I13" s="493" t="s">
        <v>14</v>
      </c>
      <c r="J13" s="501" t="s">
        <v>15</v>
      </c>
      <c r="K13" s="503" t="s">
        <v>16</v>
      </c>
      <c r="L13" s="486" t="s">
        <v>14</v>
      </c>
      <c r="M13" s="529" t="s">
        <v>15</v>
      </c>
      <c r="N13" s="503" t="s">
        <v>16</v>
      </c>
      <c r="O13" s="486" t="s">
        <v>14</v>
      </c>
      <c r="P13" s="505" t="s">
        <v>15</v>
      </c>
      <c r="Q13" s="503" t="s">
        <v>16</v>
      </c>
      <c r="R13" s="486" t="s">
        <v>14</v>
      </c>
      <c r="S13" s="3"/>
    </row>
    <row r="14" spans="1:19" ht="15.75" thickBot="1" x14ac:dyDescent="0.3">
      <c r="A14" s="1"/>
      <c r="B14" s="516"/>
      <c r="C14" s="523"/>
      <c r="D14" s="502"/>
      <c r="E14" s="504"/>
      <c r="F14" s="487"/>
      <c r="G14" s="506"/>
      <c r="H14" s="504"/>
      <c r="I14" s="494"/>
      <c r="J14" s="502"/>
      <c r="K14" s="504"/>
      <c r="L14" s="487"/>
      <c r="M14" s="530"/>
      <c r="N14" s="504"/>
      <c r="O14" s="487"/>
      <c r="P14" s="506"/>
      <c r="Q14" s="504"/>
      <c r="R14" s="487"/>
      <c r="S14" s="3"/>
    </row>
    <row r="15" spans="1:19" x14ac:dyDescent="0.25">
      <c r="A15" s="1"/>
      <c r="B15" s="18" t="s">
        <v>17</v>
      </c>
      <c r="C15" s="19" t="s">
        <v>18</v>
      </c>
      <c r="D15" s="20">
        <v>1547.6</v>
      </c>
      <c r="E15" s="21">
        <v>167.8</v>
      </c>
      <c r="F15" s="22">
        <f t="shared" ref="F15:F23" si="0">D15+E15</f>
        <v>1715.3999999999999</v>
      </c>
      <c r="G15" s="20">
        <v>2070</v>
      </c>
      <c r="H15" s="21">
        <f>'[9]NR 2023'!K15</f>
        <v>0</v>
      </c>
      <c r="I15" s="23">
        <f t="shared" ref="I15:I23" si="1">G15+H15</f>
        <v>2070</v>
      </c>
      <c r="J15" s="24">
        <v>2120</v>
      </c>
      <c r="K15" s="25">
        <f>'[9]NR 2023'!Z15</f>
        <v>0</v>
      </c>
      <c r="L15" s="26">
        <f>J15+K15</f>
        <v>2120</v>
      </c>
      <c r="M15" s="27">
        <v>2100</v>
      </c>
      <c r="N15" s="21"/>
      <c r="O15" s="22">
        <f t="shared" ref="O15:O23" si="2">M15+N15</f>
        <v>2100</v>
      </c>
      <c r="P15" s="20">
        <v>2120</v>
      </c>
      <c r="Q15" s="21"/>
      <c r="R15" s="22">
        <f t="shared" ref="R15:R23" si="3">P15+Q15</f>
        <v>2120</v>
      </c>
      <c r="S15" s="3"/>
    </row>
    <row r="16" spans="1:19" x14ac:dyDescent="0.25">
      <c r="A16" s="1"/>
      <c r="B16" s="28" t="s">
        <v>19</v>
      </c>
      <c r="C16" s="29" t="s">
        <v>20</v>
      </c>
      <c r="D16" s="20">
        <v>5884.5</v>
      </c>
      <c r="E16" s="30">
        <f>'[9]NR 2023'!H16</f>
        <v>0</v>
      </c>
      <c r="F16" s="22">
        <f t="shared" si="0"/>
        <v>5884.5</v>
      </c>
      <c r="G16" s="20">
        <v>6199.1</v>
      </c>
      <c r="H16" s="30">
        <f>'[9]NR 2023'!K16</f>
        <v>0</v>
      </c>
      <c r="I16" s="23">
        <f t="shared" si="1"/>
        <v>6199.1</v>
      </c>
      <c r="J16" s="31">
        <v>8200</v>
      </c>
      <c r="K16" s="32">
        <f>'[9]NR 2023'!Z16</f>
        <v>0</v>
      </c>
      <c r="L16" s="33">
        <f t="shared" ref="L16:L23" si="4">J16+K16</f>
        <v>8200</v>
      </c>
      <c r="M16" s="34">
        <v>8250</v>
      </c>
      <c r="N16" s="30"/>
      <c r="O16" s="22">
        <f t="shared" si="2"/>
        <v>8250</v>
      </c>
      <c r="P16" s="35">
        <v>8400</v>
      </c>
      <c r="Q16" s="30"/>
      <c r="R16" s="22">
        <f t="shared" si="3"/>
        <v>8400</v>
      </c>
      <c r="S16" s="3"/>
    </row>
    <row r="17" spans="1:19" x14ac:dyDescent="0.25">
      <c r="A17" s="1"/>
      <c r="B17" s="28" t="s">
        <v>21</v>
      </c>
      <c r="C17" s="36" t="s">
        <v>22</v>
      </c>
      <c r="D17" s="20">
        <v>469.8</v>
      </c>
      <c r="E17" s="30">
        <f>'[9]NR 2023'!H17</f>
        <v>0</v>
      </c>
      <c r="F17" s="22">
        <f t="shared" si="0"/>
        <v>469.8</v>
      </c>
      <c r="G17" s="20">
        <v>2135.1</v>
      </c>
      <c r="H17" s="30">
        <f>'[9]NR 2023'!K17</f>
        <v>0</v>
      </c>
      <c r="I17" s="23">
        <f t="shared" si="1"/>
        <v>2135.1</v>
      </c>
      <c r="J17" s="31">
        <f>'[9]NR 2023'!Y17</f>
        <v>286.10000000000002</v>
      </c>
      <c r="K17" s="32">
        <f>'[9]NR 2023'!Z17</f>
        <v>0</v>
      </c>
      <c r="L17" s="33">
        <f t="shared" si="4"/>
        <v>286.10000000000002</v>
      </c>
      <c r="M17" s="34"/>
      <c r="N17" s="37"/>
      <c r="O17" s="22">
        <f t="shared" si="2"/>
        <v>0</v>
      </c>
      <c r="P17" s="35"/>
      <c r="Q17" s="37"/>
      <c r="R17" s="22">
        <f t="shared" si="3"/>
        <v>0</v>
      </c>
      <c r="S17" s="3"/>
    </row>
    <row r="18" spans="1:19" x14ac:dyDescent="0.25">
      <c r="A18" s="1"/>
      <c r="B18" s="28" t="s">
        <v>23</v>
      </c>
      <c r="C18" s="38" t="s">
        <v>24</v>
      </c>
      <c r="D18" s="20">
        <v>42705.7</v>
      </c>
      <c r="E18" s="21">
        <f>'[9]NR 2023'!H18</f>
        <v>0</v>
      </c>
      <c r="F18" s="22">
        <f t="shared" si="0"/>
        <v>42705.7</v>
      </c>
      <c r="G18" s="20">
        <v>42513.4</v>
      </c>
      <c r="H18" s="21"/>
      <c r="I18" s="23">
        <f t="shared" si="1"/>
        <v>42513.4</v>
      </c>
      <c r="J18" s="31">
        <v>42690</v>
      </c>
      <c r="K18" s="32">
        <f>'[9]NR 2023'!Z18</f>
        <v>0</v>
      </c>
      <c r="L18" s="33">
        <f t="shared" si="4"/>
        <v>42690</v>
      </c>
      <c r="M18" s="34">
        <v>43550</v>
      </c>
      <c r="N18" s="21"/>
      <c r="O18" s="22">
        <f t="shared" si="2"/>
        <v>43550</v>
      </c>
      <c r="P18" s="35">
        <v>45000</v>
      </c>
      <c r="Q18" s="21"/>
      <c r="R18" s="22">
        <f t="shared" si="3"/>
        <v>45000</v>
      </c>
      <c r="S18" s="3"/>
    </row>
    <row r="19" spans="1:19" x14ac:dyDescent="0.25">
      <c r="A19" s="1"/>
      <c r="B19" s="28" t="s">
        <v>25</v>
      </c>
      <c r="C19" s="39" t="s">
        <v>26</v>
      </c>
      <c r="D19" s="20">
        <v>977</v>
      </c>
      <c r="E19" s="21">
        <f>'[9]NR 2023'!H19</f>
        <v>0</v>
      </c>
      <c r="F19" s="22">
        <f t="shared" si="0"/>
        <v>977</v>
      </c>
      <c r="G19" s="20">
        <v>977</v>
      </c>
      <c r="H19" s="21">
        <f>'[9]NR 2023'!K19</f>
        <v>0</v>
      </c>
      <c r="I19" s="23">
        <f t="shared" si="1"/>
        <v>977</v>
      </c>
      <c r="J19" s="31">
        <v>977</v>
      </c>
      <c r="K19" s="32">
        <f>'[9]NR 2023'!Z19</f>
        <v>0</v>
      </c>
      <c r="L19" s="33">
        <f t="shared" si="4"/>
        <v>977</v>
      </c>
      <c r="M19" s="34">
        <v>977</v>
      </c>
      <c r="N19" s="40"/>
      <c r="O19" s="22">
        <f t="shared" si="2"/>
        <v>977</v>
      </c>
      <c r="P19" s="35">
        <v>977</v>
      </c>
      <c r="Q19" s="40"/>
      <c r="R19" s="22">
        <f t="shared" si="3"/>
        <v>977</v>
      </c>
      <c r="S19" s="3"/>
    </row>
    <row r="20" spans="1:19" x14ac:dyDescent="0.25">
      <c r="A20" s="1"/>
      <c r="B20" s="28" t="s">
        <v>27</v>
      </c>
      <c r="C20" s="41" t="s">
        <v>28</v>
      </c>
      <c r="D20" s="20">
        <v>537.6</v>
      </c>
      <c r="E20" s="21">
        <f>'[9]NR 2023'!H20</f>
        <v>0</v>
      </c>
      <c r="F20" s="22">
        <f t="shared" si="0"/>
        <v>537.6</v>
      </c>
      <c r="G20" s="20">
        <v>300</v>
      </c>
      <c r="H20" s="21">
        <f>'[9]NR 2023'!K20</f>
        <v>0</v>
      </c>
      <c r="I20" s="23">
        <f t="shared" si="1"/>
        <v>300</v>
      </c>
      <c r="J20" s="31">
        <v>200</v>
      </c>
      <c r="K20" s="32">
        <f>'[9]NR 2023'!Z20</f>
        <v>0</v>
      </c>
      <c r="L20" s="33">
        <f t="shared" si="4"/>
        <v>200</v>
      </c>
      <c r="M20" s="34">
        <v>150</v>
      </c>
      <c r="N20" s="40"/>
      <c r="O20" s="22">
        <f t="shared" si="2"/>
        <v>150</v>
      </c>
      <c r="P20" s="35">
        <v>150</v>
      </c>
      <c r="Q20" s="40"/>
      <c r="R20" s="22">
        <f t="shared" si="3"/>
        <v>150</v>
      </c>
      <c r="S20" s="3"/>
    </row>
    <row r="21" spans="1:19" x14ac:dyDescent="0.25">
      <c r="A21" s="1"/>
      <c r="B21" s="28" t="s">
        <v>29</v>
      </c>
      <c r="C21" s="42" t="s">
        <v>30</v>
      </c>
      <c r="D21" s="20">
        <v>370.3</v>
      </c>
      <c r="E21" s="21">
        <f>'[9]NR 2023'!H21</f>
        <v>0</v>
      </c>
      <c r="F21" s="22">
        <f t="shared" si="0"/>
        <v>370.3</v>
      </c>
      <c r="G21" s="20">
        <v>132</v>
      </c>
      <c r="H21" s="21">
        <v>210</v>
      </c>
      <c r="I21" s="23">
        <f t="shared" si="1"/>
        <v>342</v>
      </c>
      <c r="J21" s="31">
        <v>0</v>
      </c>
      <c r="K21" s="32">
        <v>215</v>
      </c>
      <c r="L21" s="33">
        <f t="shared" si="4"/>
        <v>215</v>
      </c>
      <c r="M21" s="34">
        <v>0</v>
      </c>
      <c r="N21" s="43">
        <v>215</v>
      </c>
      <c r="O21" s="22">
        <f t="shared" si="2"/>
        <v>215</v>
      </c>
      <c r="P21" s="35">
        <v>0</v>
      </c>
      <c r="Q21" s="43">
        <v>215</v>
      </c>
      <c r="R21" s="22">
        <f t="shared" si="3"/>
        <v>215</v>
      </c>
      <c r="S21" s="3"/>
    </row>
    <row r="22" spans="1:19" x14ac:dyDescent="0.25">
      <c r="A22" s="1"/>
      <c r="B22" s="28" t="s">
        <v>31</v>
      </c>
      <c r="C22" s="42" t="s">
        <v>32</v>
      </c>
      <c r="D22" s="20">
        <f>'[9]NR 2023'!G22</f>
        <v>0</v>
      </c>
      <c r="E22" s="21">
        <f>'[9]NR 2023'!H22</f>
        <v>0</v>
      </c>
      <c r="F22" s="22">
        <f t="shared" si="0"/>
        <v>0</v>
      </c>
      <c r="G22" s="20">
        <v>0</v>
      </c>
      <c r="H22" s="21">
        <v>200</v>
      </c>
      <c r="I22" s="23">
        <f t="shared" si="1"/>
        <v>200</v>
      </c>
      <c r="J22" s="31">
        <v>0</v>
      </c>
      <c r="K22" s="32">
        <v>205</v>
      </c>
      <c r="L22" s="33">
        <f t="shared" si="4"/>
        <v>205</v>
      </c>
      <c r="M22" s="34"/>
      <c r="N22" s="43">
        <v>205</v>
      </c>
      <c r="O22" s="22">
        <f t="shared" si="2"/>
        <v>205</v>
      </c>
      <c r="P22" s="35">
        <v>0</v>
      </c>
      <c r="Q22" s="43">
        <v>205</v>
      </c>
      <c r="R22" s="22">
        <f t="shared" si="3"/>
        <v>205</v>
      </c>
      <c r="S22" s="3"/>
    </row>
    <row r="23" spans="1:19" ht="15.75" thickBot="1" x14ac:dyDescent="0.3">
      <c r="A23" s="1"/>
      <c r="B23" s="44" t="s">
        <v>33</v>
      </c>
      <c r="C23" s="45" t="s">
        <v>34</v>
      </c>
      <c r="D23" s="20">
        <f>'[9]NR 2023'!G23</f>
        <v>0</v>
      </c>
      <c r="E23" s="21">
        <f>'[9]NR 2023'!H23</f>
        <v>0</v>
      </c>
      <c r="F23" s="46">
        <f t="shared" si="0"/>
        <v>0</v>
      </c>
      <c r="G23" s="20">
        <f>'[9]NR 2023'!J23</f>
        <v>0</v>
      </c>
      <c r="H23" s="21">
        <f>'[9]NR 2023'!K23</f>
        <v>0</v>
      </c>
      <c r="I23" s="47">
        <f t="shared" si="1"/>
        <v>0</v>
      </c>
      <c r="J23" s="31">
        <f>'[9]NR 2023'!Y23</f>
        <v>0</v>
      </c>
      <c r="K23" s="32">
        <f>'[9]NR 2023'!Z23</f>
        <v>0</v>
      </c>
      <c r="L23" s="33">
        <f t="shared" si="4"/>
        <v>0</v>
      </c>
      <c r="M23" s="48"/>
      <c r="N23" s="49"/>
      <c r="O23" s="46">
        <f t="shared" si="2"/>
        <v>0</v>
      </c>
      <c r="P23" s="50"/>
      <c r="Q23" s="49"/>
      <c r="R23" s="46">
        <f t="shared" si="3"/>
        <v>0</v>
      </c>
      <c r="S23" s="3"/>
    </row>
    <row r="24" spans="1:19" ht="15.75" thickBot="1" x14ac:dyDescent="0.3">
      <c r="A24" s="1"/>
      <c r="B24" s="51" t="s">
        <v>35</v>
      </c>
      <c r="C24" s="52" t="s">
        <v>36</v>
      </c>
      <c r="D24" s="53">
        <f t="shared" ref="D24:R24" si="5">SUM(D15:D21)</f>
        <v>52492.5</v>
      </c>
      <c r="E24" s="53">
        <f t="shared" si="5"/>
        <v>167.8</v>
      </c>
      <c r="F24" s="53">
        <f t="shared" si="5"/>
        <v>52660.299999999996</v>
      </c>
      <c r="G24" s="53">
        <f t="shared" si="5"/>
        <v>54326.600000000006</v>
      </c>
      <c r="H24" s="53">
        <f t="shared" si="5"/>
        <v>210</v>
      </c>
      <c r="I24" s="54">
        <f t="shared" si="5"/>
        <v>54536.600000000006</v>
      </c>
      <c r="J24" s="55">
        <f t="shared" si="5"/>
        <v>54473.1</v>
      </c>
      <c r="K24" s="55">
        <f t="shared" si="5"/>
        <v>215</v>
      </c>
      <c r="L24" s="55">
        <f t="shared" si="5"/>
        <v>54688.1</v>
      </c>
      <c r="M24" s="56">
        <f t="shared" si="5"/>
        <v>55027</v>
      </c>
      <c r="N24" s="53">
        <f t="shared" si="5"/>
        <v>215</v>
      </c>
      <c r="O24" s="53">
        <f t="shared" si="5"/>
        <v>55242</v>
      </c>
      <c r="P24" s="53">
        <f>SUM(P15:P22)</f>
        <v>56647</v>
      </c>
      <c r="Q24" s="53">
        <f t="shared" si="5"/>
        <v>215</v>
      </c>
      <c r="R24" s="53">
        <f t="shared" si="5"/>
        <v>56862</v>
      </c>
      <c r="S24" s="3"/>
    </row>
    <row r="25" spans="1:19" ht="15.75" customHeight="1" thickBot="1" x14ac:dyDescent="0.3">
      <c r="A25" s="1"/>
      <c r="B25" s="57"/>
      <c r="C25" s="58" t="s">
        <v>37</v>
      </c>
      <c r="D25" s="489"/>
      <c r="E25" s="489"/>
      <c r="F25" s="490"/>
      <c r="G25" s="489"/>
      <c r="H25" s="489"/>
      <c r="I25" s="489"/>
      <c r="J25" s="488"/>
      <c r="K25" s="489"/>
      <c r="L25" s="490"/>
      <c r="M25" s="489"/>
      <c r="N25" s="489"/>
      <c r="O25" s="490"/>
      <c r="P25" s="489"/>
      <c r="Q25" s="489"/>
      <c r="R25" s="490"/>
      <c r="S25" s="3"/>
    </row>
    <row r="26" spans="1:19" x14ac:dyDescent="0.25">
      <c r="A26" s="1"/>
      <c r="B26" s="515" t="s">
        <v>4</v>
      </c>
      <c r="C26" s="522" t="s">
        <v>5</v>
      </c>
      <c r="D26" s="509" t="s">
        <v>38</v>
      </c>
      <c r="E26" s="511" t="s">
        <v>39</v>
      </c>
      <c r="F26" s="513" t="s">
        <v>40</v>
      </c>
      <c r="G26" s="517" t="s">
        <v>38</v>
      </c>
      <c r="H26" s="511" t="s">
        <v>39</v>
      </c>
      <c r="I26" s="507" t="s">
        <v>40</v>
      </c>
      <c r="J26" s="509" t="s">
        <v>38</v>
      </c>
      <c r="K26" s="511" t="s">
        <v>39</v>
      </c>
      <c r="L26" s="513" t="s">
        <v>40</v>
      </c>
      <c r="M26" s="532" t="s">
        <v>38</v>
      </c>
      <c r="N26" s="511" t="s">
        <v>39</v>
      </c>
      <c r="O26" s="513" t="s">
        <v>40</v>
      </c>
      <c r="P26" s="517" t="s">
        <v>38</v>
      </c>
      <c r="Q26" s="511" t="s">
        <v>39</v>
      </c>
      <c r="R26" s="513" t="s">
        <v>40</v>
      </c>
      <c r="S26" s="3"/>
    </row>
    <row r="27" spans="1:19" ht="15.75" thickBot="1" x14ac:dyDescent="0.3">
      <c r="A27" s="1"/>
      <c r="B27" s="516"/>
      <c r="C27" s="523"/>
      <c r="D27" s="510"/>
      <c r="E27" s="512"/>
      <c r="F27" s="514"/>
      <c r="G27" s="518"/>
      <c r="H27" s="512"/>
      <c r="I27" s="508"/>
      <c r="J27" s="510"/>
      <c r="K27" s="512"/>
      <c r="L27" s="514"/>
      <c r="M27" s="533"/>
      <c r="N27" s="512"/>
      <c r="O27" s="514"/>
      <c r="P27" s="518"/>
      <c r="Q27" s="512"/>
      <c r="R27" s="514"/>
      <c r="S27" s="3"/>
    </row>
    <row r="28" spans="1:19" x14ac:dyDescent="0.25">
      <c r="A28" s="1"/>
      <c r="B28" s="18" t="s">
        <v>41</v>
      </c>
      <c r="C28" s="59" t="s">
        <v>42</v>
      </c>
      <c r="D28" s="20">
        <v>1011.1</v>
      </c>
      <c r="E28" s="21">
        <f>'[9]NR 2023'!H28</f>
        <v>0</v>
      </c>
      <c r="F28" s="22">
        <f t="shared" ref="F28:F38" si="6">D28+E28</f>
        <v>1011.1</v>
      </c>
      <c r="G28" s="20">
        <v>549.6</v>
      </c>
      <c r="H28" s="21">
        <f>'[9]NR 2023'!N28</f>
        <v>0</v>
      </c>
      <c r="I28" s="23">
        <f t="shared" ref="I28:I38" si="7">G28+H28</f>
        <v>549.6</v>
      </c>
      <c r="J28" s="24">
        <v>500</v>
      </c>
      <c r="K28" s="25">
        <f>'[9]NR 2023'!Z28</f>
        <v>0</v>
      </c>
      <c r="L28" s="26">
        <f t="shared" ref="L28:L38" si="8">J28+K28</f>
        <v>500</v>
      </c>
      <c r="M28" s="60">
        <v>525</v>
      </c>
      <c r="N28" s="60"/>
      <c r="O28" s="22">
        <f t="shared" ref="O28:O38" si="9">M28+N28</f>
        <v>525</v>
      </c>
      <c r="P28" s="60">
        <v>550</v>
      </c>
      <c r="Q28" s="60"/>
      <c r="R28" s="22">
        <f t="shared" ref="R28:R38" si="10">P28+Q28</f>
        <v>550</v>
      </c>
      <c r="S28" s="3"/>
    </row>
    <row r="29" spans="1:19" x14ac:dyDescent="0.25">
      <c r="A29" s="1"/>
      <c r="B29" s="28" t="s">
        <v>43</v>
      </c>
      <c r="C29" s="61" t="s">
        <v>44</v>
      </c>
      <c r="D29" s="20">
        <v>2384.9</v>
      </c>
      <c r="E29" s="30">
        <f>'[9]NR 2023'!H29</f>
        <v>0</v>
      </c>
      <c r="F29" s="22">
        <f t="shared" si="6"/>
        <v>2384.9</v>
      </c>
      <c r="G29" s="20">
        <v>3054</v>
      </c>
      <c r="H29" s="30">
        <v>0</v>
      </c>
      <c r="I29" s="23">
        <f t="shared" si="7"/>
        <v>3054</v>
      </c>
      <c r="J29" s="31">
        <v>2770</v>
      </c>
      <c r="K29" s="62">
        <f>'[9]NR 2023'!Z29</f>
        <v>0</v>
      </c>
      <c r="L29" s="33">
        <v>2770</v>
      </c>
      <c r="M29" s="63">
        <v>2580</v>
      </c>
      <c r="N29" s="64"/>
      <c r="O29" s="22">
        <f t="shared" si="9"/>
        <v>2580</v>
      </c>
      <c r="P29" s="63">
        <v>2700</v>
      </c>
      <c r="Q29" s="64"/>
      <c r="R29" s="22">
        <f t="shared" si="10"/>
        <v>2700</v>
      </c>
      <c r="S29" s="3"/>
    </row>
    <row r="30" spans="1:19" x14ac:dyDescent="0.25">
      <c r="A30" s="1"/>
      <c r="B30" s="28" t="s">
        <v>45</v>
      </c>
      <c r="C30" s="42" t="s">
        <v>46</v>
      </c>
      <c r="D30" s="20">
        <v>2489.8000000000002</v>
      </c>
      <c r="E30" s="30">
        <v>39.299999999999997</v>
      </c>
      <c r="F30" s="22">
        <f t="shared" si="6"/>
        <v>2529.1000000000004</v>
      </c>
      <c r="G30" s="20">
        <v>4000</v>
      </c>
      <c r="H30" s="30">
        <v>60</v>
      </c>
      <c r="I30" s="23">
        <f t="shared" si="7"/>
        <v>4060</v>
      </c>
      <c r="J30" s="31">
        <v>4680</v>
      </c>
      <c r="K30" s="62">
        <v>215</v>
      </c>
      <c r="L30" s="33">
        <f t="shared" si="8"/>
        <v>4895</v>
      </c>
      <c r="M30" s="63">
        <v>4700</v>
      </c>
      <c r="N30" s="64">
        <v>65</v>
      </c>
      <c r="O30" s="22">
        <f t="shared" si="9"/>
        <v>4765</v>
      </c>
      <c r="P30" s="63">
        <v>4800</v>
      </c>
      <c r="Q30" s="64">
        <v>65</v>
      </c>
      <c r="R30" s="22">
        <f t="shared" si="10"/>
        <v>4865</v>
      </c>
      <c r="S30" s="3"/>
    </row>
    <row r="31" spans="1:19" x14ac:dyDescent="0.25">
      <c r="A31" s="1"/>
      <c r="B31" s="28" t="s">
        <v>47</v>
      </c>
      <c r="C31" s="42" t="s">
        <v>48</v>
      </c>
      <c r="D31" s="20">
        <v>1004</v>
      </c>
      <c r="E31" s="21">
        <v>0.9</v>
      </c>
      <c r="F31" s="22">
        <f t="shared" si="6"/>
        <v>1004.9</v>
      </c>
      <c r="G31" s="20">
        <v>911.7</v>
      </c>
      <c r="H31" s="21">
        <f>'[9]NR 2023'!N31</f>
        <v>0</v>
      </c>
      <c r="I31" s="23">
        <f t="shared" si="7"/>
        <v>911.7</v>
      </c>
      <c r="J31" s="31">
        <v>931</v>
      </c>
      <c r="K31" s="32">
        <f>'[9]NR 2023'!Z31</f>
        <v>0</v>
      </c>
      <c r="L31" s="33">
        <f t="shared" si="8"/>
        <v>931</v>
      </c>
      <c r="M31" s="63">
        <v>940</v>
      </c>
      <c r="N31" s="63"/>
      <c r="O31" s="22">
        <f t="shared" si="9"/>
        <v>940</v>
      </c>
      <c r="P31" s="63">
        <v>950</v>
      </c>
      <c r="Q31" s="63"/>
      <c r="R31" s="22">
        <f t="shared" si="10"/>
        <v>950</v>
      </c>
      <c r="S31" s="3"/>
    </row>
    <row r="32" spans="1:19" x14ac:dyDescent="0.25">
      <c r="A32" s="1"/>
      <c r="B32" s="28" t="s">
        <v>49</v>
      </c>
      <c r="C32" s="42" t="s">
        <v>50</v>
      </c>
      <c r="D32" s="20">
        <v>30897.200000000001</v>
      </c>
      <c r="E32" s="21">
        <f>'[9]NR 2023'!H32</f>
        <v>0</v>
      </c>
      <c r="F32" s="22">
        <f t="shared" si="6"/>
        <v>30897.200000000001</v>
      </c>
      <c r="G32" s="20">
        <v>31496.2</v>
      </c>
      <c r="H32" s="21">
        <f>'[9]NR 2023'!N32</f>
        <v>0</v>
      </c>
      <c r="I32" s="23">
        <f t="shared" si="7"/>
        <v>31496.2</v>
      </c>
      <c r="J32" s="31">
        <v>31120</v>
      </c>
      <c r="K32" s="32">
        <f>'[9]NR 2023'!Z32</f>
        <v>0</v>
      </c>
      <c r="L32" s="33">
        <v>31120</v>
      </c>
      <c r="M32" s="63">
        <v>31950</v>
      </c>
      <c r="N32" s="63"/>
      <c r="O32" s="22">
        <f t="shared" si="9"/>
        <v>31950</v>
      </c>
      <c r="P32" s="63">
        <v>32500</v>
      </c>
      <c r="Q32" s="63"/>
      <c r="R32" s="22">
        <f t="shared" si="10"/>
        <v>32500</v>
      </c>
      <c r="S32" s="3"/>
    </row>
    <row r="33" spans="1:19" x14ac:dyDescent="0.25">
      <c r="A33" s="1"/>
      <c r="B33" s="28" t="s">
        <v>51</v>
      </c>
      <c r="C33" s="39" t="s">
        <v>52</v>
      </c>
      <c r="D33" s="20">
        <v>30721.5</v>
      </c>
      <c r="E33" s="21">
        <f>'[9]NR 2023'!H33</f>
        <v>0</v>
      </c>
      <c r="F33" s="22">
        <f t="shared" si="6"/>
        <v>30721.5</v>
      </c>
      <c r="G33" s="20">
        <v>31076.2</v>
      </c>
      <c r="H33" s="21">
        <f>'[9]NR 2023'!N33</f>
        <v>0</v>
      </c>
      <c r="I33" s="23">
        <f t="shared" si="7"/>
        <v>31076.2</v>
      </c>
      <c r="J33" s="31">
        <v>31070</v>
      </c>
      <c r="K33" s="32">
        <f>'[9]NR 2023'!Z33</f>
        <v>0</v>
      </c>
      <c r="L33" s="33">
        <f t="shared" si="8"/>
        <v>31070</v>
      </c>
      <c r="M33" s="63">
        <v>31900</v>
      </c>
      <c r="N33" s="63"/>
      <c r="O33" s="22">
        <f t="shared" si="9"/>
        <v>31900</v>
      </c>
      <c r="P33" s="63">
        <v>32000</v>
      </c>
      <c r="Q33" s="63"/>
      <c r="R33" s="22">
        <f t="shared" si="10"/>
        <v>32000</v>
      </c>
      <c r="S33" s="3"/>
    </row>
    <row r="34" spans="1:19" x14ac:dyDescent="0.25">
      <c r="A34" s="1"/>
      <c r="B34" s="28" t="s">
        <v>53</v>
      </c>
      <c r="C34" s="65" t="s">
        <v>54</v>
      </c>
      <c r="D34" s="20">
        <v>175.7</v>
      </c>
      <c r="E34" s="21">
        <f>'[9]NR 2023'!H34</f>
        <v>0</v>
      </c>
      <c r="F34" s="22">
        <f t="shared" si="6"/>
        <v>175.7</v>
      </c>
      <c r="G34" s="20">
        <v>300</v>
      </c>
      <c r="H34" s="21">
        <f>'[9]NR 2023'!N34</f>
        <v>0</v>
      </c>
      <c r="I34" s="23">
        <f t="shared" si="7"/>
        <v>300</v>
      </c>
      <c r="J34" s="31">
        <v>50</v>
      </c>
      <c r="K34" s="32">
        <f>'[9]NR 2023'!Z34</f>
        <v>0</v>
      </c>
      <c r="L34" s="33">
        <f t="shared" si="8"/>
        <v>50</v>
      </c>
      <c r="M34" s="63">
        <v>50</v>
      </c>
      <c r="N34" s="63"/>
      <c r="O34" s="22">
        <f t="shared" si="9"/>
        <v>50</v>
      </c>
      <c r="P34" s="63">
        <v>50</v>
      </c>
      <c r="Q34" s="63"/>
      <c r="R34" s="22">
        <f t="shared" si="10"/>
        <v>50</v>
      </c>
      <c r="S34" s="3"/>
    </row>
    <row r="35" spans="1:19" x14ac:dyDescent="0.25">
      <c r="A35" s="1"/>
      <c r="B35" s="28" t="s">
        <v>55</v>
      </c>
      <c r="C35" s="42" t="s">
        <v>56</v>
      </c>
      <c r="D35" s="20">
        <v>11165.9</v>
      </c>
      <c r="E35" s="21">
        <f>'[9]NR 2023'!H35</f>
        <v>0</v>
      </c>
      <c r="F35" s="22">
        <f t="shared" si="6"/>
        <v>11165.9</v>
      </c>
      <c r="G35" s="20">
        <v>11270.4</v>
      </c>
      <c r="H35" s="21">
        <f>'[9]NR 2023'!N35</f>
        <v>0</v>
      </c>
      <c r="I35" s="23">
        <v>11270.4</v>
      </c>
      <c r="J35" s="31">
        <v>11148</v>
      </c>
      <c r="K35" s="32">
        <f>'[9]NR 2023'!Z35</f>
        <v>0</v>
      </c>
      <c r="L35" s="33">
        <f t="shared" si="8"/>
        <v>11148</v>
      </c>
      <c r="M35" s="63">
        <v>11420.2</v>
      </c>
      <c r="N35" s="63"/>
      <c r="O35" s="22">
        <f t="shared" si="9"/>
        <v>11420.2</v>
      </c>
      <c r="P35" s="63">
        <v>11635</v>
      </c>
      <c r="Q35" s="63"/>
      <c r="R35" s="22">
        <f t="shared" si="10"/>
        <v>11635</v>
      </c>
      <c r="S35" s="3"/>
    </row>
    <row r="36" spans="1:19" x14ac:dyDescent="0.25">
      <c r="A36" s="1"/>
      <c r="B36" s="28" t="s">
        <v>57</v>
      </c>
      <c r="C36" s="42" t="s">
        <v>58</v>
      </c>
      <c r="D36" s="20">
        <f>'[9]NR 2023'!G36</f>
        <v>0</v>
      </c>
      <c r="E36" s="21">
        <f>'[9]NR 2023'!H36</f>
        <v>0</v>
      </c>
      <c r="F36" s="22">
        <f t="shared" si="6"/>
        <v>0</v>
      </c>
      <c r="G36" s="20">
        <v>13</v>
      </c>
      <c r="H36" s="21">
        <f>'[9]NR 2023'!N36</f>
        <v>0</v>
      </c>
      <c r="I36" s="23">
        <f t="shared" si="7"/>
        <v>13</v>
      </c>
      <c r="J36" s="31">
        <v>13</v>
      </c>
      <c r="K36" s="32">
        <f>'[9]NR 2023'!Z36</f>
        <v>0</v>
      </c>
      <c r="L36" s="33">
        <f t="shared" si="8"/>
        <v>13</v>
      </c>
      <c r="M36" s="63">
        <v>13</v>
      </c>
      <c r="N36" s="63"/>
      <c r="O36" s="22">
        <f t="shared" si="9"/>
        <v>13</v>
      </c>
      <c r="P36" s="63">
        <v>13</v>
      </c>
      <c r="Q36" s="63"/>
      <c r="R36" s="22">
        <f t="shared" si="10"/>
        <v>13</v>
      </c>
      <c r="S36" s="3"/>
    </row>
    <row r="37" spans="1:19" x14ac:dyDescent="0.25">
      <c r="A37" s="1"/>
      <c r="B37" s="28" t="s">
        <v>59</v>
      </c>
      <c r="C37" s="42" t="s">
        <v>60</v>
      </c>
      <c r="D37" s="20">
        <v>1616.7</v>
      </c>
      <c r="E37" s="21">
        <f>'[9]NR 2023'!H37</f>
        <v>0</v>
      </c>
      <c r="F37" s="22">
        <f t="shared" si="6"/>
        <v>1616.7</v>
      </c>
      <c r="G37" s="20">
        <v>1610</v>
      </c>
      <c r="H37" s="21">
        <f>'[9]NR 2023'!N37</f>
        <v>0</v>
      </c>
      <c r="I37" s="23">
        <f t="shared" si="7"/>
        <v>1610</v>
      </c>
      <c r="J37" s="31">
        <v>1666</v>
      </c>
      <c r="K37" s="32">
        <f>'[9]NR 2023'!Z37</f>
        <v>0</v>
      </c>
      <c r="L37" s="33">
        <f t="shared" si="8"/>
        <v>1666</v>
      </c>
      <c r="M37" s="63">
        <v>1666</v>
      </c>
      <c r="N37" s="63"/>
      <c r="O37" s="22">
        <f t="shared" si="9"/>
        <v>1666</v>
      </c>
      <c r="P37" s="63">
        <v>1666</v>
      </c>
      <c r="Q37" s="63"/>
      <c r="R37" s="22">
        <f t="shared" si="10"/>
        <v>1666</v>
      </c>
      <c r="S37" s="3"/>
    </row>
    <row r="38" spans="1:19" ht="15.75" thickBot="1" x14ac:dyDescent="0.3">
      <c r="A38" s="1"/>
      <c r="B38" s="66" t="s">
        <v>61</v>
      </c>
      <c r="C38" s="67" t="s">
        <v>62</v>
      </c>
      <c r="D38" s="20">
        <v>1544.5</v>
      </c>
      <c r="E38" s="21">
        <f>'[9]NR 2023'!H38</f>
        <v>0</v>
      </c>
      <c r="F38" s="46">
        <f t="shared" si="6"/>
        <v>1544.5</v>
      </c>
      <c r="G38" s="20">
        <v>1571.7</v>
      </c>
      <c r="H38" s="21">
        <f>'[9]NR 2023'!N38</f>
        <v>0</v>
      </c>
      <c r="I38" s="47">
        <f t="shared" si="7"/>
        <v>1571.7</v>
      </c>
      <c r="J38" s="31">
        <v>1645.1</v>
      </c>
      <c r="K38" s="32">
        <f>'[9]NR 2023'!Z38</f>
        <v>0</v>
      </c>
      <c r="L38" s="33">
        <f t="shared" si="8"/>
        <v>1645.1</v>
      </c>
      <c r="M38" s="68">
        <v>1382.8</v>
      </c>
      <c r="N38" s="68"/>
      <c r="O38" s="46">
        <f t="shared" si="9"/>
        <v>1382.8</v>
      </c>
      <c r="P38" s="68">
        <v>1983</v>
      </c>
      <c r="Q38" s="68"/>
      <c r="R38" s="46">
        <f t="shared" si="10"/>
        <v>1983</v>
      </c>
      <c r="S38" s="3"/>
    </row>
    <row r="39" spans="1:19" ht="15.75" thickBot="1" x14ac:dyDescent="0.3">
      <c r="A39" s="1"/>
      <c r="B39" s="51" t="s">
        <v>63</v>
      </c>
      <c r="C39" s="69" t="s">
        <v>64</v>
      </c>
      <c r="D39" s="70">
        <f>SUM(D28:D32)+SUM(D35:D38)</f>
        <v>52114.1</v>
      </c>
      <c r="E39" s="70">
        <f>SUM(E28:E32)+SUM(E35:E38)</f>
        <v>40.199999999999996</v>
      </c>
      <c r="F39" s="71">
        <f>SUM(F35:F38)+SUM(F28:F32)</f>
        <v>52154.299999999996</v>
      </c>
      <c r="G39" s="70">
        <f>SUM(G28:G32)+SUM(G35:G38)</f>
        <v>54476.6</v>
      </c>
      <c r="H39" s="70">
        <f>SUM(H28:H32)+SUM(H35:H38)</f>
        <v>60</v>
      </c>
      <c r="I39" s="72">
        <f>SUM(I35:I38)+SUM(I28:I32)</f>
        <v>54536.6</v>
      </c>
      <c r="J39" s="73">
        <f>SUM(J28:J32)+SUM(J35:J38)</f>
        <v>54473.1</v>
      </c>
      <c r="K39" s="74">
        <f>SUM(K28:K32)+SUM(K35:K38)</f>
        <v>215</v>
      </c>
      <c r="L39" s="73">
        <f>SUM(L35:L38)+SUM(L28:L32)</f>
        <v>54688.1</v>
      </c>
      <c r="M39" s="70">
        <f>SUM(M28:M32)+SUM(M35:M38)</f>
        <v>55177</v>
      </c>
      <c r="N39" s="70">
        <f>SUM(N28:N32)+SUM(N35:N38)</f>
        <v>65</v>
      </c>
      <c r="O39" s="71">
        <f>SUM(O35:O38)+SUM(O28:O32)</f>
        <v>55242</v>
      </c>
      <c r="P39" s="70">
        <f>SUM(P28:P32)+SUM(P35:P38)</f>
        <v>56797</v>
      </c>
      <c r="Q39" s="70">
        <f>SUM(Q28:Q32)+SUM(Q35:Q38)</f>
        <v>65</v>
      </c>
      <c r="R39" s="71">
        <f>SUM(R35:R38)+SUM(R28:R32)</f>
        <v>56862</v>
      </c>
      <c r="S39" s="3"/>
    </row>
    <row r="40" spans="1:19" ht="19.5" thickBot="1" x14ac:dyDescent="0.35">
      <c r="A40" s="1"/>
      <c r="B40" s="75" t="s">
        <v>65</v>
      </c>
      <c r="C40" s="76" t="s">
        <v>66</v>
      </c>
      <c r="D40" s="77">
        <f t="shared" ref="D40:R40" si="11">D24-D39</f>
        <v>378.40000000000146</v>
      </c>
      <c r="E40" s="77">
        <f t="shared" si="11"/>
        <v>127.60000000000002</v>
      </c>
      <c r="F40" s="78">
        <f t="shared" si="11"/>
        <v>506</v>
      </c>
      <c r="G40" s="77">
        <f t="shared" si="11"/>
        <v>-149.99999999999272</v>
      </c>
      <c r="H40" s="77">
        <f t="shared" si="11"/>
        <v>150</v>
      </c>
      <c r="I40" s="79">
        <f t="shared" si="11"/>
        <v>0</v>
      </c>
      <c r="J40" s="77">
        <f t="shared" si="11"/>
        <v>0</v>
      </c>
      <c r="K40" s="77">
        <f t="shared" si="11"/>
        <v>0</v>
      </c>
      <c r="L40" s="78">
        <f t="shared" si="11"/>
        <v>0</v>
      </c>
      <c r="M40" s="80">
        <f t="shared" si="11"/>
        <v>-150</v>
      </c>
      <c r="N40" s="77">
        <f t="shared" si="11"/>
        <v>150</v>
      </c>
      <c r="O40" s="78">
        <f t="shared" si="11"/>
        <v>0</v>
      </c>
      <c r="P40" s="77">
        <f t="shared" si="11"/>
        <v>-150</v>
      </c>
      <c r="Q40" s="77">
        <f t="shared" si="11"/>
        <v>150</v>
      </c>
      <c r="R40" s="78">
        <f t="shared" si="11"/>
        <v>0</v>
      </c>
      <c r="S40" s="3"/>
    </row>
    <row r="41" spans="1:19" ht="15.75" thickBot="1" x14ac:dyDescent="0.3">
      <c r="A41" s="1"/>
      <c r="B41" s="81" t="s">
        <v>67</v>
      </c>
      <c r="C41" s="82" t="s">
        <v>68</v>
      </c>
      <c r="D41" s="83"/>
      <c r="E41" s="84"/>
      <c r="F41" s="85">
        <f>F40-D16</f>
        <v>-5378.5</v>
      </c>
      <c r="G41" s="83"/>
      <c r="H41" s="86"/>
      <c r="I41" s="87">
        <f>I40-G16</f>
        <v>-6199.1</v>
      </c>
      <c r="J41" s="88"/>
      <c r="K41" s="86"/>
      <c r="L41" s="85">
        <f>L40-J16</f>
        <v>-8200</v>
      </c>
      <c r="M41" s="89"/>
      <c r="N41" s="86"/>
      <c r="O41" s="85">
        <f>O40-M16</f>
        <v>-8250</v>
      </c>
      <c r="P41" s="83"/>
      <c r="Q41" s="86"/>
      <c r="R41" s="85">
        <f>R40-P16</f>
        <v>-8400</v>
      </c>
      <c r="S41" s="3"/>
    </row>
    <row r="42" spans="1:19" s="95" customFormat="1" ht="8.25" customHeight="1" thickBot="1" x14ac:dyDescent="0.3">
      <c r="A42" s="90"/>
      <c r="B42" s="91"/>
      <c r="C42" s="92"/>
      <c r="D42" s="90"/>
      <c r="E42" s="93"/>
      <c r="F42" s="93"/>
      <c r="G42" s="90"/>
      <c r="H42" s="93"/>
      <c r="I42" s="93"/>
      <c r="J42" s="93"/>
      <c r="K42" s="93"/>
      <c r="L42" s="94"/>
      <c r="M42" s="94"/>
      <c r="N42" s="94"/>
      <c r="O42" s="94"/>
      <c r="P42" s="94"/>
      <c r="Q42" s="94"/>
      <c r="R42" s="94"/>
      <c r="S42" s="94"/>
    </row>
    <row r="43" spans="1:19" s="95" customFormat="1" ht="15.75" customHeight="1" x14ac:dyDescent="0.25">
      <c r="A43" s="90"/>
      <c r="B43" s="96"/>
      <c r="C43" s="519" t="s">
        <v>69</v>
      </c>
      <c r="D43" s="97" t="s">
        <v>70</v>
      </c>
      <c r="E43" s="93"/>
      <c r="F43" s="98"/>
      <c r="G43" s="97" t="s">
        <v>71</v>
      </c>
      <c r="H43" s="93"/>
      <c r="I43" s="93"/>
      <c r="J43" s="97" t="s">
        <v>72</v>
      </c>
      <c r="K43" s="93"/>
      <c r="L43" s="93"/>
      <c r="M43" s="97" t="s">
        <v>73</v>
      </c>
      <c r="N43" s="94"/>
      <c r="O43" s="94"/>
      <c r="P43" s="97" t="s">
        <v>73</v>
      </c>
      <c r="Q43" s="94"/>
      <c r="R43" s="94"/>
      <c r="S43" s="94"/>
    </row>
    <row r="44" spans="1:19" ht="15.75" thickBot="1" x14ac:dyDescent="0.3">
      <c r="A44" s="1"/>
      <c r="B44" s="96"/>
      <c r="C44" s="520"/>
      <c r="D44" s="99">
        <v>478.5</v>
      </c>
      <c r="E44" s="93"/>
      <c r="F44" s="98"/>
      <c r="G44" s="99">
        <v>476.7</v>
      </c>
      <c r="H44" s="100"/>
      <c r="I44" s="100"/>
      <c r="J44" s="99">
        <v>476.7</v>
      </c>
      <c r="K44" s="100"/>
      <c r="L44" s="100"/>
      <c r="M44" s="99">
        <v>476.7</v>
      </c>
      <c r="N44" s="3"/>
      <c r="O44" s="3"/>
      <c r="P44" s="99">
        <v>476.7</v>
      </c>
      <c r="Q44" s="3"/>
      <c r="R44" s="3"/>
      <c r="S44" s="3"/>
    </row>
    <row r="45" spans="1:19" s="95" customFormat="1" ht="8.25" customHeight="1" thickBot="1" x14ac:dyDescent="0.3">
      <c r="A45" s="90"/>
      <c r="B45" s="96"/>
      <c r="C45" s="92"/>
      <c r="D45" s="93"/>
      <c r="E45" s="93"/>
      <c r="F45" s="98"/>
      <c r="G45" s="93"/>
      <c r="H45" s="93"/>
      <c r="I45" s="98"/>
      <c r="J45" s="98"/>
      <c r="K45" s="98"/>
      <c r="L45" s="94"/>
      <c r="M45" s="94"/>
      <c r="N45" s="94"/>
      <c r="O45" s="94"/>
      <c r="P45" s="94"/>
      <c r="Q45" s="94"/>
      <c r="R45" s="94"/>
      <c r="S45" s="94"/>
    </row>
    <row r="46" spans="1:19" s="95" customFormat="1" ht="37.5" customHeight="1" thickBot="1" x14ac:dyDescent="0.3">
      <c r="A46" s="90"/>
      <c r="B46" s="96"/>
      <c r="C46" s="519" t="s">
        <v>74</v>
      </c>
      <c r="D46" s="101" t="s">
        <v>75</v>
      </c>
      <c r="E46" s="102" t="s">
        <v>76</v>
      </c>
      <c r="F46" s="98"/>
      <c r="G46" s="101" t="s">
        <v>75</v>
      </c>
      <c r="H46" s="102" t="s">
        <v>76</v>
      </c>
      <c r="I46" s="94"/>
      <c r="J46" s="101" t="s">
        <v>75</v>
      </c>
      <c r="K46" s="102" t="s">
        <v>76</v>
      </c>
      <c r="L46" s="103"/>
      <c r="M46" s="101" t="s">
        <v>75</v>
      </c>
      <c r="N46" s="102" t="s">
        <v>76</v>
      </c>
      <c r="O46" s="94"/>
      <c r="P46" s="101" t="s">
        <v>75</v>
      </c>
      <c r="Q46" s="102" t="s">
        <v>76</v>
      </c>
      <c r="R46" s="94"/>
      <c r="S46" s="94"/>
    </row>
    <row r="47" spans="1:19" ht="15.75" thickBot="1" x14ac:dyDescent="0.3">
      <c r="A47" s="1"/>
      <c r="B47" s="104"/>
      <c r="C47" s="521"/>
      <c r="D47" s="105">
        <v>0</v>
      </c>
      <c r="E47" s="106">
        <v>0</v>
      </c>
      <c r="F47" s="98"/>
      <c r="G47" s="105">
        <v>0</v>
      </c>
      <c r="H47" s="106">
        <v>0</v>
      </c>
      <c r="I47" s="3"/>
      <c r="J47" s="105">
        <v>0</v>
      </c>
      <c r="K47" s="106">
        <v>0</v>
      </c>
      <c r="L47" s="100"/>
      <c r="M47" s="105">
        <v>0</v>
      </c>
      <c r="N47" s="106">
        <v>0</v>
      </c>
      <c r="O47" s="3"/>
      <c r="P47" s="105">
        <v>0</v>
      </c>
      <c r="Q47" s="106">
        <v>0</v>
      </c>
      <c r="R47" s="3"/>
      <c r="S47" s="3"/>
    </row>
    <row r="48" spans="1:19" x14ac:dyDescent="0.25">
      <c r="A48" s="1"/>
      <c r="B48" s="104"/>
      <c r="C48" s="92"/>
      <c r="D48" s="93"/>
      <c r="E48" s="93"/>
      <c r="F48" s="98"/>
      <c r="G48" s="93"/>
      <c r="H48" s="93"/>
      <c r="I48" s="98"/>
      <c r="J48" s="98"/>
      <c r="K48" s="98"/>
      <c r="L48" s="94"/>
      <c r="M48" s="3"/>
      <c r="N48" s="94"/>
      <c r="O48" s="94"/>
      <c r="P48" s="3"/>
      <c r="Q48" s="3"/>
      <c r="R48" s="3"/>
      <c r="S48" s="3"/>
    </row>
    <row r="49" spans="1:19" x14ac:dyDescent="0.25">
      <c r="A49" s="1"/>
      <c r="B49" s="104"/>
      <c r="C49" s="107" t="s">
        <v>77</v>
      </c>
      <c r="D49" s="108" t="s">
        <v>78</v>
      </c>
      <c r="E49" s="93"/>
      <c r="F49" s="3"/>
      <c r="G49" s="108" t="s">
        <v>79</v>
      </c>
      <c r="H49" s="3"/>
      <c r="I49" s="3"/>
      <c r="J49" s="108" t="s">
        <v>80</v>
      </c>
      <c r="K49" s="3"/>
      <c r="L49" s="109"/>
      <c r="M49" s="108" t="s">
        <v>81</v>
      </c>
      <c r="N49" s="109"/>
      <c r="O49" s="109"/>
      <c r="P49" s="108" t="s">
        <v>82</v>
      </c>
      <c r="Q49" s="3"/>
      <c r="R49" s="3"/>
      <c r="S49" s="3"/>
    </row>
    <row r="50" spans="1:19" x14ac:dyDescent="0.25">
      <c r="A50" s="1"/>
      <c r="B50" s="104"/>
      <c r="C50" s="110" t="s">
        <v>83</v>
      </c>
      <c r="D50" s="111"/>
      <c r="E50" s="93"/>
      <c r="F50" s="3"/>
      <c r="G50" s="111"/>
      <c r="H50" s="3"/>
      <c r="I50" s="3"/>
      <c r="J50" s="111"/>
      <c r="K50" s="3"/>
      <c r="L50" s="112"/>
      <c r="M50" s="111"/>
      <c r="N50" s="112"/>
      <c r="O50" s="112"/>
      <c r="P50" s="111"/>
      <c r="Q50" s="3"/>
      <c r="R50" s="3"/>
      <c r="S50" s="3"/>
    </row>
    <row r="51" spans="1:19" x14ac:dyDescent="0.25">
      <c r="A51" s="1"/>
      <c r="B51" s="104"/>
      <c r="C51" s="110" t="s">
        <v>84</v>
      </c>
      <c r="D51" s="111">
        <v>758.4</v>
      </c>
      <c r="E51" s="93"/>
      <c r="F51" s="3"/>
      <c r="G51" s="111">
        <v>500</v>
      </c>
      <c r="H51" s="3"/>
      <c r="I51" s="3"/>
      <c r="J51" s="111">
        <v>450</v>
      </c>
      <c r="K51" s="3"/>
      <c r="L51" s="112"/>
      <c r="M51" s="111">
        <v>300</v>
      </c>
      <c r="N51" s="112"/>
      <c r="O51" s="112"/>
      <c r="P51" s="111">
        <v>250</v>
      </c>
      <c r="Q51" s="3"/>
      <c r="R51" s="3"/>
      <c r="S51" s="3"/>
    </row>
    <row r="52" spans="1:19" x14ac:dyDescent="0.25">
      <c r="A52" s="1"/>
      <c r="B52" s="104"/>
      <c r="C52" s="110" t="s">
        <v>85</v>
      </c>
      <c r="D52" s="111">
        <v>219.7</v>
      </c>
      <c r="E52" s="93"/>
      <c r="F52" s="3"/>
      <c r="G52" s="111">
        <v>193.8</v>
      </c>
      <c r="H52" s="3"/>
      <c r="I52" s="3"/>
      <c r="J52" s="111">
        <v>340</v>
      </c>
      <c r="K52" s="3"/>
      <c r="L52" s="112"/>
      <c r="M52" s="111">
        <v>200</v>
      </c>
      <c r="N52" s="112"/>
      <c r="O52" s="112"/>
      <c r="P52" s="111">
        <v>200</v>
      </c>
      <c r="Q52" s="3"/>
      <c r="R52" s="3"/>
      <c r="S52" s="3"/>
    </row>
    <row r="53" spans="1:19" x14ac:dyDescent="0.25">
      <c r="A53" s="1"/>
      <c r="B53" s="104"/>
      <c r="C53" s="110" t="s">
        <v>86</v>
      </c>
      <c r="D53" s="111">
        <v>319.60000000000002</v>
      </c>
      <c r="E53" s="93"/>
      <c r="F53" s="3"/>
      <c r="G53" s="111">
        <v>400.8</v>
      </c>
      <c r="H53" s="3"/>
      <c r="I53" s="3"/>
      <c r="J53" s="111">
        <v>420.8</v>
      </c>
      <c r="K53" s="3"/>
      <c r="L53" s="112"/>
      <c r="M53" s="111">
        <v>250</v>
      </c>
      <c r="N53" s="112"/>
      <c r="O53" s="112"/>
      <c r="P53" s="111">
        <v>250</v>
      </c>
      <c r="Q53" s="3"/>
      <c r="R53" s="3"/>
      <c r="S53" s="3"/>
    </row>
    <row r="54" spans="1:19" x14ac:dyDescent="0.25">
      <c r="A54" s="1"/>
      <c r="B54" s="104"/>
      <c r="C54" s="113" t="s">
        <v>87</v>
      </c>
      <c r="D54" s="111">
        <v>433.6</v>
      </c>
      <c r="E54" s="93"/>
      <c r="F54" s="3"/>
      <c r="G54" s="111">
        <v>123.6</v>
      </c>
      <c r="H54" s="3"/>
      <c r="I54" s="3"/>
      <c r="J54" s="111">
        <v>143.6</v>
      </c>
      <c r="K54" s="3"/>
      <c r="L54" s="112"/>
      <c r="M54" s="111">
        <v>100</v>
      </c>
      <c r="N54" s="112"/>
      <c r="O54" s="112"/>
      <c r="P54" s="111">
        <v>100</v>
      </c>
      <c r="Q54" s="3"/>
      <c r="R54" s="3"/>
      <c r="S54" s="3"/>
    </row>
    <row r="55" spans="1:19" ht="10.5" customHeight="1" x14ac:dyDescent="0.25">
      <c r="A55" s="1"/>
      <c r="B55" s="104"/>
      <c r="C55" s="92"/>
      <c r="D55" s="93"/>
      <c r="E55" s="9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</row>
    <row r="56" spans="1:19" x14ac:dyDescent="0.25">
      <c r="A56" s="1"/>
      <c r="B56" s="104"/>
      <c r="C56" s="107" t="s">
        <v>88</v>
      </c>
      <c r="D56" s="108" t="s">
        <v>78</v>
      </c>
      <c r="E56" s="93"/>
      <c r="F56" s="98"/>
      <c r="G56" s="108" t="s">
        <v>89</v>
      </c>
      <c r="H56" s="93"/>
      <c r="I56" s="98"/>
      <c r="J56" s="108" t="s">
        <v>80</v>
      </c>
      <c r="K56" s="98"/>
      <c r="L56" s="3"/>
      <c r="M56" s="108" t="s">
        <v>81</v>
      </c>
      <c r="N56" s="109"/>
      <c r="O56" s="109"/>
      <c r="P56" s="108" t="s">
        <v>82</v>
      </c>
      <c r="Q56" s="3"/>
      <c r="R56" s="3"/>
      <c r="S56" s="3"/>
    </row>
    <row r="57" spans="1:19" x14ac:dyDescent="0.25">
      <c r="A57" s="1"/>
      <c r="B57" s="104"/>
      <c r="C57" s="110"/>
      <c r="D57" s="114">
        <v>61</v>
      </c>
      <c r="E57" s="93"/>
      <c r="F57" s="98"/>
      <c r="G57" s="114">
        <v>60</v>
      </c>
      <c r="H57" s="93"/>
      <c r="I57" s="98"/>
      <c r="J57" s="114">
        <v>60</v>
      </c>
      <c r="K57" s="98"/>
      <c r="L57" s="3"/>
      <c r="M57" s="114">
        <v>60</v>
      </c>
      <c r="N57" s="3"/>
      <c r="O57" s="3"/>
      <c r="P57" s="114">
        <v>60</v>
      </c>
      <c r="Q57" s="3"/>
      <c r="R57" s="3"/>
      <c r="S57" s="3"/>
    </row>
    <row r="58" spans="1:19" x14ac:dyDescent="0.25">
      <c r="A58" s="1"/>
      <c r="B58" s="104"/>
      <c r="C58" s="92"/>
      <c r="D58" s="93"/>
      <c r="E58" s="93"/>
      <c r="F58" s="98"/>
      <c r="G58" s="93"/>
      <c r="H58" s="93"/>
      <c r="I58" s="98"/>
      <c r="J58" s="98"/>
      <c r="K58" s="98"/>
      <c r="L58" s="3"/>
      <c r="M58" s="3"/>
      <c r="N58" s="3"/>
      <c r="O58" s="3"/>
      <c r="P58" s="3"/>
      <c r="Q58" s="3"/>
      <c r="R58" s="3"/>
      <c r="S58" s="3"/>
    </row>
    <row r="59" spans="1:19" x14ac:dyDescent="0.25">
      <c r="A59" s="1"/>
      <c r="B59" s="115" t="s">
        <v>90</v>
      </c>
      <c r="C59" s="116"/>
      <c r="D59" s="527"/>
      <c r="E59" s="527"/>
      <c r="F59" s="527"/>
      <c r="G59" s="527"/>
      <c r="H59" s="527"/>
      <c r="I59" s="527"/>
      <c r="J59" s="527"/>
      <c r="K59" s="527"/>
      <c r="L59" s="117"/>
      <c r="M59" s="117"/>
      <c r="N59" s="117"/>
      <c r="O59" s="117"/>
      <c r="P59" s="117"/>
      <c r="Q59" s="117"/>
      <c r="R59" s="118"/>
      <c r="S59" s="3"/>
    </row>
    <row r="60" spans="1:19" x14ac:dyDescent="0.25">
      <c r="A60" s="1"/>
      <c r="B60" s="119"/>
      <c r="C60" s="95"/>
      <c r="D60" s="95"/>
      <c r="E60" s="95"/>
      <c r="F60" s="95"/>
      <c r="G60" s="95"/>
      <c r="H60" s="95"/>
      <c r="I60" s="95"/>
      <c r="J60" s="95"/>
      <c r="K60" s="95"/>
      <c r="L60" s="95"/>
      <c r="M60" s="95"/>
      <c r="N60" s="95"/>
      <c r="O60" s="95"/>
      <c r="P60" s="95"/>
      <c r="Q60" s="95"/>
      <c r="R60" s="120"/>
      <c r="S60" s="3"/>
    </row>
    <row r="61" spans="1:19" x14ac:dyDescent="0.25">
      <c r="A61" s="1"/>
      <c r="B61" s="524"/>
      <c r="C61" s="525"/>
      <c r="D61" s="525"/>
      <c r="E61" s="525"/>
      <c r="F61" s="525"/>
      <c r="G61" s="525"/>
      <c r="H61" s="525"/>
      <c r="I61" s="525"/>
      <c r="J61" s="525"/>
      <c r="K61" s="525"/>
      <c r="L61" s="95"/>
      <c r="M61" s="95"/>
      <c r="N61" s="95"/>
      <c r="O61" s="95"/>
      <c r="P61" s="95"/>
      <c r="Q61" s="95"/>
      <c r="R61" s="120"/>
      <c r="S61" s="3"/>
    </row>
    <row r="62" spans="1:19" x14ac:dyDescent="0.25">
      <c r="A62" s="1"/>
      <c r="B62" s="524"/>
      <c r="C62" s="525"/>
      <c r="D62" s="525"/>
      <c r="E62" s="525"/>
      <c r="F62" s="525"/>
      <c r="G62" s="525"/>
      <c r="H62" s="525"/>
      <c r="I62" s="525"/>
      <c r="J62" s="525"/>
      <c r="K62" s="525"/>
      <c r="L62" s="95"/>
      <c r="M62" s="95"/>
      <c r="N62" s="95"/>
      <c r="O62" s="95"/>
      <c r="P62" s="95"/>
      <c r="Q62" s="95"/>
      <c r="R62" s="120"/>
      <c r="S62" s="3"/>
    </row>
    <row r="63" spans="1:19" x14ac:dyDescent="0.25">
      <c r="A63" s="1"/>
      <c r="B63" s="524"/>
      <c r="C63" s="525"/>
      <c r="D63" s="525"/>
      <c r="E63" s="525"/>
      <c r="F63" s="525"/>
      <c r="G63" s="525"/>
      <c r="H63" s="525"/>
      <c r="I63" s="525"/>
      <c r="J63" s="525"/>
      <c r="K63" s="525"/>
      <c r="L63" s="95"/>
      <c r="M63" s="95"/>
      <c r="N63" s="95"/>
      <c r="O63" s="95"/>
      <c r="P63" s="95"/>
      <c r="Q63" s="95"/>
      <c r="R63" s="120"/>
      <c r="S63" s="3"/>
    </row>
    <row r="64" spans="1:19" x14ac:dyDescent="0.25">
      <c r="A64" s="1"/>
      <c r="B64" s="524"/>
      <c r="C64" s="525"/>
      <c r="D64" s="525"/>
      <c r="E64" s="525"/>
      <c r="F64" s="525"/>
      <c r="G64" s="525"/>
      <c r="H64" s="525"/>
      <c r="I64" s="525"/>
      <c r="J64" s="525"/>
      <c r="K64" s="525"/>
      <c r="L64" s="95"/>
      <c r="M64" s="95"/>
      <c r="N64" s="95"/>
      <c r="O64" s="95"/>
      <c r="P64" s="95"/>
      <c r="Q64" s="95"/>
      <c r="R64" s="120"/>
      <c r="S64" s="3"/>
    </row>
    <row r="65" spans="1:19" x14ac:dyDescent="0.25">
      <c r="A65" s="1"/>
      <c r="B65" s="121"/>
      <c r="C65" s="122"/>
      <c r="D65" s="123"/>
      <c r="E65" s="123"/>
      <c r="F65" s="123"/>
      <c r="G65" s="123"/>
      <c r="H65" s="123"/>
      <c r="I65" s="123"/>
      <c r="J65" s="123"/>
      <c r="K65" s="123"/>
      <c r="L65" s="95"/>
      <c r="M65" s="95"/>
      <c r="N65" s="95"/>
      <c r="O65" s="95"/>
      <c r="P65" s="95"/>
      <c r="Q65" s="95"/>
      <c r="R65" s="120"/>
      <c r="S65" s="3"/>
    </row>
    <row r="66" spans="1:19" x14ac:dyDescent="0.25">
      <c r="A66" s="1"/>
      <c r="B66" s="124"/>
      <c r="C66" s="125"/>
      <c r="D66" s="123"/>
      <c r="E66" s="123"/>
      <c r="F66" s="123"/>
      <c r="G66" s="123"/>
      <c r="H66" s="123"/>
      <c r="I66" s="123"/>
      <c r="J66" s="123"/>
      <c r="K66" s="123"/>
      <c r="L66" s="95"/>
      <c r="M66" s="95"/>
      <c r="N66" s="95"/>
      <c r="O66" s="95"/>
      <c r="P66" s="95"/>
      <c r="Q66" s="95"/>
      <c r="R66" s="120"/>
      <c r="S66" s="3"/>
    </row>
    <row r="67" spans="1:19" x14ac:dyDescent="0.25">
      <c r="A67" s="1"/>
      <c r="B67" s="121"/>
      <c r="C67" s="126"/>
      <c r="D67" s="123"/>
      <c r="E67" s="123"/>
      <c r="F67" s="123"/>
      <c r="G67" s="123"/>
      <c r="H67" s="123"/>
      <c r="I67" s="123"/>
      <c r="J67" s="123"/>
      <c r="K67" s="123"/>
      <c r="L67" s="95"/>
      <c r="M67" s="95"/>
      <c r="N67" s="95"/>
      <c r="O67" s="95"/>
      <c r="P67" s="95"/>
      <c r="Q67" s="95"/>
      <c r="R67" s="120"/>
      <c r="S67" s="3"/>
    </row>
    <row r="68" spans="1:19" x14ac:dyDescent="0.25">
      <c r="A68" s="1"/>
      <c r="B68" s="121"/>
      <c r="C68" s="126"/>
      <c r="D68" s="123"/>
      <c r="E68" s="123"/>
      <c r="F68" s="123"/>
      <c r="G68" s="123"/>
      <c r="H68" s="123"/>
      <c r="I68" s="123"/>
      <c r="J68" s="123"/>
      <c r="K68" s="123"/>
      <c r="L68" s="95"/>
      <c r="M68" s="95"/>
      <c r="N68" s="95"/>
      <c r="O68" s="95"/>
      <c r="P68" s="95"/>
      <c r="Q68" s="95"/>
      <c r="R68" s="120"/>
      <c r="S68" s="3"/>
    </row>
    <row r="69" spans="1:19" x14ac:dyDescent="0.25">
      <c r="A69" s="1"/>
      <c r="B69" s="127"/>
      <c r="C69" s="128"/>
      <c r="D69" s="129"/>
      <c r="E69" s="129"/>
      <c r="F69" s="129"/>
      <c r="G69" s="129"/>
      <c r="H69" s="129"/>
      <c r="I69" s="129"/>
      <c r="J69" s="129"/>
      <c r="K69" s="129"/>
      <c r="L69" s="130"/>
      <c r="M69" s="130"/>
      <c r="N69" s="130"/>
      <c r="O69" s="130"/>
      <c r="P69" s="130"/>
      <c r="Q69" s="130"/>
      <c r="R69" s="131"/>
      <c r="S69" s="3"/>
    </row>
    <row r="70" spans="1:19" x14ac:dyDescent="0.25">
      <c r="A70" s="90"/>
      <c r="B70" s="132"/>
      <c r="C70" s="133"/>
      <c r="D70" s="134"/>
      <c r="E70" s="134"/>
      <c r="F70" s="134"/>
      <c r="G70" s="134"/>
      <c r="H70" s="134"/>
      <c r="I70" s="134"/>
      <c r="J70" s="134"/>
      <c r="K70" s="134"/>
      <c r="L70" s="3"/>
      <c r="M70" s="3"/>
      <c r="N70" s="3"/>
      <c r="O70" s="3"/>
      <c r="P70" s="3"/>
      <c r="Q70" s="3"/>
      <c r="R70" s="3"/>
      <c r="S70" s="3"/>
    </row>
    <row r="71" spans="1:19" x14ac:dyDescent="0.25">
      <c r="A71" s="1"/>
      <c r="B71" s="135"/>
      <c r="C71" s="135"/>
      <c r="D71" s="135"/>
      <c r="E71" s="135"/>
      <c r="F71" s="135"/>
      <c r="G71" s="135"/>
      <c r="H71" s="135"/>
      <c r="I71" s="135"/>
      <c r="J71" s="135"/>
      <c r="K71" s="135"/>
      <c r="L71" s="3"/>
      <c r="M71" s="3"/>
      <c r="N71" s="3"/>
      <c r="O71" s="3"/>
      <c r="P71" s="3"/>
      <c r="Q71" s="3"/>
      <c r="R71" s="3"/>
      <c r="S71" s="3"/>
    </row>
    <row r="72" spans="1:19" x14ac:dyDescent="0.25">
      <c r="A72" s="1"/>
      <c r="B72" s="135" t="s">
        <v>91</v>
      </c>
      <c r="C72" s="136">
        <v>44854</v>
      </c>
      <c r="D72" s="123" t="s">
        <v>131</v>
      </c>
      <c r="E72" s="135"/>
      <c r="F72" s="135" t="s">
        <v>92</v>
      </c>
      <c r="G72" s="137" t="s">
        <v>132</v>
      </c>
      <c r="H72" s="135"/>
      <c r="I72" s="135"/>
      <c r="J72" s="135"/>
      <c r="K72" s="135"/>
      <c r="L72" s="3"/>
      <c r="M72" s="3"/>
      <c r="N72" s="3"/>
      <c r="O72" s="3"/>
      <c r="P72" s="3"/>
      <c r="Q72" s="3"/>
      <c r="R72" s="3"/>
      <c r="S72" s="3"/>
    </row>
    <row r="73" spans="1:19" ht="7.5" customHeight="1" x14ac:dyDescent="0.25">
      <c r="A73" s="1"/>
      <c r="B73" s="135"/>
      <c r="C73" s="135"/>
      <c r="D73" s="135"/>
      <c r="E73" s="135"/>
      <c r="F73" s="135"/>
      <c r="G73" s="135"/>
      <c r="H73" s="135"/>
      <c r="I73" s="135"/>
      <c r="J73" s="135"/>
      <c r="K73" s="135"/>
      <c r="L73" s="3"/>
      <c r="M73" s="3"/>
      <c r="N73" s="3"/>
      <c r="O73" s="3"/>
      <c r="P73" s="3"/>
      <c r="Q73" s="3"/>
      <c r="R73" s="3"/>
      <c r="S73" s="3"/>
    </row>
    <row r="74" spans="1:19" x14ac:dyDescent="0.25">
      <c r="A74" s="1"/>
      <c r="B74" s="135"/>
      <c r="C74" s="135"/>
      <c r="D74" s="138"/>
      <c r="E74" s="135"/>
      <c r="F74" s="135" t="s">
        <v>93</v>
      </c>
      <c r="G74" s="139"/>
      <c r="H74" s="135"/>
      <c r="I74" s="135"/>
      <c r="J74" s="135"/>
      <c r="K74" s="135"/>
      <c r="L74" s="3"/>
      <c r="M74" s="3"/>
      <c r="N74" s="3"/>
      <c r="O74" s="3"/>
      <c r="P74" s="3"/>
      <c r="Q74" s="3"/>
      <c r="R74" s="3"/>
      <c r="S74" s="3"/>
    </row>
    <row r="75" spans="1:19" x14ac:dyDescent="0.25">
      <c r="A75" s="1"/>
      <c r="B75" s="135"/>
      <c r="C75" s="135"/>
      <c r="D75" s="138"/>
      <c r="E75" s="135"/>
      <c r="F75" s="135"/>
      <c r="G75" s="139"/>
      <c r="H75" s="135"/>
      <c r="I75" s="135"/>
      <c r="J75" s="135"/>
      <c r="K75" s="135"/>
      <c r="L75" s="3"/>
      <c r="M75" s="3"/>
      <c r="N75" s="3"/>
      <c r="O75" s="3"/>
      <c r="P75" s="3"/>
      <c r="Q75" s="3"/>
      <c r="R75" s="3"/>
      <c r="S75" s="3"/>
    </row>
    <row r="76" spans="1:19" x14ac:dyDescent="0.25">
      <c r="A76" s="1"/>
      <c r="B76" s="135"/>
      <c r="C76" s="135"/>
      <c r="D76" s="135"/>
      <c r="E76" s="135"/>
      <c r="F76" s="135"/>
      <c r="G76" s="135"/>
      <c r="H76" s="135"/>
      <c r="I76" s="135"/>
      <c r="J76" s="135"/>
      <c r="K76" s="135"/>
      <c r="L76" s="3"/>
      <c r="M76" s="3"/>
      <c r="N76" s="3"/>
      <c r="O76" s="3"/>
      <c r="P76" s="3"/>
      <c r="Q76" s="3"/>
      <c r="R76" s="3"/>
      <c r="S76" s="3"/>
    </row>
    <row r="77" spans="1:19" x14ac:dyDescent="0.25">
      <c r="A77" s="90"/>
      <c r="B77" s="132"/>
      <c r="C77" s="133"/>
      <c r="D77" s="134"/>
      <c r="E77" s="134"/>
      <c r="F77" s="134"/>
      <c r="G77" s="134"/>
      <c r="H77" s="134"/>
      <c r="I77" s="134"/>
      <c r="J77" s="134"/>
      <c r="K77" s="134"/>
      <c r="L77" s="3"/>
      <c r="M77" s="3"/>
      <c r="N77" s="3"/>
      <c r="O77" s="3"/>
      <c r="P77" s="3"/>
      <c r="Q77" s="3"/>
      <c r="R77" s="3"/>
      <c r="S77" s="3"/>
    </row>
    <row r="94" ht="15" hidden="1" customHeight="1" x14ac:dyDescent="0.25"/>
    <row r="108" ht="15" hidden="1" customHeight="1" x14ac:dyDescent="0.25"/>
    <row r="109" ht="15" hidden="1" customHeight="1" x14ac:dyDescent="0.25"/>
  </sheetData>
  <mergeCells count="58">
    <mergeCell ref="B64:K64"/>
    <mergeCell ref="N26:N27"/>
    <mergeCell ref="O26:O27"/>
    <mergeCell ref="P26:P27"/>
    <mergeCell ref="Q26:Q27"/>
    <mergeCell ref="B26:B27"/>
    <mergeCell ref="C46:C47"/>
    <mergeCell ref="D59:K59"/>
    <mergeCell ref="B61:K61"/>
    <mergeCell ref="B62:K62"/>
    <mergeCell ref="B63:K63"/>
    <mergeCell ref="R26:R27"/>
    <mergeCell ref="C43:C44"/>
    <mergeCell ref="H26:H27"/>
    <mergeCell ref="I26:I27"/>
    <mergeCell ref="J26:J27"/>
    <mergeCell ref="K26:K27"/>
    <mergeCell ref="L26:L27"/>
    <mergeCell ref="M26:M27"/>
    <mergeCell ref="C26:C27"/>
    <mergeCell ref="D26:D27"/>
    <mergeCell ref="E26:E27"/>
    <mergeCell ref="F26:F27"/>
    <mergeCell ref="G26:G27"/>
    <mergeCell ref="N13:N14"/>
    <mergeCell ref="O13:O14"/>
    <mergeCell ref="P13:P14"/>
    <mergeCell ref="Q13:Q14"/>
    <mergeCell ref="R13:R14"/>
    <mergeCell ref="D25:F25"/>
    <mergeCell ref="G25:I25"/>
    <mergeCell ref="J25:L25"/>
    <mergeCell ref="M25:O25"/>
    <mergeCell ref="P25:R25"/>
    <mergeCell ref="M13:M14"/>
    <mergeCell ref="B13:B14"/>
    <mergeCell ref="C13:C14"/>
    <mergeCell ref="D13:D14"/>
    <mergeCell ref="E13:E14"/>
    <mergeCell ref="F13:F14"/>
    <mergeCell ref="G13:G14"/>
    <mergeCell ref="H13:H14"/>
    <mergeCell ref="I13:I14"/>
    <mergeCell ref="J13:J14"/>
    <mergeCell ref="K13:K14"/>
    <mergeCell ref="L13:L14"/>
    <mergeCell ref="P10:R10"/>
    <mergeCell ref="D12:F12"/>
    <mergeCell ref="G12:I12"/>
    <mergeCell ref="J12:L12"/>
    <mergeCell ref="M12:O12"/>
    <mergeCell ref="P12:R12"/>
    <mergeCell ref="M10:O10"/>
    <mergeCell ref="D4:K4"/>
    <mergeCell ref="D8:K8"/>
    <mergeCell ref="D10:F10"/>
    <mergeCell ref="G10:I10"/>
    <mergeCell ref="J10:L10"/>
  </mergeCells>
  <pageMargins left="0.70866141732283472" right="0.70866141732283472" top="0.78740157480314965" bottom="0.78740157480314965" header="0.31496062992125984" footer="0.31496062992125984"/>
  <pageSetup paperSize="8" scale="58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S109"/>
  <sheetViews>
    <sheetView showGridLines="0" zoomScale="80" zoomScaleNormal="80" zoomScaleSheetLayoutView="80" workbookViewId="0">
      <selection activeCell="C46" sqref="C46:C47"/>
    </sheetView>
  </sheetViews>
  <sheetFormatPr defaultColWidth="0" defaultRowHeight="15" zeroHeight="1" x14ac:dyDescent="0.25"/>
  <cols>
    <col min="1" max="1" width="4.5703125" customWidth="1"/>
    <col min="2" max="2" width="9.140625" customWidth="1"/>
    <col min="3" max="3" width="65.7109375" customWidth="1"/>
    <col min="4" max="4" width="20.7109375" customWidth="1"/>
    <col min="5" max="6" width="14.28515625" customWidth="1"/>
    <col min="7" max="7" width="21.28515625" style="140" customWidth="1"/>
    <col min="8" max="9" width="14.28515625" customWidth="1"/>
    <col min="10" max="10" width="20.85546875" customWidth="1"/>
    <col min="11" max="12" width="14.28515625" customWidth="1"/>
    <col min="13" max="13" width="21.140625" customWidth="1"/>
    <col min="14" max="15" width="14.28515625" customWidth="1"/>
    <col min="16" max="16" width="21.42578125" customWidth="1"/>
    <col min="17" max="18" width="14.28515625" customWidth="1"/>
    <col min="19" max="19" width="4" style="4" customWidth="1"/>
    <col min="20" max="16384" width="9.140625" style="4" hidden="1"/>
  </cols>
  <sheetData>
    <row r="1" spans="1:19" x14ac:dyDescent="0.25">
      <c r="A1" s="1"/>
      <c r="B1" s="1"/>
      <c r="C1" s="1"/>
      <c r="D1" s="1"/>
      <c r="E1" s="1"/>
      <c r="F1" s="1"/>
      <c r="G1" s="2"/>
      <c r="H1" s="1"/>
      <c r="I1" s="1"/>
      <c r="J1" s="1"/>
      <c r="K1" s="1"/>
      <c r="L1" s="3"/>
      <c r="M1" s="3"/>
      <c r="N1" s="3"/>
      <c r="O1" s="3"/>
      <c r="P1" s="3"/>
      <c r="Q1" s="3"/>
      <c r="R1" s="3"/>
      <c r="S1" s="3"/>
    </row>
    <row r="2" spans="1:19" ht="21" x14ac:dyDescent="0.35">
      <c r="A2" s="1"/>
      <c r="B2" s="5" t="s">
        <v>0</v>
      </c>
      <c r="C2" s="1"/>
      <c r="D2" s="1"/>
      <c r="E2" s="1"/>
      <c r="F2" s="1"/>
      <c r="G2" s="2"/>
      <c r="H2" s="1"/>
      <c r="I2" s="1"/>
      <c r="J2" s="1"/>
      <c r="K2" s="1"/>
      <c r="L2" s="3"/>
      <c r="M2" s="3"/>
      <c r="N2" s="3"/>
      <c r="O2" s="3"/>
      <c r="P2" s="3"/>
      <c r="Q2" s="3"/>
      <c r="R2" s="3"/>
      <c r="S2" s="3"/>
    </row>
    <row r="3" spans="1:19" ht="7.5" customHeight="1" x14ac:dyDescent="0.25">
      <c r="A3" s="1"/>
      <c r="B3" s="1"/>
      <c r="C3" s="1"/>
      <c r="D3" s="1"/>
      <c r="E3" s="1"/>
      <c r="F3" s="1"/>
      <c r="G3" s="2"/>
      <c r="H3" s="1"/>
      <c r="I3" s="1"/>
      <c r="J3" s="1"/>
      <c r="K3" s="1"/>
      <c r="L3" s="3"/>
      <c r="M3" s="3"/>
      <c r="N3" s="3"/>
      <c r="O3" s="3"/>
      <c r="P3" s="3"/>
      <c r="Q3" s="3"/>
      <c r="R3" s="3"/>
      <c r="S3" s="3"/>
    </row>
    <row r="4" spans="1:19" ht="21" x14ac:dyDescent="0.35">
      <c r="A4" s="1"/>
      <c r="B4" s="1" t="s">
        <v>1</v>
      </c>
      <c r="C4" s="1"/>
      <c r="D4" s="491" t="str">
        <f>'[10]NR 2023'!D4:U4</f>
        <v>Základní škola Chomutov, Školní 1480</v>
      </c>
      <c r="E4" s="491"/>
      <c r="F4" s="491"/>
      <c r="G4" s="491"/>
      <c r="H4" s="491"/>
      <c r="I4" s="491"/>
      <c r="J4" s="491"/>
      <c r="K4" s="491"/>
      <c r="L4" s="3"/>
      <c r="M4" s="3"/>
      <c r="N4" s="3"/>
      <c r="O4" s="3"/>
      <c r="P4" s="3"/>
      <c r="Q4" s="3"/>
      <c r="R4" s="3"/>
      <c r="S4" s="3"/>
    </row>
    <row r="5" spans="1:19" ht="3.75" customHeight="1" x14ac:dyDescent="0.25">
      <c r="A5" s="1"/>
      <c r="B5" s="1"/>
      <c r="C5" s="1"/>
      <c r="D5" s="6"/>
      <c r="E5" s="6"/>
      <c r="F5" s="6"/>
      <c r="G5" s="6"/>
      <c r="H5" s="6"/>
      <c r="I5" s="6"/>
      <c r="J5" s="6"/>
      <c r="K5" s="6"/>
      <c r="L5" s="3"/>
      <c r="M5" s="3"/>
      <c r="N5" s="3"/>
      <c r="O5" s="3"/>
      <c r="P5" s="3"/>
      <c r="Q5" s="3"/>
      <c r="R5" s="3"/>
      <c r="S5" s="3"/>
    </row>
    <row r="6" spans="1:19" x14ac:dyDescent="0.25">
      <c r="A6" s="1"/>
      <c r="B6" s="1" t="s">
        <v>2</v>
      </c>
      <c r="C6" s="1"/>
      <c r="D6" s="7">
        <f>'[10]NR 2023'!D6</f>
        <v>46789731</v>
      </c>
      <c r="E6" s="6"/>
      <c r="F6" s="6"/>
      <c r="G6" s="6"/>
      <c r="H6" s="6"/>
      <c r="I6" s="6"/>
      <c r="J6" s="6"/>
      <c r="K6" s="6"/>
      <c r="L6" s="3"/>
      <c r="M6" s="3"/>
      <c r="N6" s="3"/>
      <c r="O6" s="3"/>
      <c r="P6" s="3"/>
      <c r="Q6" s="3"/>
      <c r="R6" s="3"/>
      <c r="S6" s="3"/>
    </row>
    <row r="7" spans="1:19" ht="3.75" customHeight="1" x14ac:dyDescent="0.25">
      <c r="A7" s="1"/>
      <c r="B7" s="1"/>
      <c r="C7" s="1"/>
      <c r="D7" s="6"/>
      <c r="E7" s="6"/>
      <c r="F7" s="6"/>
      <c r="G7" s="6"/>
      <c r="H7" s="6"/>
      <c r="I7" s="6"/>
      <c r="J7" s="6"/>
      <c r="K7" s="6"/>
      <c r="L7" s="3"/>
      <c r="M7" s="3"/>
      <c r="N7" s="3"/>
      <c r="O7" s="3"/>
      <c r="P7" s="3"/>
      <c r="Q7" s="3"/>
      <c r="R7" s="3"/>
      <c r="S7" s="3"/>
    </row>
    <row r="8" spans="1:19" x14ac:dyDescent="0.25">
      <c r="A8" s="1"/>
      <c r="B8" s="1" t="s">
        <v>3</v>
      </c>
      <c r="C8" s="1"/>
      <c r="D8" s="492" t="str">
        <f>'[10]NR 2023'!D8:U8</f>
        <v>Školní 1480/61, Chomutov, 430 01</v>
      </c>
      <c r="E8" s="492"/>
      <c r="F8" s="492"/>
      <c r="G8" s="492"/>
      <c r="H8" s="492"/>
      <c r="I8" s="492"/>
      <c r="J8" s="492"/>
      <c r="K8" s="492"/>
      <c r="L8" s="3"/>
      <c r="M8" s="3"/>
      <c r="N8" s="3"/>
      <c r="O8" s="3"/>
      <c r="P8" s="3"/>
      <c r="Q8" s="3"/>
      <c r="R8" s="3"/>
      <c r="S8" s="3"/>
    </row>
    <row r="9" spans="1:19" ht="15.75" thickBot="1" x14ac:dyDescent="0.3">
      <c r="A9" s="1"/>
      <c r="B9" s="1"/>
      <c r="C9" s="1"/>
      <c r="D9" s="1"/>
      <c r="E9" s="1"/>
      <c r="F9" s="1"/>
      <c r="G9" s="2"/>
      <c r="H9" s="1"/>
      <c r="I9" s="1"/>
      <c r="J9" s="1"/>
      <c r="K9" s="1"/>
      <c r="L9" s="3"/>
      <c r="M9" s="3"/>
      <c r="N9" s="3"/>
      <c r="O9" s="3"/>
      <c r="P9" s="3"/>
      <c r="Q9" s="3"/>
      <c r="R9" s="3"/>
      <c r="S9" s="3"/>
    </row>
    <row r="10" spans="1:19" ht="29.25" customHeight="1" thickBot="1" x14ac:dyDescent="0.3">
      <c r="A10" s="1"/>
      <c r="B10" s="8" t="s">
        <v>4</v>
      </c>
      <c r="C10" s="9" t="s">
        <v>5</v>
      </c>
      <c r="D10" s="496" t="s">
        <v>6</v>
      </c>
      <c r="E10" s="496"/>
      <c r="F10" s="497"/>
      <c r="G10" s="496" t="s">
        <v>7</v>
      </c>
      <c r="H10" s="496"/>
      <c r="I10" s="531"/>
      <c r="J10" s="495" t="s">
        <v>8</v>
      </c>
      <c r="K10" s="496"/>
      <c r="L10" s="497"/>
      <c r="M10" s="528" t="s">
        <v>9</v>
      </c>
      <c r="N10" s="496"/>
      <c r="O10" s="497"/>
      <c r="P10" s="496" t="s">
        <v>10</v>
      </c>
      <c r="Q10" s="496"/>
      <c r="R10" s="497"/>
      <c r="S10" s="3"/>
    </row>
    <row r="11" spans="1:19" ht="30.75" customHeight="1" thickBot="1" x14ac:dyDescent="0.3">
      <c r="A11" s="1"/>
      <c r="B11" s="10"/>
      <c r="C11" s="11"/>
      <c r="D11" s="12" t="s">
        <v>11</v>
      </c>
      <c r="E11" s="13" t="s">
        <v>12</v>
      </c>
      <c r="F11" s="13" t="s">
        <v>13</v>
      </c>
      <c r="G11" s="12" t="s">
        <v>11</v>
      </c>
      <c r="H11" s="13" t="s">
        <v>12</v>
      </c>
      <c r="I11" s="14" t="s">
        <v>13</v>
      </c>
      <c r="J11" s="14" t="s">
        <v>11</v>
      </c>
      <c r="K11" s="13" t="s">
        <v>12</v>
      </c>
      <c r="L11" s="13" t="s">
        <v>13</v>
      </c>
      <c r="M11" s="15" t="s">
        <v>11</v>
      </c>
      <c r="N11" s="13" t="s">
        <v>12</v>
      </c>
      <c r="O11" s="13" t="s">
        <v>13</v>
      </c>
      <c r="P11" s="12" t="s">
        <v>11</v>
      </c>
      <c r="Q11" s="13" t="s">
        <v>12</v>
      </c>
      <c r="R11" s="13" t="s">
        <v>13</v>
      </c>
      <c r="S11" s="3"/>
    </row>
    <row r="12" spans="1:19" ht="15.75" customHeight="1" thickBot="1" x14ac:dyDescent="0.3">
      <c r="A12" s="1"/>
      <c r="B12" s="16"/>
      <c r="C12" s="17" t="s">
        <v>14</v>
      </c>
      <c r="D12" s="499"/>
      <c r="E12" s="499"/>
      <c r="F12" s="500"/>
      <c r="G12" s="499"/>
      <c r="H12" s="499"/>
      <c r="I12" s="499"/>
      <c r="J12" s="498"/>
      <c r="K12" s="499"/>
      <c r="L12" s="500"/>
      <c r="M12" s="499"/>
      <c r="N12" s="499"/>
      <c r="O12" s="500"/>
      <c r="P12" s="499"/>
      <c r="Q12" s="499"/>
      <c r="R12" s="500"/>
      <c r="S12" s="3"/>
    </row>
    <row r="13" spans="1:19" ht="15.75" customHeight="1" x14ac:dyDescent="0.25">
      <c r="A13" s="1"/>
      <c r="B13" s="515" t="s">
        <v>4</v>
      </c>
      <c r="C13" s="522" t="s">
        <v>5</v>
      </c>
      <c r="D13" s="501" t="s">
        <v>15</v>
      </c>
      <c r="E13" s="503" t="s">
        <v>16</v>
      </c>
      <c r="F13" s="486" t="s">
        <v>14</v>
      </c>
      <c r="G13" s="505" t="s">
        <v>15</v>
      </c>
      <c r="H13" s="503" t="s">
        <v>16</v>
      </c>
      <c r="I13" s="493" t="s">
        <v>14</v>
      </c>
      <c r="J13" s="501" t="s">
        <v>15</v>
      </c>
      <c r="K13" s="503" t="s">
        <v>16</v>
      </c>
      <c r="L13" s="486" t="s">
        <v>14</v>
      </c>
      <c r="M13" s="529" t="s">
        <v>15</v>
      </c>
      <c r="N13" s="503" t="s">
        <v>16</v>
      </c>
      <c r="O13" s="486" t="s">
        <v>14</v>
      </c>
      <c r="P13" s="505" t="s">
        <v>15</v>
      </c>
      <c r="Q13" s="503" t="s">
        <v>16</v>
      </c>
      <c r="R13" s="486" t="s">
        <v>14</v>
      </c>
      <c r="S13" s="3"/>
    </row>
    <row r="14" spans="1:19" ht="15.75" thickBot="1" x14ac:dyDescent="0.3">
      <c r="A14" s="1"/>
      <c r="B14" s="516"/>
      <c r="C14" s="523"/>
      <c r="D14" s="502"/>
      <c r="E14" s="504"/>
      <c r="F14" s="487"/>
      <c r="G14" s="506"/>
      <c r="H14" s="504"/>
      <c r="I14" s="494"/>
      <c r="J14" s="502"/>
      <c r="K14" s="504"/>
      <c r="L14" s="487"/>
      <c r="M14" s="530"/>
      <c r="N14" s="504"/>
      <c r="O14" s="487"/>
      <c r="P14" s="506"/>
      <c r="Q14" s="504"/>
      <c r="R14" s="487"/>
      <c r="S14" s="3"/>
    </row>
    <row r="15" spans="1:19" x14ac:dyDescent="0.25">
      <c r="A15" s="1"/>
      <c r="B15" s="18" t="s">
        <v>17</v>
      </c>
      <c r="C15" s="19" t="s">
        <v>18</v>
      </c>
      <c r="D15" s="20">
        <f>'[10]NR 2023'!G15</f>
        <v>1170.2260000000001</v>
      </c>
      <c r="E15" s="21">
        <f>'[10]NR 2023'!H15</f>
        <v>0</v>
      </c>
      <c r="F15" s="22">
        <f t="shared" ref="F15:F23" si="0">D15+E15</f>
        <v>1170.2260000000001</v>
      </c>
      <c r="G15" s="20">
        <f>'[10]NR 2023'!L15</f>
        <v>1950</v>
      </c>
      <c r="H15" s="21">
        <f>'[10]NR 2023'!K15</f>
        <v>0</v>
      </c>
      <c r="I15" s="23">
        <f t="shared" ref="I15:I23" si="1">G15+H15</f>
        <v>1950</v>
      </c>
      <c r="J15" s="24">
        <f>'[10]NR 2023'!Y15</f>
        <v>2200</v>
      </c>
      <c r="K15" s="25">
        <f>'[10]NR 2023'!Z15</f>
        <v>0</v>
      </c>
      <c r="L15" s="26">
        <f>J15+K15</f>
        <v>2200</v>
      </c>
      <c r="M15" s="24">
        <v>2300</v>
      </c>
      <c r="N15" s="25"/>
      <c r="O15" s="22">
        <f t="shared" ref="O15:O23" si="2">M15+N15</f>
        <v>2300</v>
      </c>
      <c r="P15" s="24">
        <v>2300</v>
      </c>
      <c r="Q15" s="25"/>
      <c r="R15" s="22">
        <f t="shared" ref="R15:R23" si="3">P15+Q15</f>
        <v>2300</v>
      </c>
      <c r="S15" s="3"/>
    </row>
    <row r="16" spans="1:19" x14ac:dyDescent="0.25">
      <c r="A16" s="1"/>
      <c r="B16" s="28" t="s">
        <v>19</v>
      </c>
      <c r="C16" s="29" t="s">
        <v>20</v>
      </c>
      <c r="D16" s="20">
        <f>'[10]NR 2023'!G16</f>
        <v>5410.9780000000001</v>
      </c>
      <c r="E16" s="30">
        <f>'[10]NR 2023'!H16</f>
        <v>0</v>
      </c>
      <c r="F16" s="22">
        <f t="shared" si="0"/>
        <v>5410.9780000000001</v>
      </c>
      <c r="G16" s="20">
        <f>'[10]NR 2023'!J16</f>
        <v>5668.6</v>
      </c>
      <c r="H16" s="30">
        <f>'[10]NR 2023'!K16</f>
        <v>0</v>
      </c>
      <c r="I16" s="23">
        <f t="shared" si="1"/>
        <v>5668.6</v>
      </c>
      <c r="J16" s="31">
        <f>'[10]NR 2023'!Y16</f>
        <v>6620</v>
      </c>
      <c r="K16" s="32">
        <f>'[10]NR 2023'!Z16</f>
        <v>0</v>
      </c>
      <c r="L16" s="33">
        <f t="shared" ref="L16:L23" si="4">J16+K16</f>
        <v>6620</v>
      </c>
      <c r="M16" s="31">
        <v>7500</v>
      </c>
      <c r="N16" s="32"/>
      <c r="O16" s="22">
        <f t="shared" si="2"/>
        <v>7500</v>
      </c>
      <c r="P16" s="31">
        <v>7500</v>
      </c>
      <c r="Q16" s="32"/>
      <c r="R16" s="22">
        <f t="shared" si="3"/>
        <v>7500</v>
      </c>
      <c r="S16" s="3"/>
    </row>
    <row r="17" spans="1:19" x14ac:dyDescent="0.25">
      <c r="A17" s="1"/>
      <c r="B17" s="28" t="s">
        <v>21</v>
      </c>
      <c r="C17" s="36" t="s">
        <v>22</v>
      </c>
      <c r="D17" s="20">
        <f>'[10]NR 2023'!G17</f>
        <v>480.4</v>
      </c>
      <c r="E17" s="30">
        <f>'[10]NR 2023'!H17</f>
        <v>0</v>
      </c>
      <c r="F17" s="22">
        <f t="shared" si="0"/>
        <v>480.4</v>
      </c>
      <c r="G17" s="20">
        <f>'[10]NR 2023'!J17</f>
        <v>1845.3</v>
      </c>
      <c r="H17" s="30">
        <f>'[10]NR 2023'!K17</f>
        <v>0</v>
      </c>
      <c r="I17" s="23">
        <f t="shared" si="1"/>
        <v>1845.3</v>
      </c>
      <c r="J17" s="31">
        <f>'[10]NR 2023'!Y17</f>
        <v>269.8</v>
      </c>
      <c r="K17" s="32">
        <f>'[10]NR 2023'!Z17</f>
        <v>0</v>
      </c>
      <c r="L17" s="33">
        <f t="shared" si="4"/>
        <v>269.8</v>
      </c>
      <c r="M17" s="31">
        <v>0</v>
      </c>
      <c r="N17" s="32"/>
      <c r="O17" s="22">
        <f t="shared" si="2"/>
        <v>0</v>
      </c>
      <c r="P17" s="31">
        <v>0</v>
      </c>
      <c r="Q17" s="32"/>
      <c r="R17" s="22">
        <f t="shared" si="3"/>
        <v>0</v>
      </c>
      <c r="S17" s="3"/>
    </row>
    <row r="18" spans="1:19" x14ac:dyDescent="0.25">
      <c r="A18" s="1"/>
      <c r="B18" s="28" t="s">
        <v>23</v>
      </c>
      <c r="C18" s="38" t="s">
        <v>24</v>
      </c>
      <c r="D18" s="20">
        <f>'[10]NR 2023'!G18</f>
        <v>47944.493999999999</v>
      </c>
      <c r="E18" s="21">
        <f>'[10]NR 2023'!H18</f>
        <v>0</v>
      </c>
      <c r="F18" s="22">
        <f t="shared" si="0"/>
        <v>47944.493999999999</v>
      </c>
      <c r="G18" s="20">
        <f>'[10]NR 2023'!K18</f>
        <v>47994.266000000003</v>
      </c>
      <c r="H18" s="21">
        <v>0</v>
      </c>
      <c r="I18" s="23">
        <f t="shared" si="1"/>
        <v>47994.266000000003</v>
      </c>
      <c r="J18" s="31">
        <f>'[10]NR 2023'!Y18</f>
        <v>44888.675000000003</v>
      </c>
      <c r="K18" s="32">
        <f>'[10]NR 2023'!Z18</f>
        <v>0</v>
      </c>
      <c r="L18" s="33">
        <f t="shared" si="4"/>
        <v>44888.675000000003</v>
      </c>
      <c r="M18" s="31">
        <v>46000</v>
      </c>
      <c r="N18" s="32"/>
      <c r="O18" s="22">
        <f t="shared" si="2"/>
        <v>46000</v>
      </c>
      <c r="P18" s="31">
        <v>46000</v>
      </c>
      <c r="Q18" s="32"/>
      <c r="R18" s="22">
        <f t="shared" si="3"/>
        <v>46000</v>
      </c>
      <c r="S18" s="3"/>
    </row>
    <row r="19" spans="1:19" x14ac:dyDescent="0.25">
      <c r="A19" s="1"/>
      <c r="B19" s="28" t="s">
        <v>25</v>
      </c>
      <c r="C19" s="39" t="s">
        <v>26</v>
      </c>
      <c r="D19" s="20">
        <f>'[10]NR 2023'!G19</f>
        <v>1446.88</v>
      </c>
      <c r="E19" s="21">
        <f>'[10]NR 2023'!H19</f>
        <v>0</v>
      </c>
      <c r="F19" s="22">
        <f t="shared" si="0"/>
        <v>1446.88</v>
      </c>
      <c r="G19" s="20">
        <f>'[10]NR 2023'!L19</f>
        <v>1446.88</v>
      </c>
      <c r="H19" s="21">
        <f>'[10]NR 2023'!K19</f>
        <v>0</v>
      </c>
      <c r="I19" s="23">
        <f t="shared" si="1"/>
        <v>1446.88</v>
      </c>
      <c r="J19" s="31">
        <f>'[10]NR 2023'!Y19</f>
        <v>1446.88</v>
      </c>
      <c r="K19" s="32">
        <f>'[10]NR 2023'!Z19</f>
        <v>0</v>
      </c>
      <c r="L19" s="33">
        <f t="shared" si="4"/>
        <v>1446.88</v>
      </c>
      <c r="M19" s="31">
        <v>1446.9</v>
      </c>
      <c r="N19" s="32"/>
      <c r="O19" s="22">
        <f t="shared" si="2"/>
        <v>1446.9</v>
      </c>
      <c r="P19" s="31">
        <v>1446.9</v>
      </c>
      <c r="Q19" s="32"/>
      <c r="R19" s="22">
        <f t="shared" si="3"/>
        <v>1446.9</v>
      </c>
      <c r="S19" s="3"/>
    </row>
    <row r="20" spans="1:19" x14ac:dyDescent="0.25">
      <c r="A20" s="1"/>
      <c r="B20" s="28" t="s">
        <v>27</v>
      </c>
      <c r="C20" s="41" t="s">
        <v>28</v>
      </c>
      <c r="D20" s="20">
        <f>'[10]NR 2023'!G20</f>
        <v>39.520000000000003</v>
      </c>
      <c r="E20" s="21">
        <f>'[10]NR 2023'!H20</f>
        <v>0</v>
      </c>
      <c r="F20" s="22">
        <f t="shared" si="0"/>
        <v>39.520000000000003</v>
      </c>
      <c r="G20" s="20">
        <f>'[10]NR 2023'!L20</f>
        <v>180</v>
      </c>
      <c r="H20" s="21">
        <f>'[10]NR 2023'!K20</f>
        <v>0</v>
      </c>
      <c r="I20" s="23">
        <f t="shared" si="1"/>
        <v>180</v>
      </c>
      <c r="J20" s="31">
        <f>'[10]NR 2023'!Y20</f>
        <v>170</v>
      </c>
      <c r="K20" s="32">
        <f>'[10]NR 2023'!Z20</f>
        <v>0</v>
      </c>
      <c r="L20" s="33">
        <f t="shared" si="4"/>
        <v>170</v>
      </c>
      <c r="M20" s="31">
        <v>200</v>
      </c>
      <c r="N20" s="32"/>
      <c r="O20" s="22">
        <f t="shared" si="2"/>
        <v>200</v>
      </c>
      <c r="P20" s="31">
        <v>200</v>
      </c>
      <c r="Q20" s="32"/>
      <c r="R20" s="22">
        <f t="shared" si="3"/>
        <v>200</v>
      </c>
      <c r="S20" s="3"/>
    </row>
    <row r="21" spans="1:19" x14ac:dyDescent="0.25">
      <c r="A21" s="1"/>
      <c r="B21" s="28" t="s">
        <v>29</v>
      </c>
      <c r="C21" s="42" t="s">
        <v>30</v>
      </c>
      <c r="D21" s="20">
        <f>'[10]NR 2023'!G21</f>
        <v>678.92</v>
      </c>
      <c r="E21" s="21">
        <f>'[10]NR 2023'!H21</f>
        <v>180.857</v>
      </c>
      <c r="F21" s="22">
        <f t="shared" si="0"/>
        <v>859.77699999999993</v>
      </c>
      <c r="G21" s="20">
        <f>'[10]NR 2023'!J21</f>
        <v>0</v>
      </c>
      <c r="H21" s="21">
        <f>'[10]NR 2023'!N21</f>
        <v>200</v>
      </c>
      <c r="I21" s="23">
        <f t="shared" si="1"/>
        <v>200</v>
      </c>
      <c r="J21" s="31">
        <f>'[10]NR 2023'!Y21</f>
        <v>0</v>
      </c>
      <c r="K21" s="32">
        <f>'[10]NR 2023'!Z21</f>
        <v>200</v>
      </c>
      <c r="L21" s="33">
        <f t="shared" si="4"/>
        <v>200</v>
      </c>
      <c r="M21" s="31"/>
      <c r="N21" s="32">
        <v>250</v>
      </c>
      <c r="O21" s="22">
        <f t="shared" si="2"/>
        <v>250</v>
      </c>
      <c r="P21" s="31"/>
      <c r="Q21" s="32">
        <v>250</v>
      </c>
      <c r="R21" s="22">
        <f t="shared" si="3"/>
        <v>250</v>
      </c>
      <c r="S21" s="3"/>
    </row>
    <row r="22" spans="1:19" x14ac:dyDescent="0.25">
      <c r="A22" s="1"/>
      <c r="B22" s="28" t="s">
        <v>31</v>
      </c>
      <c r="C22" s="42" t="s">
        <v>32</v>
      </c>
      <c r="D22" s="20">
        <f>'[10]NR 2023'!G22</f>
        <v>0</v>
      </c>
      <c r="E22" s="21">
        <f>'[10]NR 2023'!H22</f>
        <v>180.857</v>
      </c>
      <c r="F22" s="22">
        <f t="shared" si="0"/>
        <v>180.857</v>
      </c>
      <c r="G22" s="20">
        <f>'[10]NR 2023'!J22</f>
        <v>0</v>
      </c>
      <c r="H22" s="21">
        <f>'[10]NR 2023'!K22</f>
        <v>0</v>
      </c>
      <c r="I22" s="23">
        <f t="shared" si="1"/>
        <v>0</v>
      </c>
      <c r="J22" s="31">
        <f>'[10]NR 2023'!Y22</f>
        <v>0</v>
      </c>
      <c r="K22" s="32">
        <f>'[10]NR 2023'!Z22</f>
        <v>200</v>
      </c>
      <c r="L22" s="33">
        <f t="shared" si="4"/>
        <v>200</v>
      </c>
      <c r="M22" s="31"/>
      <c r="N22" s="32">
        <v>250</v>
      </c>
      <c r="O22" s="22">
        <f t="shared" si="2"/>
        <v>250</v>
      </c>
      <c r="P22" s="31"/>
      <c r="Q22" s="32">
        <v>250</v>
      </c>
      <c r="R22" s="22">
        <f t="shared" si="3"/>
        <v>250</v>
      </c>
      <c r="S22" s="3"/>
    </row>
    <row r="23" spans="1:19" ht="15.75" thickBot="1" x14ac:dyDescent="0.3">
      <c r="A23" s="1"/>
      <c r="B23" s="44" t="s">
        <v>33</v>
      </c>
      <c r="C23" s="45" t="s">
        <v>34</v>
      </c>
      <c r="D23" s="20">
        <f>'[10]NR 2023'!G23</f>
        <v>0</v>
      </c>
      <c r="E23" s="21">
        <f>'[10]NR 2023'!H23</f>
        <v>0</v>
      </c>
      <c r="F23" s="46">
        <f t="shared" si="0"/>
        <v>0</v>
      </c>
      <c r="G23" s="20">
        <f>'[10]NR 2023'!J23</f>
        <v>0</v>
      </c>
      <c r="H23" s="21">
        <f>'[10]NR 2023'!K23</f>
        <v>0</v>
      </c>
      <c r="I23" s="47">
        <f t="shared" si="1"/>
        <v>0</v>
      </c>
      <c r="J23" s="31">
        <f>'[10]NR 2023'!Y23</f>
        <v>0</v>
      </c>
      <c r="K23" s="32">
        <f>'[10]NR 2023'!Z23</f>
        <v>0</v>
      </c>
      <c r="L23" s="33">
        <f t="shared" si="4"/>
        <v>0</v>
      </c>
      <c r="M23" s="31"/>
      <c r="N23" s="32"/>
      <c r="O23" s="46">
        <f t="shared" si="2"/>
        <v>0</v>
      </c>
      <c r="P23" s="31"/>
      <c r="Q23" s="32"/>
      <c r="R23" s="46">
        <f t="shared" si="3"/>
        <v>0</v>
      </c>
      <c r="S23" s="3"/>
    </row>
    <row r="24" spans="1:19" ht="15.75" thickBot="1" x14ac:dyDescent="0.3">
      <c r="A24" s="1"/>
      <c r="B24" s="51" t="s">
        <v>35</v>
      </c>
      <c r="C24" s="52" t="s">
        <v>36</v>
      </c>
      <c r="D24" s="53">
        <f t="shared" ref="D24:R24" si="5">SUM(D15:D21)</f>
        <v>57171.417999999991</v>
      </c>
      <c r="E24" s="53">
        <f t="shared" si="5"/>
        <v>180.857</v>
      </c>
      <c r="F24" s="53">
        <f t="shared" si="5"/>
        <v>57352.274999999994</v>
      </c>
      <c r="G24" s="53">
        <f t="shared" si="5"/>
        <v>59085.046000000002</v>
      </c>
      <c r="H24" s="53">
        <f t="shared" si="5"/>
        <v>200</v>
      </c>
      <c r="I24" s="54">
        <f t="shared" si="5"/>
        <v>59285.046000000002</v>
      </c>
      <c r="J24" s="55">
        <f t="shared" si="5"/>
        <v>55595.355000000003</v>
      </c>
      <c r="K24" s="55">
        <f t="shared" si="5"/>
        <v>200</v>
      </c>
      <c r="L24" s="55">
        <f t="shared" si="5"/>
        <v>55795.355000000003</v>
      </c>
      <c r="M24" s="56">
        <f t="shared" si="5"/>
        <v>57446.9</v>
      </c>
      <c r="N24" s="53">
        <f t="shared" si="5"/>
        <v>250</v>
      </c>
      <c r="O24" s="53">
        <f t="shared" si="5"/>
        <v>57696.9</v>
      </c>
      <c r="P24" s="53">
        <f t="shared" si="5"/>
        <v>57446.9</v>
      </c>
      <c r="Q24" s="53">
        <f t="shared" si="5"/>
        <v>250</v>
      </c>
      <c r="R24" s="53">
        <f t="shared" si="5"/>
        <v>57696.9</v>
      </c>
      <c r="S24" s="3"/>
    </row>
    <row r="25" spans="1:19" ht="15.75" customHeight="1" thickBot="1" x14ac:dyDescent="0.3">
      <c r="A25" s="1"/>
      <c r="B25" s="57"/>
      <c r="C25" s="58" t="s">
        <v>37</v>
      </c>
      <c r="D25" s="489"/>
      <c r="E25" s="489"/>
      <c r="F25" s="490"/>
      <c r="G25" s="489"/>
      <c r="H25" s="489"/>
      <c r="I25" s="489"/>
      <c r="J25" s="488"/>
      <c r="K25" s="489"/>
      <c r="L25" s="490"/>
      <c r="M25" s="489"/>
      <c r="N25" s="489"/>
      <c r="O25" s="490"/>
      <c r="P25" s="489"/>
      <c r="Q25" s="489"/>
      <c r="R25" s="490"/>
      <c r="S25" s="3"/>
    </row>
    <row r="26" spans="1:19" x14ac:dyDescent="0.25">
      <c r="A26" s="1"/>
      <c r="B26" s="515" t="s">
        <v>4</v>
      </c>
      <c r="C26" s="522" t="s">
        <v>5</v>
      </c>
      <c r="D26" s="509" t="s">
        <v>38</v>
      </c>
      <c r="E26" s="511" t="s">
        <v>39</v>
      </c>
      <c r="F26" s="513" t="s">
        <v>40</v>
      </c>
      <c r="G26" s="517" t="s">
        <v>38</v>
      </c>
      <c r="H26" s="511" t="s">
        <v>39</v>
      </c>
      <c r="I26" s="507" t="s">
        <v>40</v>
      </c>
      <c r="J26" s="509" t="s">
        <v>38</v>
      </c>
      <c r="K26" s="511" t="s">
        <v>39</v>
      </c>
      <c r="L26" s="513" t="s">
        <v>40</v>
      </c>
      <c r="M26" s="532" t="s">
        <v>38</v>
      </c>
      <c r="N26" s="511" t="s">
        <v>39</v>
      </c>
      <c r="O26" s="513" t="s">
        <v>40</v>
      </c>
      <c r="P26" s="517" t="s">
        <v>38</v>
      </c>
      <c r="Q26" s="511" t="s">
        <v>39</v>
      </c>
      <c r="R26" s="513" t="s">
        <v>40</v>
      </c>
      <c r="S26" s="3"/>
    </row>
    <row r="27" spans="1:19" ht="15.75" thickBot="1" x14ac:dyDescent="0.3">
      <c r="A27" s="1"/>
      <c r="B27" s="516"/>
      <c r="C27" s="523"/>
      <c r="D27" s="510"/>
      <c r="E27" s="512"/>
      <c r="F27" s="514"/>
      <c r="G27" s="518"/>
      <c r="H27" s="512"/>
      <c r="I27" s="508"/>
      <c r="J27" s="510"/>
      <c r="K27" s="512"/>
      <c r="L27" s="514"/>
      <c r="M27" s="533"/>
      <c r="N27" s="512"/>
      <c r="O27" s="514"/>
      <c r="P27" s="518"/>
      <c r="Q27" s="512"/>
      <c r="R27" s="514"/>
      <c r="S27" s="3"/>
    </row>
    <row r="28" spans="1:19" x14ac:dyDescent="0.25">
      <c r="A28" s="1"/>
      <c r="B28" s="18" t="s">
        <v>41</v>
      </c>
      <c r="C28" s="59" t="s">
        <v>42</v>
      </c>
      <c r="D28" s="20">
        <f>'[10]NR 2023'!G28</f>
        <v>141.94300000000001</v>
      </c>
      <c r="E28" s="21">
        <f>'[10]NR 2023'!H28</f>
        <v>0</v>
      </c>
      <c r="F28" s="22">
        <f t="shared" ref="F28:F38" si="6">D28+E28</f>
        <v>141.94300000000001</v>
      </c>
      <c r="G28" s="20">
        <f>'[10]NR 2023'!M28</f>
        <v>120</v>
      </c>
      <c r="H28" s="21">
        <f>'[10]NR 2023'!N28</f>
        <v>0</v>
      </c>
      <c r="I28" s="23">
        <f t="shared" ref="I28:I38" si="7">G28+H28</f>
        <v>120</v>
      </c>
      <c r="J28" s="24">
        <f>'[10]NR 2023'!Y28</f>
        <v>200</v>
      </c>
      <c r="K28" s="25">
        <f>'[10]NR 2023'!Z28</f>
        <v>0</v>
      </c>
      <c r="L28" s="26">
        <f t="shared" ref="L28:L38" si="8">J28+K28</f>
        <v>200</v>
      </c>
      <c r="M28" s="60">
        <v>150</v>
      </c>
      <c r="N28" s="60"/>
      <c r="O28" s="22">
        <f t="shared" ref="O28:O38" si="9">M28+N28</f>
        <v>150</v>
      </c>
      <c r="P28" s="60">
        <v>150</v>
      </c>
      <c r="Q28" s="60"/>
      <c r="R28" s="22">
        <f t="shared" ref="R28:R38" si="10">P28+Q28</f>
        <v>150</v>
      </c>
      <c r="S28" s="3"/>
    </row>
    <row r="29" spans="1:19" x14ac:dyDescent="0.25">
      <c r="A29" s="1"/>
      <c r="B29" s="28" t="s">
        <v>43</v>
      </c>
      <c r="C29" s="61" t="s">
        <v>44</v>
      </c>
      <c r="D29" s="20">
        <f>'[10]NR 2023'!G29</f>
        <v>2640.0309999999999</v>
      </c>
      <c r="E29" s="30">
        <f>'[10]NR 2023'!H29</f>
        <v>11.811</v>
      </c>
      <c r="F29" s="22">
        <f t="shared" si="6"/>
        <v>2651.8420000000001</v>
      </c>
      <c r="G29" s="20">
        <f>'[10]NR 2023'!M29</f>
        <v>2649.8319999999999</v>
      </c>
      <c r="H29" s="30">
        <f>'[10]NR 2023'!N29</f>
        <v>50</v>
      </c>
      <c r="I29" s="23">
        <f t="shared" si="7"/>
        <v>2699.8319999999999</v>
      </c>
      <c r="J29" s="31">
        <f>'[10]NR 2023'!Y29</f>
        <v>2915.509</v>
      </c>
      <c r="K29" s="62">
        <f>'[10]NR 2023'!Z29</f>
        <v>50</v>
      </c>
      <c r="L29" s="33">
        <f t="shared" si="8"/>
        <v>2965.509</v>
      </c>
      <c r="M29" s="63">
        <v>3000</v>
      </c>
      <c r="N29" s="64">
        <v>100</v>
      </c>
      <c r="O29" s="22">
        <f t="shared" si="9"/>
        <v>3100</v>
      </c>
      <c r="P29" s="63">
        <v>3000</v>
      </c>
      <c r="Q29" s="64">
        <v>100</v>
      </c>
      <c r="R29" s="22">
        <f t="shared" si="10"/>
        <v>3100</v>
      </c>
      <c r="S29" s="3"/>
    </row>
    <row r="30" spans="1:19" x14ac:dyDescent="0.25">
      <c r="A30" s="1"/>
      <c r="B30" s="28" t="s">
        <v>45</v>
      </c>
      <c r="C30" s="42" t="s">
        <v>46</v>
      </c>
      <c r="D30" s="20">
        <f>'[10]NR 2023'!G30</f>
        <v>3331.7339999999999</v>
      </c>
      <c r="E30" s="30">
        <f>'[10]NR 2023'!H30</f>
        <v>42.210999999999999</v>
      </c>
      <c r="F30" s="22">
        <f t="shared" si="6"/>
        <v>3373.9449999999997</v>
      </c>
      <c r="G30" s="20">
        <f>'[10]NR 2023'!M30</f>
        <v>5126</v>
      </c>
      <c r="H30" s="30">
        <f>'[10]NR 2023'!N30</f>
        <v>110</v>
      </c>
      <c r="I30" s="23">
        <f t="shared" si="7"/>
        <v>5236</v>
      </c>
      <c r="J30" s="31">
        <f>'[10]NR 2023'!Y30</f>
        <v>4300</v>
      </c>
      <c r="K30" s="62">
        <f>'[10]NR 2023'!Z30</f>
        <v>110</v>
      </c>
      <c r="L30" s="33">
        <f t="shared" si="8"/>
        <v>4410</v>
      </c>
      <c r="M30" s="63">
        <v>5200</v>
      </c>
      <c r="N30" s="64">
        <v>110</v>
      </c>
      <c r="O30" s="22">
        <f t="shared" si="9"/>
        <v>5310</v>
      </c>
      <c r="P30" s="63">
        <v>5200</v>
      </c>
      <c r="Q30" s="64">
        <v>110</v>
      </c>
      <c r="R30" s="22">
        <f t="shared" si="10"/>
        <v>5310</v>
      </c>
      <c r="S30" s="3"/>
    </row>
    <row r="31" spans="1:19" x14ac:dyDescent="0.25">
      <c r="A31" s="1"/>
      <c r="B31" s="28" t="s">
        <v>47</v>
      </c>
      <c r="C31" s="42" t="s">
        <v>48</v>
      </c>
      <c r="D31" s="20">
        <f>'[10]NR 2023'!G31</f>
        <v>907.18299999999988</v>
      </c>
      <c r="E31" s="21">
        <f>'[10]NR 2023'!H31</f>
        <v>7.65</v>
      </c>
      <c r="F31" s="22">
        <f t="shared" si="6"/>
        <v>914.83299999999986</v>
      </c>
      <c r="G31" s="20">
        <f>'[10]NR 2023'!M31</f>
        <v>1128.431</v>
      </c>
      <c r="H31" s="21">
        <f>'[10]NR 2023'!N31</f>
        <v>40</v>
      </c>
      <c r="I31" s="23">
        <f t="shared" si="7"/>
        <v>1168.431</v>
      </c>
      <c r="J31" s="31">
        <f>'[10]NR 2023'!Y31</f>
        <v>1029</v>
      </c>
      <c r="K31" s="32">
        <f>'[10]NR 2023'!Z31</f>
        <v>40</v>
      </c>
      <c r="L31" s="33">
        <f t="shared" si="8"/>
        <v>1069</v>
      </c>
      <c r="M31" s="63">
        <v>1000</v>
      </c>
      <c r="N31" s="63">
        <v>40</v>
      </c>
      <c r="O31" s="22">
        <f t="shared" si="9"/>
        <v>1040</v>
      </c>
      <c r="P31" s="63">
        <v>1000</v>
      </c>
      <c r="Q31" s="63">
        <v>40</v>
      </c>
      <c r="R31" s="22">
        <f t="shared" si="10"/>
        <v>1040</v>
      </c>
      <c r="S31" s="3"/>
    </row>
    <row r="32" spans="1:19" x14ac:dyDescent="0.25">
      <c r="A32" s="1"/>
      <c r="B32" s="28" t="s">
        <v>49</v>
      </c>
      <c r="C32" s="42" t="s">
        <v>50</v>
      </c>
      <c r="D32" s="20">
        <f>'[10]NR 2023'!G32</f>
        <v>34690.215000000004</v>
      </c>
      <c r="E32" s="21">
        <f>'[10]NR 2023'!H32</f>
        <v>0</v>
      </c>
      <c r="F32" s="22">
        <f t="shared" si="6"/>
        <v>34690.215000000004</v>
      </c>
      <c r="G32" s="20">
        <f>'[10]NR 2023'!M32</f>
        <v>34559.292000000001</v>
      </c>
      <c r="H32" s="21">
        <f>'[10]NR 2023'!N32</f>
        <v>0</v>
      </c>
      <c r="I32" s="23">
        <f t="shared" si="7"/>
        <v>34559.292000000001</v>
      </c>
      <c r="J32" s="31">
        <f>'[10]NR 2023'!Y32</f>
        <v>32529.053</v>
      </c>
      <c r="K32" s="32">
        <f>'[10]NR 2023'!Z32</f>
        <v>0</v>
      </c>
      <c r="L32" s="33">
        <f t="shared" si="8"/>
        <v>32529.053</v>
      </c>
      <c r="M32" s="63">
        <v>33000</v>
      </c>
      <c r="N32" s="63"/>
      <c r="O32" s="22">
        <f t="shared" si="9"/>
        <v>33000</v>
      </c>
      <c r="P32" s="63">
        <v>33000</v>
      </c>
      <c r="Q32" s="63"/>
      <c r="R32" s="22">
        <f t="shared" si="10"/>
        <v>33000</v>
      </c>
      <c r="S32" s="3"/>
    </row>
    <row r="33" spans="1:19" x14ac:dyDescent="0.25">
      <c r="A33" s="1"/>
      <c r="B33" s="28" t="s">
        <v>51</v>
      </c>
      <c r="C33" s="39" t="s">
        <v>52</v>
      </c>
      <c r="D33" s="20">
        <f>'[10]NR 2023'!G33</f>
        <v>34252.21</v>
      </c>
      <c r="E33" s="21">
        <f>'[10]NR 2023'!H33</f>
        <v>0</v>
      </c>
      <c r="F33" s="22">
        <f t="shared" si="6"/>
        <v>34252.21</v>
      </c>
      <c r="G33" s="20">
        <f>'[10]NR 2023'!M33</f>
        <v>33692.366999999998</v>
      </c>
      <c r="H33" s="21">
        <f>'[10]NR 2023'!N33</f>
        <v>0</v>
      </c>
      <c r="I33" s="23">
        <f t="shared" si="7"/>
        <v>33692.366999999998</v>
      </c>
      <c r="J33" s="31">
        <f>'[10]NR 2023'!Y33</f>
        <v>32479.053</v>
      </c>
      <c r="K33" s="32">
        <f>'[10]NR 2023'!Z33</f>
        <v>0</v>
      </c>
      <c r="L33" s="33">
        <f t="shared" si="8"/>
        <v>32479.053</v>
      </c>
      <c r="M33" s="63">
        <v>32550</v>
      </c>
      <c r="N33" s="63"/>
      <c r="O33" s="22">
        <f t="shared" si="9"/>
        <v>32550</v>
      </c>
      <c r="P33" s="63">
        <v>32550</v>
      </c>
      <c r="Q33" s="63"/>
      <c r="R33" s="22">
        <f t="shared" si="10"/>
        <v>32550</v>
      </c>
      <c r="S33" s="3"/>
    </row>
    <row r="34" spans="1:19" x14ac:dyDescent="0.25">
      <c r="A34" s="1"/>
      <c r="B34" s="28" t="s">
        <v>53</v>
      </c>
      <c r="C34" s="65" t="s">
        <v>54</v>
      </c>
      <c r="D34" s="20">
        <f>'[10]NR 2023'!G34</f>
        <v>438.005</v>
      </c>
      <c r="E34" s="21">
        <f>'[10]NR 2023'!H34</f>
        <v>0</v>
      </c>
      <c r="F34" s="22">
        <f t="shared" si="6"/>
        <v>438.005</v>
      </c>
      <c r="G34" s="20">
        <f>'[10]NR 2023'!M34</f>
        <v>866.92499999999995</v>
      </c>
      <c r="H34" s="21">
        <f>'[10]NR 2023'!N34</f>
        <v>0</v>
      </c>
      <c r="I34" s="23">
        <f t="shared" si="7"/>
        <v>866.92499999999995</v>
      </c>
      <c r="J34" s="31">
        <f>'[10]NR 2023'!Y34</f>
        <v>50</v>
      </c>
      <c r="K34" s="32">
        <f>'[10]NR 2023'!Z34</f>
        <v>0</v>
      </c>
      <c r="L34" s="33">
        <f t="shared" si="8"/>
        <v>50</v>
      </c>
      <c r="M34" s="63">
        <v>50</v>
      </c>
      <c r="N34" s="63"/>
      <c r="O34" s="22">
        <f t="shared" si="9"/>
        <v>50</v>
      </c>
      <c r="P34" s="63">
        <v>50</v>
      </c>
      <c r="Q34" s="63"/>
      <c r="R34" s="22">
        <f t="shared" si="10"/>
        <v>50</v>
      </c>
      <c r="S34" s="3"/>
    </row>
    <row r="35" spans="1:19" x14ac:dyDescent="0.25">
      <c r="A35" s="1"/>
      <c r="B35" s="28" t="s">
        <v>55</v>
      </c>
      <c r="C35" s="42" t="s">
        <v>56</v>
      </c>
      <c r="D35" s="20">
        <f>'[10]NR 2023'!G35</f>
        <v>11735.344000000001</v>
      </c>
      <c r="E35" s="21">
        <f>'[10]NR 2023'!H35</f>
        <v>0</v>
      </c>
      <c r="F35" s="22">
        <f t="shared" si="6"/>
        <v>11735.344000000001</v>
      </c>
      <c r="G35" s="20">
        <f>'[10]NR 2023'!M35</f>
        <v>11544.795</v>
      </c>
      <c r="H35" s="21">
        <f>'[10]NR 2023'!N35</f>
        <v>0</v>
      </c>
      <c r="I35" s="23">
        <f t="shared" si="7"/>
        <v>11544.795</v>
      </c>
      <c r="J35" s="31">
        <f>'[10]NR 2023'!Y35</f>
        <v>11130.663</v>
      </c>
      <c r="K35" s="32">
        <f>'[10]NR 2023'!Z35</f>
        <v>0</v>
      </c>
      <c r="L35" s="33">
        <f t="shared" si="8"/>
        <v>11130.663</v>
      </c>
      <c r="M35" s="63">
        <v>11100</v>
      </c>
      <c r="N35" s="63"/>
      <c r="O35" s="22">
        <f t="shared" si="9"/>
        <v>11100</v>
      </c>
      <c r="P35" s="63">
        <v>11100</v>
      </c>
      <c r="Q35" s="63"/>
      <c r="R35" s="22">
        <f t="shared" si="10"/>
        <v>11100</v>
      </c>
      <c r="S35" s="3"/>
    </row>
    <row r="36" spans="1:19" x14ac:dyDescent="0.25">
      <c r="A36" s="1"/>
      <c r="B36" s="28" t="s">
        <v>57</v>
      </c>
      <c r="C36" s="42" t="s">
        <v>58</v>
      </c>
      <c r="D36" s="20">
        <f>'[10]NR 2023'!G36</f>
        <v>0</v>
      </c>
      <c r="E36" s="21">
        <f>'[10]NR 2023'!H36</f>
        <v>0</v>
      </c>
      <c r="F36" s="22">
        <f t="shared" si="6"/>
        <v>0</v>
      </c>
      <c r="G36" s="20">
        <f>'[10]NR 2023'!M36</f>
        <v>0</v>
      </c>
      <c r="H36" s="21">
        <f>'[10]NR 2023'!N36</f>
        <v>0</v>
      </c>
      <c r="I36" s="23">
        <f t="shared" si="7"/>
        <v>0</v>
      </c>
      <c r="J36" s="31">
        <f>'[10]NR 2023'!Y36</f>
        <v>0</v>
      </c>
      <c r="K36" s="32">
        <f>'[10]NR 2023'!Z36</f>
        <v>0</v>
      </c>
      <c r="L36" s="33">
        <f t="shared" si="8"/>
        <v>0</v>
      </c>
      <c r="M36" s="63"/>
      <c r="N36" s="63"/>
      <c r="O36" s="22">
        <f t="shared" si="9"/>
        <v>0</v>
      </c>
      <c r="P36" s="63"/>
      <c r="Q36" s="63"/>
      <c r="R36" s="22">
        <f t="shared" si="10"/>
        <v>0</v>
      </c>
      <c r="S36" s="3"/>
    </row>
    <row r="37" spans="1:19" x14ac:dyDescent="0.25">
      <c r="A37" s="1"/>
      <c r="B37" s="28" t="s">
        <v>59</v>
      </c>
      <c r="C37" s="42" t="s">
        <v>60</v>
      </c>
      <c r="D37" s="20">
        <f>'[10]NR 2023'!G37</f>
        <v>1914.9490000000001</v>
      </c>
      <c r="E37" s="21">
        <f>'[10]NR 2023'!H37</f>
        <v>0</v>
      </c>
      <c r="F37" s="22">
        <f t="shared" si="6"/>
        <v>1914.9490000000001</v>
      </c>
      <c r="G37" s="20">
        <f>'[10]NR 2023'!M37</f>
        <v>1914.9490000000001</v>
      </c>
      <c r="H37" s="21">
        <f>'[10]NR 2023'!N37</f>
        <v>0</v>
      </c>
      <c r="I37" s="23">
        <f t="shared" si="7"/>
        <v>1914.9490000000001</v>
      </c>
      <c r="J37" s="31">
        <f>'[10]NR 2023'!Y37</f>
        <v>1914.9490000000001</v>
      </c>
      <c r="K37" s="32">
        <f>'[10]NR 2023'!Z37</f>
        <v>0</v>
      </c>
      <c r="L37" s="33">
        <f t="shared" si="8"/>
        <v>1914.9490000000001</v>
      </c>
      <c r="M37" s="63">
        <v>1946.9</v>
      </c>
      <c r="N37" s="63"/>
      <c r="O37" s="22">
        <f t="shared" si="9"/>
        <v>1946.9</v>
      </c>
      <c r="P37" s="63">
        <v>1946.9</v>
      </c>
      <c r="Q37" s="63"/>
      <c r="R37" s="22">
        <f t="shared" si="10"/>
        <v>1946.9</v>
      </c>
      <c r="S37" s="3"/>
    </row>
    <row r="38" spans="1:19" ht="15.75" thickBot="1" x14ac:dyDescent="0.3">
      <c r="A38" s="1"/>
      <c r="B38" s="66" t="s">
        <v>61</v>
      </c>
      <c r="C38" s="67" t="s">
        <v>62</v>
      </c>
      <c r="D38" s="20">
        <f>'[10]NR 2023'!G38</f>
        <v>1776.4739999999999</v>
      </c>
      <c r="E38" s="21">
        <f>'[10]NR 2023'!H38</f>
        <v>0</v>
      </c>
      <c r="F38" s="46">
        <f t="shared" si="6"/>
        <v>1776.4739999999999</v>
      </c>
      <c r="G38" s="20">
        <f>'[10]NR 2023'!M38</f>
        <v>2041.7470000000001</v>
      </c>
      <c r="H38" s="21">
        <f>'[10]NR 2023'!N38</f>
        <v>0</v>
      </c>
      <c r="I38" s="47">
        <f t="shared" si="7"/>
        <v>2041.7470000000001</v>
      </c>
      <c r="J38" s="31">
        <f>'[10]NR 2023'!Y38</f>
        <v>1576.181</v>
      </c>
      <c r="K38" s="32">
        <f>'[10]NR 2023'!Z38</f>
        <v>0</v>
      </c>
      <c r="L38" s="33">
        <f t="shared" si="8"/>
        <v>1576.181</v>
      </c>
      <c r="M38" s="68">
        <v>2050</v>
      </c>
      <c r="N38" s="68"/>
      <c r="O38" s="46">
        <f t="shared" si="9"/>
        <v>2050</v>
      </c>
      <c r="P38" s="68">
        <v>2050</v>
      </c>
      <c r="Q38" s="68"/>
      <c r="R38" s="46">
        <f t="shared" si="10"/>
        <v>2050</v>
      </c>
      <c r="S38" s="3"/>
    </row>
    <row r="39" spans="1:19" ht="15.75" thickBot="1" x14ac:dyDescent="0.3">
      <c r="A39" s="1"/>
      <c r="B39" s="51" t="s">
        <v>63</v>
      </c>
      <c r="C39" s="69" t="s">
        <v>64</v>
      </c>
      <c r="D39" s="70">
        <f>SUM(D28:D32)+SUM(D35:D38)</f>
        <v>57137.873000000007</v>
      </c>
      <c r="E39" s="70">
        <f>SUM(E28:E32)+SUM(E35:E38)</f>
        <v>61.671999999999997</v>
      </c>
      <c r="F39" s="71">
        <f>SUM(F35:F38)+SUM(F28:F32)</f>
        <v>57199.545000000006</v>
      </c>
      <c r="G39" s="70">
        <f>SUM(G28:G32)+SUM(G35:G38)</f>
        <v>59085.046000000002</v>
      </c>
      <c r="H39" s="70">
        <f>SUM(H28:H32)+SUM(H35:H38)</f>
        <v>200</v>
      </c>
      <c r="I39" s="72">
        <f>SUM(I35:I38)+SUM(I28:I32)</f>
        <v>59285.046000000002</v>
      </c>
      <c r="J39" s="73">
        <f>SUM(J28:J32)+SUM(J35:J38)</f>
        <v>55595.354999999996</v>
      </c>
      <c r="K39" s="74">
        <f>SUM(K28:K32)+SUM(K35:K38)</f>
        <v>200</v>
      </c>
      <c r="L39" s="73">
        <f>SUM(L35:L38)+SUM(L28:L32)</f>
        <v>55795.354999999996</v>
      </c>
      <c r="M39" s="70">
        <f>SUM(M28:M32)+SUM(M35:M38)</f>
        <v>57446.9</v>
      </c>
      <c r="N39" s="70">
        <f>SUM(N28:N32)+SUM(N35:N38)</f>
        <v>250</v>
      </c>
      <c r="O39" s="71">
        <f>SUM(O35:O38)+SUM(O28:O32)</f>
        <v>57696.9</v>
      </c>
      <c r="P39" s="70">
        <f>SUM(P28:P32)+SUM(P35:P38)</f>
        <v>57446.9</v>
      </c>
      <c r="Q39" s="70">
        <f>SUM(Q28:Q32)+SUM(Q35:Q38)</f>
        <v>250</v>
      </c>
      <c r="R39" s="71">
        <f>SUM(R35:R38)+SUM(R28:R32)</f>
        <v>57696.9</v>
      </c>
      <c r="S39" s="3"/>
    </row>
    <row r="40" spans="1:19" ht="19.5" thickBot="1" x14ac:dyDescent="0.35">
      <c r="A40" s="1"/>
      <c r="B40" s="75" t="s">
        <v>65</v>
      </c>
      <c r="C40" s="76" t="s">
        <v>66</v>
      </c>
      <c r="D40" s="77">
        <f t="shared" ref="D40:R40" si="11">D24-D39</f>
        <v>33.544999999983702</v>
      </c>
      <c r="E40" s="77">
        <f t="shared" si="11"/>
        <v>119.185</v>
      </c>
      <c r="F40" s="78">
        <f t="shared" si="11"/>
        <v>152.72999999998865</v>
      </c>
      <c r="G40" s="77">
        <f t="shared" si="11"/>
        <v>0</v>
      </c>
      <c r="H40" s="77">
        <f t="shared" si="11"/>
        <v>0</v>
      </c>
      <c r="I40" s="79">
        <f t="shared" si="11"/>
        <v>0</v>
      </c>
      <c r="J40" s="77">
        <f t="shared" si="11"/>
        <v>0</v>
      </c>
      <c r="K40" s="77">
        <f t="shared" si="11"/>
        <v>0</v>
      </c>
      <c r="L40" s="78">
        <f t="shared" si="11"/>
        <v>0</v>
      </c>
      <c r="M40" s="80">
        <f t="shared" si="11"/>
        <v>0</v>
      </c>
      <c r="N40" s="77">
        <f t="shared" si="11"/>
        <v>0</v>
      </c>
      <c r="O40" s="78">
        <f t="shared" si="11"/>
        <v>0</v>
      </c>
      <c r="P40" s="77">
        <f t="shared" si="11"/>
        <v>0</v>
      </c>
      <c r="Q40" s="77">
        <f t="shared" si="11"/>
        <v>0</v>
      </c>
      <c r="R40" s="78">
        <f t="shared" si="11"/>
        <v>0</v>
      </c>
      <c r="S40" s="3"/>
    </row>
    <row r="41" spans="1:19" ht="15.75" thickBot="1" x14ac:dyDescent="0.3">
      <c r="A41" s="1"/>
      <c r="B41" s="81" t="s">
        <v>67</v>
      </c>
      <c r="C41" s="82" t="s">
        <v>68</v>
      </c>
      <c r="D41" s="83"/>
      <c r="E41" s="84"/>
      <c r="F41" s="85">
        <f>F40-D16</f>
        <v>-5258.2480000000114</v>
      </c>
      <c r="G41" s="83"/>
      <c r="H41" s="86"/>
      <c r="I41" s="87">
        <f>I40-G16</f>
        <v>-5668.6</v>
      </c>
      <c r="J41" s="88"/>
      <c r="K41" s="86"/>
      <c r="L41" s="85">
        <f>L40-J16</f>
        <v>-6620</v>
      </c>
      <c r="M41" s="89"/>
      <c r="N41" s="86"/>
      <c r="O41" s="85">
        <f>O40-M16</f>
        <v>-7500</v>
      </c>
      <c r="P41" s="83"/>
      <c r="Q41" s="86"/>
      <c r="R41" s="85">
        <f>R40-P16</f>
        <v>-7500</v>
      </c>
      <c r="S41" s="3"/>
    </row>
    <row r="42" spans="1:19" s="95" customFormat="1" ht="8.25" customHeight="1" thickBot="1" x14ac:dyDescent="0.3">
      <c r="A42" s="90"/>
      <c r="B42" s="91"/>
      <c r="C42" s="92"/>
      <c r="D42" s="90"/>
      <c r="E42" s="93"/>
      <c r="F42" s="93"/>
      <c r="G42" s="90"/>
      <c r="H42" s="93"/>
      <c r="I42" s="93"/>
      <c r="J42" s="93"/>
      <c r="K42" s="93"/>
      <c r="L42" s="94"/>
      <c r="M42" s="94"/>
      <c r="N42" s="94"/>
      <c r="O42" s="94"/>
      <c r="P42" s="94"/>
      <c r="Q42" s="94"/>
      <c r="R42" s="94"/>
      <c r="S42" s="94"/>
    </row>
    <row r="43" spans="1:19" s="95" customFormat="1" ht="15.75" customHeight="1" x14ac:dyDescent="0.25">
      <c r="A43" s="90"/>
      <c r="B43" s="96"/>
      <c r="C43" s="519" t="s">
        <v>69</v>
      </c>
      <c r="D43" s="97" t="s">
        <v>70</v>
      </c>
      <c r="E43" s="93"/>
      <c r="F43" s="98"/>
      <c r="G43" s="97" t="s">
        <v>71</v>
      </c>
      <c r="H43" s="93"/>
      <c r="I43" s="93"/>
      <c r="J43" s="97" t="s">
        <v>72</v>
      </c>
      <c r="K43" s="93"/>
      <c r="L43" s="93"/>
      <c r="M43" s="97" t="s">
        <v>73</v>
      </c>
      <c r="N43" s="94"/>
      <c r="O43" s="94"/>
      <c r="P43" s="97" t="s">
        <v>73</v>
      </c>
      <c r="Q43" s="94"/>
      <c r="R43" s="94"/>
      <c r="S43" s="94"/>
    </row>
    <row r="44" spans="1:19" ht="15.75" thickBot="1" x14ac:dyDescent="0.3">
      <c r="A44" s="1"/>
      <c r="B44" s="96"/>
      <c r="C44" s="520"/>
      <c r="D44" s="99">
        <v>220</v>
      </c>
      <c r="E44" s="93"/>
      <c r="F44" s="98"/>
      <c r="G44" s="99">
        <v>220</v>
      </c>
      <c r="H44" s="100"/>
      <c r="I44" s="100"/>
      <c r="J44" s="99">
        <v>220</v>
      </c>
      <c r="K44" s="100"/>
      <c r="L44" s="100"/>
      <c r="M44" s="99">
        <v>320</v>
      </c>
      <c r="N44" s="3"/>
      <c r="O44" s="3"/>
      <c r="P44" s="99">
        <v>320</v>
      </c>
      <c r="Q44" s="3"/>
      <c r="R44" s="3"/>
      <c r="S44" s="3"/>
    </row>
    <row r="45" spans="1:19" s="95" customFormat="1" ht="8.25" customHeight="1" thickBot="1" x14ac:dyDescent="0.3">
      <c r="A45" s="90"/>
      <c r="B45" s="96"/>
      <c r="C45" s="92"/>
      <c r="D45" s="93"/>
      <c r="E45" s="93"/>
      <c r="F45" s="98"/>
      <c r="G45" s="93"/>
      <c r="H45" s="93"/>
      <c r="I45" s="98"/>
      <c r="J45" s="98"/>
      <c r="K45" s="98"/>
      <c r="L45" s="94"/>
      <c r="M45" s="94"/>
      <c r="N45" s="94"/>
      <c r="O45" s="94"/>
      <c r="P45" s="94"/>
      <c r="Q45" s="94"/>
      <c r="R45" s="94"/>
      <c r="S45" s="94"/>
    </row>
    <row r="46" spans="1:19" s="95" customFormat="1" ht="37.5" customHeight="1" thickBot="1" x14ac:dyDescent="0.3">
      <c r="A46" s="90"/>
      <c r="B46" s="96"/>
      <c r="C46" s="519" t="s">
        <v>74</v>
      </c>
      <c r="D46" s="101" t="s">
        <v>75</v>
      </c>
      <c r="E46" s="102" t="s">
        <v>76</v>
      </c>
      <c r="F46" s="98"/>
      <c r="G46" s="101" t="s">
        <v>75</v>
      </c>
      <c r="H46" s="102" t="s">
        <v>76</v>
      </c>
      <c r="I46" s="94"/>
      <c r="J46" s="101" t="s">
        <v>75</v>
      </c>
      <c r="K46" s="102" t="s">
        <v>76</v>
      </c>
      <c r="L46" s="103"/>
      <c r="M46" s="101" t="s">
        <v>75</v>
      </c>
      <c r="N46" s="102" t="s">
        <v>76</v>
      </c>
      <c r="O46" s="94"/>
      <c r="P46" s="101" t="s">
        <v>75</v>
      </c>
      <c r="Q46" s="102" t="s">
        <v>76</v>
      </c>
      <c r="R46" s="94"/>
      <c r="S46" s="94"/>
    </row>
    <row r="47" spans="1:19" ht="15.75" thickBot="1" x14ac:dyDescent="0.3">
      <c r="A47" s="1"/>
      <c r="B47" s="104"/>
      <c r="C47" s="521"/>
      <c r="D47" s="105">
        <v>0</v>
      </c>
      <c r="E47" s="106">
        <v>0</v>
      </c>
      <c r="F47" s="98"/>
      <c r="G47" s="105">
        <v>0</v>
      </c>
      <c r="H47" s="106">
        <v>0</v>
      </c>
      <c r="I47" s="3"/>
      <c r="J47" s="105">
        <v>0</v>
      </c>
      <c r="K47" s="106">
        <v>0</v>
      </c>
      <c r="L47" s="100"/>
      <c r="M47" s="105">
        <v>0</v>
      </c>
      <c r="N47" s="106">
        <v>0</v>
      </c>
      <c r="O47" s="3"/>
      <c r="P47" s="105">
        <v>0</v>
      </c>
      <c r="Q47" s="106">
        <v>0</v>
      </c>
      <c r="R47" s="3"/>
      <c r="S47" s="3"/>
    </row>
    <row r="48" spans="1:19" x14ac:dyDescent="0.25">
      <c r="A48" s="1"/>
      <c r="B48" s="104"/>
      <c r="C48" s="92"/>
      <c r="D48" s="93"/>
      <c r="E48" s="93"/>
      <c r="F48" s="98"/>
      <c r="G48" s="93"/>
      <c r="H48" s="93"/>
      <c r="I48" s="98"/>
      <c r="J48" s="98"/>
      <c r="K48" s="98"/>
      <c r="L48" s="94"/>
      <c r="M48" s="3"/>
      <c r="N48" s="94"/>
      <c r="O48" s="94"/>
      <c r="P48" s="3"/>
      <c r="Q48" s="3"/>
      <c r="R48" s="3"/>
      <c r="S48" s="3"/>
    </row>
    <row r="49" spans="1:19" x14ac:dyDescent="0.25">
      <c r="A49" s="1"/>
      <c r="B49" s="104"/>
      <c r="C49" s="107" t="s">
        <v>77</v>
      </c>
      <c r="D49" s="108" t="s">
        <v>78</v>
      </c>
      <c r="E49" s="93"/>
      <c r="F49" s="3"/>
      <c r="G49" s="108" t="s">
        <v>79</v>
      </c>
      <c r="H49" s="3"/>
      <c r="I49" s="3"/>
      <c r="J49" s="108" t="s">
        <v>80</v>
      </c>
      <c r="K49" s="3"/>
      <c r="L49" s="109"/>
      <c r="M49" s="108" t="s">
        <v>81</v>
      </c>
      <c r="N49" s="109"/>
      <c r="O49" s="109"/>
      <c r="P49" s="108" t="s">
        <v>82</v>
      </c>
      <c r="Q49" s="3"/>
      <c r="R49" s="3"/>
      <c r="S49" s="3"/>
    </row>
    <row r="50" spans="1:19" x14ac:dyDescent="0.25">
      <c r="A50" s="1"/>
      <c r="B50" s="104"/>
      <c r="C50" s="110" t="s">
        <v>83</v>
      </c>
      <c r="D50" s="111">
        <f>D51+D52+D53+D54</f>
        <v>4712.7789999999995</v>
      </c>
      <c r="E50" s="93"/>
      <c r="F50" s="3"/>
      <c r="G50" s="111">
        <f>G51+G52+G53+G54</f>
        <v>1311.1719999999998</v>
      </c>
      <c r="H50" s="3"/>
      <c r="I50" s="3"/>
      <c r="J50" s="111">
        <f>J51+J52+J53+J54</f>
        <v>893.17100000000005</v>
      </c>
      <c r="K50" s="3"/>
      <c r="L50" s="112"/>
      <c r="M50" s="111">
        <f>M51+M52+M53+M54</f>
        <v>930</v>
      </c>
      <c r="N50" s="112"/>
      <c r="O50" s="112"/>
      <c r="P50" s="111">
        <f>P51+P52+P53+P54</f>
        <v>950</v>
      </c>
      <c r="Q50" s="3"/>
      <c r="R50" s="3"/>
      <c r="S50" s="3"/>
    </row>
    <row r="51" spans="1:19" x14ac:dyDescent="0.25">
      <c r="A51" s="1"/>
      <c r="B51" s="104"/>
      <c r="C51" s="110" t="s">
        <v>84</v>
      </c>
      <c r="D51" s="111">
        <v>3118.74</v>
      </c>
      <c r="E51" s="93"/>
      <c r="F51" s="3"/>
      <c r="G51" s="111">
        <v>268.53699999999998</v>
      </c>
      <c r="H51" s="3"/>
      <c r="I51" s="3"/>
      <c r="J51" s="111">
        <v>248.53700000000001</v>
      </c>
      <c r="K51" s="3"/>
      <c r="L51" s="112"/>
      <c r="M51" s="111">
        <v>300</v>
      </c>
      <c r="N51" s="112"/>
      <c r="O51" s="112"/>
      <c r="P51" s="111">
        <v>320</v>
      </c>
      <c r="Q51" s="3"/>
      <c r="R51" s="3"/>
      <c r="S51" s="3"/>
    </row>
    <row r="52" spans="1:19" x14ac:dyDescent="0.25">
      <c r="A52" s="1"/>
      <c r="B52" s="104"/>
      <c r="C52" s="110" t="s">
        <v>85</v>
      </c>
      <c r="D52" s="111">
        <v>645.78499999999997</v>
      </c>
      <c r="E52" s="93"/>
      <c r="F52" s="3"/>
      <c r="G52" s="111">
        <v>434.38099999999997</v>
      </c>
      <c r="H52" s="3"/>
      <c r="I52" s="3"/>
      <c r="J52" s="111">
        <v>314.38</v>
      </c>
      <c r="K52" s="3"/>
      <c r="L52" s="112"/>
      <c r="M52" s="111">
        <v>350</v>
      </c>
      <c r="N52" s="112"/>
      <c r="O52" s="112"/>
      <c r="P52" s="111">
        <v>350</v>
      </c>
      <c r="Q52" s="3"/>
      <c r="R52" s="3"/>
      <c r="S52" s="3"/>
    </row>
    <row r="53" spans="1:19" x14ac:dyDescent="0.25">
      <c r="A53" s="1"/>
      <c r="B53" s="104"/>
      <c r="C53" s="110" t="s">
        <v>86</v>
      </c>
      <c r="D53" s="111">
        <v>75.262</v>
      </c>
      <c r="E53" s="93"/>
      <c r="F53" s="3"/>
      <c r="G53" s="111">
        <v>95.262</v>
      </c>
      <c r="H53" s="3"/>
      <c r="I53" s="3"/>
      <c r="J53" s="111">
        <v>85.262</v>
      </c>
      <c r="K53" s="3"/>
      <c r="L53" s="112"/>
      <c r="M53" s="111">
        <v>80</v>
      </c>
      <c r="N53" s="112"/>
      <c r="O53" s="112"/>
      <c r="P53" s="111">
        <v>80</v>
      </c>
      <c r="Q53" s="3"/>
      <c r="R53" s="3"/>
      <c r="S53" s="3"/>
    </row>
    <row r="54" spans="1:19" x14ac:dyDescent="0.25">
      <c r="A54" s="1"/>
      <c r="B54" s="104"/>
      <c r="C54" s="113" t="s">
        <v>87</v>
      </c>
      <c r="D54" s="111">
        <v>872.99199999999996</v>
      </c>
      <c r="E54" s="93"/>
      <c r="F54" s="3"/>
      <c r="G54" s="111">
        <v>512.99199999999996</v>
      </c>
      <c r="H54" s="3"/>
      <c r="I54" s="3"/>
      <c r="J54" s="111">
        <v>244.99199999999999</v>
      </c>
      <c r="K54" s="3"/>
      <c r="L54" s="112"/>
      <c r="M54" s="111">
        <v>200</v>
      </c>
      <c r="N54" s="112"/>
      <c r="O54" s="112"/>
      <c r="P54" s="111">
        <v>200</v>
      </c>
      <c r="Q54" s="3"/>
      <c r="R54" s="3"/>
      <c r="S54" s="3"/>
    </row>
    <row r="55" spans="1:19" ht="10.5" customHeight="1" x14ac:dyDescent="0.25">
      <c r="A55" s="1"/>
      <c r="B55" s="104"/>
      <c r="C55" s="92"/>
      <c r="D55" s="93"/>
      <c r="E55" s="9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</row>
    <row r="56" spans="1:19" x14ac:dyDescent="0.25">
      <c r="A56" s="1"/>
      <c r="B56" s="104"/>
      <c r="C56" s="107" t="s">
        <v>88</v>
      </c>
      <c r="D56" s="108" t="s">
        <v>78</v>
      </c>
      <c r="E56" s="93"/>
      <c r="F56" s="98"/>
      <c r="G56" s="108" t="s">
        <v>89</v>
      </c>
      <c r="H56" s="93"/>
      <c r="I56" s="98"/>
      <c r="J56" s="108" t="s">
        <v>80</v>
      </c>
      <c r="K56" s="98"/>
      <c r="L56" s="3"/>
      <c r="M56" s="108" t="s">
        <v>81</v>
      </c>
      <c r="N56" s="109"/>
      <c r="O56" s="109"/>
      <c r="P56" s="108" t="s">
        <v>82</v>
      </c>
      <c r="Q56" s="3"/>
      <c r="R56" s="3"/>
      <c r="S56" s="3"/>
    </row>
    <row r="57" spans="1:19" x14ac:dyDescent="0.25">
      <c r="A57" s="1"/>
      <c r="B57" s="104"/>
      <c r="C57" s="110"/>
      <c r="D57" s="114">
        <v>71.03</v>
      </c>
      <c r="E57" s="93"/>
      <c r="F57" s="98"/>
      <c r="G57" s="114">
        <v>70</v>
      </c>
      <c r="H57" s="93"/>
      <c r="I57" s="98"/>
      <c r="J57" s="114">
        <v>71</v>
      </c>
      <c r="K57" s="98"/>
      <c r="L57" s="3"/>
      <c r="M57" s="114">
        <v>72</v>
      </c>
      <c r="N57" s="3"/>
      <c r="O57" s="3"/>
      <c r="P57" s="114">
        <v>72</v>
      </c>
      <c r="Q57" s="3"/>
      <c r="R57" s="3"/>
      <c r="S57" s="3"/>
    </row>
    <row r="58" spans="1:19" x14ac:dyDescent="0.25">
      <c r="A58" s="1"/>
      <c r="B58" s="104"/>
      <c r="C58" s="92"/>
      <c r="D58" s="93"/>
      <c r="E58" s="93"/>
      <c r="F58" s="98"/>
      <c r="G58" s="93"/>
      <c r="H58" s="93"/>
      <c r="I58" s="98"/>
      <c r="J58" s="98"/>
      <c r="K58" s="98"/>
      <c r="L58" s="3"/>
      <c r="M58" s="3"/>
      <c r="N58" s="3"/>
      <c r="O58" s="3"/>
      <c r="P58" s="3"/>
      <c r="Q58" s="3"/>
      <c r="R58" s="3"/>
      <c r="S58" s="3"/>
    </row>
    <row r="59" spans="1:19" x14ac:dyDescent="0.25">
      <c r="A59" s="1"/>
      <c r="B59" s="115" t="s">
        <v>90</v>
      </c>
      <c r="C59" s="116"/>
      <c r="D59" s="527"/>
      <c r="E59" s="527"/>
      <c r="F59" s="527"/>
      <c r="G59" s="527"/>
      <c r="H59" s="527"/>
      <c r="I59" s="527"/>
      <c r="J59" s="527"/>
      <c r="K59" s="527"/>
      <c r="L59" s="117"/>
      <c r="M59" s="117"/>
      <c r="N59" s="117"/>
      <c r="O59" s="117"/>
      <c r="P59" s="117"/>
      <c r="Q59" s="117"/>
      <c r="R59" s="118"/>
      <c r="S59" s="3"/>
    </row>
    <row r="60" spans="1:19" x14ac:dyDescent="0.25">
      <c r="A60" s="1"/>
      <c r="B60" s="119"/>
      <c r="C60" s="95"/>
      <c r="D60" s="95"/>
      <c r="E60" s="95"/>
      <c r="F60" s="95"/>
      <c r="G60" s="95"/>
      <c r="H60" s="95"/>
      <c r="I60" s="95"/>
      <c r="J60" s="95"/>
      <c r="K60" s="95"/>
      <c r="L60" s="95"/>
      <c r="M60" s="95"/>
      <c r="N60" s="95"/>
      <c r="O60" s="95"/>
      <c r="P60" s="95"/>
      <c r="Q60" s="95"/>
      <c r="R60" s="120"/>
      <c r="S60" s="3"/>
    </row>
    <row r="61" spans="1:19" x14ac:dyDescent="0.25">
      <c r="A61" s="1"/>
      <c r="B61" s="524"/>
      <c r="C61" s="525"/>
      <c r="D61" s="525"/>
      <c r="E61" s="525"/>
      <c r="F61" s="525"/>
      <c r="G61" s="525"/>
      <c r="H61" s="525"/>
      <c r="I61" s="525"/>
      <c r="J61" s="525"/>
      <c r="K61" s="525"/>
      <c r="L61" s="95"/>
      <c r="M61" s="95"/>
      <c r="N61" s="95"/>
      <c r="O61" s="95"/>
      <c r="P61" s="95"/>
      <c r="Q61" s="95"/>
      <c r="R61" s="120"/>
      <c r="S61" s="3"/>
    </row>
    <row r="62" spans="1:19" x14ac:dyDescent="0.25">
      <c r="A62" s="1"/>
      <c r="B62" s="524"/>
      <c r="C62" s="525"/>
      <c r="D62" s="525"/>
      <c r="E62" s="525"/>
      <c r="F62" s="525"/>
      <c r="G62" s="525"/>
      <c r="H62" s="525"/>
      <c r="I62" s="525"/>
      <c r="J62" s="525"/>
      <c r="K62" s="525"/>
      <c r="L62" s="95"/>
      <c r="M62" s="95"/>
      <c r="N62" s="95"/>
      <c r="O62" s="95"/>
      <c r="P62" s="95"/>
      <c r="Q62" s="95"/>
      <c r="R62" s="120"/>
      <c r="S62" s="3"/>
    </row>
    <row r="63" spans="1:19" x14ac:dyDescent="0.25">
      <c r="A63" s="1"/>
      <c r="B63" s="524"/>
      <c r="C63" s="525"/>
      <c r="D63" s="525"/>
      <c r="E63" s="525"/>
      <c r="F63" s="525"/>
      <c r="G63" s="525"/>
      <c r="H63" s="525"/>
      <c r="I63" s="525"/>
      <c r="J63" s="525"/>
      <c r="K63" s="525"/>
      <c r="L63" s="95"/>
      <c r="M63" s="95"/>
      <c r="N63" s="95"/>
      <c r="O63" s="95"/>
      <c r="P63" s="95"/>
      <c r="Q63" s="95"/>
      <c r="R63" s="120"/>
      <c r="S63" s="3"/>
    </row>
    <row r="64" spans="1:19" x14ac:dyDescent="0.25">
      <c r="A64" s="1"/>
      <c r="B64" s="524"/>
      <c r="C64" s="525"/>
      <c r="D64" s="525"/>
      <c r="E64" s="525"/>
      <c r="F64" s="525"/>
      <c r="G64" s="525"/>
      <c r="H64" s="525"/>
      <c r="I64" s="525"/>
      <c r="J64" s="525"/>
      <c r="K64" s="525"/>
      <c r="L64" s="95"/>
      <c r="M64" s="95"/>
      <c r="N64" s="95"/>
      <c r="O64" s="95"/>
      <c r="P64" s="95"/>
      <c r="Q64" s="95"/>
      <c r="R64" s="120"/>
      <c r="S64" s="3"/>
    </row>
    <row r="65" spans="1:19" x14ac:dyDescent="0.25">
      <c r="A65" s="1"/>
      <c r="B65" s="121"/>
      <c r="C65" s="122"/>
      <c r="D65" s="123"/>
      <c r="E65" s="123"/>
      <c r="F65" s="123"/>
      <c r="G65" s="123"/>
      <c r="H65" s="123"/>
      <c r="I65" s="123"/>
      <c r="J65" s="123"/>
      <c r="K65" s="123"/>
      <c r="L65" s="95"/>
      <c r="M65" s="95"/>
      <c r="N65" s="95"/>
      <c r="O65" s="95"/>
      <c r="P65" s="95"/>
      <c r="Q65" s="95"/>
      <c r="R65" s="120"/>
      <c r="S65" s="3"/>
    </row>
    <row r="66" spans="1:19" x14ac:dyDescent="0.25">
      <c r="A66" s="1"/>
      <c r="B66" s="124"/>
      <c r="C66" s="125"/>
      <c r="D66" s="123"/>
      <c r="E66" s="123"/>
      <c r="F66" s="123"/>
      <c r="G66" s="123"/>
      <c r="H66" s="123"/>
      <c r="I66" s="123"/>
      <c r="J66" s="123"/>
      <c r="K66" s="123"/>
      <c r="L66" s="95"/>
      <c r="M66" s="95"/>
      <c r="N66" s="95"/>
      <c r="O66" s="95"/>
      <c r="P66" s="95"/>
      <c r="Q66" s="95"/>
      <c r="R66" s="120"/>
      <c r="S66" s="3"/>
    </row>
    <row r="67" spans="1:19" x14ac:dyDescent="0.25">
      <c r="A67" s="1"/>
      <c r="B67" s="121"/>
      <c r="C67" s="126"/>
      <c r="D67" s="123"/>
      <c r="E67" s="123"/>
      <c r="F67" s="123"/>
      <c r="G67" s="123"/>
      <c r="H67" s="123"/>
      <c r="I67" s="123"/>
      <c r="J67" s="123"/>
      <c r="K67" s="123"/>
      <c r="L67" s="95"/>
      <c r="M67" s="95"/>
      <c r="N67" s="95"/>
      <c r="O67" s="95"/>
      <c r="P67" s="95"/>
      <c r="Q67" s="95"/>
      <c r="R67" s="120"/>
      <c r="S67" s="3"/>
    </row>
    <row r="68" spans="1:19" x14ac:dyDescent="0.25">
      <c r="A68" s="1"/>
      <c r="B68" s="121"/>
      <c r="C68" s="126"/>
      <c r="D68" s="123"/>
      <c r="E68" s="123"/>
      <c r="F68" s="123"/>
      <c r="G68" s="123"/>
      <c r="H68" s="123"/>
      <c r="I68" s="123"/>
      <c r="J68" s="123"/>
      <c r="K68" s="123"/>
      <c r="L68" s="95"/>
      <c r="M68" s="95"/>
      <c r="N68" s="95"/>
      <c r="O68" s="95"/>
      <c r="P68" s="95"/>
      <c r="Q68" s="95"/>
      <c r="R68" s="120"/>
      <c r="S68" s="3"/>
    </row>
    <row r="69" spans="1:19" x14ac:dyDescent="0.25">
      <c r="A69" s="1"/>
      <c r="B69" s="127"/>
      <c r="C69" s="128"/>
      <c r="D69" s="129"/>
      <c r="E69" s="129"/>
      <c r="F69" s="129"/>
      <c r="G69" s="129"/>
      <c r="H69" s="129"/>
      <c r="I69" s="129"/>
      <c r="J69" s="129"/>
      <c r="K69" s="129"/>
      <c r="L69" s="130"/>
      <c r="M69" s="130"/>
      <c r="N69" s="130"/>
      <c r="O69" s="130"/>
      <c r="P69" s="130"/>
      <c r="Q69" s="130"/>
      <c r="R69" s="131"/>
      <c r="S69" s="3"/>
    </row>
    <row r="70" spans="1:19" x14ac:dyDescent="0.25">
      <c r="A70" s="90"/>
      <c r="B70" s="132"/>
      <c r="C70" s="133"/>
      <c r="D70" s="134"/>
      <c r="E70" s="134"/>
      <c r="F70" s="134"/>
      <c r="G70" s="134"/>
      <c r="H70" s="134"/>
      <c r="I70" s="134"/>
      <c r="J70" s="134"/>
      <c r="K70" s="134"/>
      <c r="L70" s="3"/>
      <c r="M70" s="3"/>
      <c r="N70" s="3"/>
      <c r="O70" s="3"/>
      <c r="P70" s="3"/>
      <c r="Q70" s="3"/>
      <c r="R70" s="3"/>
      <c r="S70" s="3"/>
    </row>
    <row r="71" spans="1:19" x14ac:dyDescent="0.25">
      <c r="A71" s="1"/>
      <c r="B71" s="135"/>
      <c r="C71" s="135"/>
      <c r="D71" s="135"/>
      <c r="E71" s="135"/>
      <c r="F71" s="135"/>
      <c r="G71" s="135"/>
      <c r="H71" s="135"/>
      <c r="I71" s="135"/>
      <c r="J71" s="135"/>
      <c r="K71" s="135"/>
      <c r="L71" s="3"/>
      <c r="M71" s="3"/>
      <c r="N71" s="3"/>
      <c r="O71" s="3"/>
      <c r="P71" s="3"/>
      <c r="Q71" s="3"/>
      <c r="R71" s="3"/>
      <c r="S71" s="3"/>
    </row>
    <row r="72" spans="1:19" x14ac:dyDescent="0.25">
      <c r="A72" s="1"/>
      <c r="B72" s="135" t="s">
        <v>91</v>
      </c>
      <c r="C72" s="136">
        <v>44855</v>
      </c>
      <c r="D72" s="123" t="s">
        <v>126</v>
      </c>
      <c r="E72" s="135"/>
      <c r="F72" s="135" t="s">
        <v>92</v>
      </c>
      <c r="G72" s="137" t="s">
        <v>127</v>
      </c>
      <c r="H72" s="135"/>
      <c r="I72" s="135"/>
      <c r="J72" s="135"/>
      <c r="K72" s="135"/>
      <c r="L72" s="3"/>
      <c r="M72" s="3"/>
      <c r="N72" s="3"/>
      <c r="O72" s="3"/>
      <c r="P72" s="3"/>
      <c r="Q72" s="3"/>
      <c r="R72" s="3"/>
      <c r="S72" s="3"/>
    </row>
    <row r="73" spans="1:19" ht="7.5" customHeight="1" x14ac:dyDescent="0.25">
      <c r="A73" s="1"/>
      <c r="B73" s="135"/>
      <c r="C73" s="135"/>
      <c r="D73" s="135"/>
      <c r="E73" s="135"/>
      <c r="F73" s="135"/>
      <c r="G73" s="135"/>
      <c r="H73" s="135"/>
      <c r="I73" s="135"/>
      <c r="J73" s="135"/>
      <c r="K73" s="135"/>
      <c r="L73" s="3"/>
      <c r="M73" s="3"/>
      <c r="N73" s="3"/>
      <c r="O73" s="3"/>
      <c r="P73" s="3"/>
      <c r="Q73" s="3"/>
      <c r="R73" s="3"/>
      <c r="S73" s="3"/>
    </row>
    <row r="74" spans="1:19" x14ac:dyDescent="0.25">
      <c r="A74" s="1"/>
      <c r="B74" s="135"/>
      <c r="C74" s="135"/>
      <c r="D74" s="138"/>
      <c r="E74" s="135"/>
      <c r="F74" s="135" t="s">
        <v>93</v>
      </c>
      <c r="G74" s="139"/>
      <c r="H74" s="135"/>
      <c r="I74" s="135"/>
      <c r="J74" s="135"/>
      <c r="K74" s="135"/>
      <c r="L74" s="3"/>
      <c r="M74" s="3"/>
      <c r="N74" s="3"/>
      <c r="O74" s="3"/>
      <c r="P74" s="3"/>
      <c r="Q74" s="3"/>
      <c r="R74" s="3"/>
      <c r="S74" s="3"/>
    </row>
    <row r="75" spans="1:19" x14ac:dyDescent="0.25">
      <c r="A75" s="1"/>
      <c r="B75" s="135"/>
      <c r="C75" s="135"/>
      <c r="D75" s="138"/>
      <c r="E75" s="135"/>
      <c r="F75" s="135"/>
      <c r="G75" s="139"/>
      <c r="H75" s="135"/>
      <c r="I75" s="135"/>
      <c r="J75" s="135"/>
      <c r="K75" s="135"/>
      <c r="L75" s="3"/>
      <c r="M75" s="3"/>
      <c r="N75" s="3"/>
      <c r="O75" s="3"/>
      <c r="P75" s="3"/>
      <c r="Q75" s="3"/>
      <c r="R75" s="3"/>
      <c r="S75" s="3"/>
    </row>
    <row r="76" spans="1:19" x14ac:dyDescent="0.25">
      <c r="A76" s="1"/>
      <c r="B76" s="135"/>
      <c r="C76" s="135"/>
      <c r="D76" s="135"/>
      <c r="E76" s="135"/>
      <c r="F76" s="135"/>
      <c r="G76" s="135"/>
      <c r="H76" s="135"/>
      <c r="I76" s="135"/>
      <c r="J76" s="135"/>
      <c r="K76" s="135"/>
      <c r="L76" s="3"/>
      <c r="M76" s="3"/>
      <c r="N76" s="3"/>
      <c r="O76" s="3"/>
      <c r="P76" s="3"/>
      <c r="Q76" s="3"/>
      <c r="R76" s="3"/>
      <c r="S76" s="3"/>
    </row>
    <row r="77" spans="1:19" x14ac:dyDescent="0.25">
      <c r="A77" s="90"/>
      <c r="B77" s="132"/>
      <c r="C77" s="133"/>
      <c r="D77" s="134"/>
      <c r="E77" s="134"/>
      <c r="F77" s="134"/>
      <c r="G77" s="134"/>
      <c r="H77" s="134"/>
      <c r="I77" s="134"/>
      <c r="J77" s="134"/>
      <c r="K77" s="134"/>
      <c r="L77" s="3"/>
      <c r="M77" s="3"/>
      <c r="N77" s="3"/>
      <c r="O77" s="3"/>
      <c r="P77" s="3"/>
      <c r="Q77" s="3"/>
      <c r="R77" s="3"/>
      <c r="S77" s="3"/>
    </row>
    <row r="94" ht="15" hidden="1" customHeight="1" x14ac:dyDescent="0.25"/>
    <row r="108" ht="15" hidden="1" customHeight="1" x14ac:dyDescent="0.25"/>
    <row r="109" ht="15" hidden="1" customHeight="1" x14ac:dyDescent="0.25"/>
  </sheetData>
  <mergeCells count="58">
    <mergeCell ref="B64:K64"/>
    <mergeCell ref="N26:N27"/>
    <mergeCell ref="O26:O27"/>
    <mergeCell ref="P26:P27"/>
    <mergeCell ref="Q26:Q27"/>
    <mergeCell ref="B26:B27"/>
    <mergeCell ref="C46:C47"/>
    <mergeCell ref="D59:K59"/>
    <mergeCell ref="B61:K61"/>
    <mergeCell ref="B62:K62"/>
    <mergeCell ref="B63:K63"/>
    <mergeCell ref="R26:R27"/>
    <mergeCell ref="C43:C44"/>
    <mergeCell ref="H26:H27"/>
    <mergeCell ref="I26:I27"/>
    <mergeCell ref="J26:J27"/>
    <mergeCell ref="K26:K27"/>
    <mergeCell ref="L26:L27"/>
    <mergeCell ref="M26:M27"/>
    <mergeCell ref="C26:C27"/>
    <mergeCell ref="D26:D27"/>
    <mergeCell ref="E26:E27"/>
    <mergeCell ref="F26:F27"/>
    <mergeCell ref="G26:G27"/>
    <mergeCell ref="N13:N14"/>
    <mergeCell ref="O13:O14"/>
    <mergeCell ref="P13:P14"/>
    <mergeCell ref="Q13:Q14"/>
    <mergeCell ref="R13:R14"/>
    <mergeCell ref="D25:F25"/>
    <mergeCell ref="G25:I25"/>
    <mergeCell ref="J25:L25"/>
    <mergeCell ref="M25:O25"/>
    <mergeCell ref="P25:R25"/>
    <mergeCell ref="M13:M14"/>
    <mergeCell ref="B13:B14"/>
    <mergeCell ref="C13:C14"/>
    <mergeCell ref="D13:D14"/>
    <mergeCell ref="E13:E14"/>
    <mergeCell ref="F13:F14"/>
    <mergeCell ref="G13:G14"/>
    <mergeCell ref="H13:H14"/>
    <mergeCell ref="I13:I14"/>
    <mergeCell ref="J13:J14"/>
    <mergeCell ref="K13:K14"/>
    <mergeCell ref="L13:L14"/>
    <mergeCell ref="P10:R10"/>
    <mergeCell ref="D12:F12"/>
    <mergeCell ref="G12:I12"/>
    <mergeCell ref="J12:L12"/>
    <mergeCell ref="M12:O12"/>
    <mergeCell ref="P12:R12"/>
    <mergeCell ref="M10:O10"/>
    <mergeCell ref="D4:K4"/>
    <mergeCell ref="D8:K8"/>
    <mergeCell ref="D10:F10"/>
    <mergeCell ref="G10:I10"/>
    <mergeCell ref="J10:L10"/>
  </mergeCells>
  <pageMargins left="0.70866141732283472" right="0.70866141732283472" top="0.78740157480314965" bottom="0.78740157480314965" header="0.31496062992125984" footer="0.31496062992125984"/>
  <pageSetup paperSize="8" scale="3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S264"/>
  <sheetViews>
    <sheetView showGridLines="0" topLeftCell="A16" zoomScale="80" zoomScaleNormal="80" zoomScaleSheetLayoutView="80" workbookViewId="0">
      <selection activeCell="G65" sqref="G65"/>
    </sheetView>
  </sheetViews>
  <sheetFormatPr defaultColWidth="0" defaultRowHeight="15" zeroHeight="1" x14ac:dyDescent="0.25"/>
  <cols>
    <col min="1" max="1" width="4.5703125" customWidth="1"/>
    <col min="2" max="2" width="9.140625" customWidth="1"/>
    <col min="3" max="3" width="65.7109375" customWidth="1"/>
    <col min="4" max="4" width="20.7109375" customWidth="1"/>
    <col min="5" max="6" width="14.28515625" customWidth="1"/>
    <col min="7" max="7" width="21.28515625" style="140" customWidth="1"/>
    <col min="8" max="9" width="14.28515625" customWidth="1"/>
    <col min="10" max="10" width="20.85546875" customWidth="1"/>
    <col min="11" max="12" width="14.28515625" customWidth="1"/>
    <col min="13" max="13" width="21.140625" customWidth="1"/>
    <col min="14" max="15" width="14.28515625" customWidth="1"/>
    <col min="16" max="16" width="21.42578125" customWidth="1"/>
    <col min="17" max="18" width="14.28515625" customWidth="1"/>
    <col min="19" max="19" width="4" style="4" customWidth="1"/>
    <col min="20" max="16384" width="9.140625" style="4" hidden="1"/>
  </cols>
  <sheetData>
    <row r="1" spans="1:19" x14ac:dyDescent="0.25">
      <c r="A1" s="1"/>
      <c r="B1" s="1"/>
      <c r="C1" s="1"/>
      <c r="D1" s="1"/>
      <c r="E1" s="1"/>
      <c r="F1" s="1"/>
      <c r="G1" s="2"/>
      <c r="H1" s="1"/>
      <c r="I1" s="1"/>
      <c r="J1" s="1"/>
      <c r="K1" s="1"/>
      <c r="L1" s="3"/>
      <c r="M1" s="3"/>
      <c r="N1" s="3"/>
      <c r="O1" s="3"/>
      <c r="P1" s="3"/>
      <c r="Q1" s="3"/>
      <c r="R1" s="3"/>
      <c r="S1" s="3"/>
    </row>
    <row r="2" spans="1:19" ht="21" x14ac:dyDescent="0.35">
      <c r="A2" s="1"/>
      <c r="B2" s="5" t="s">
        <v>0</v>
      </c>
      <c r="C2" s="1"/>
      <c r="D2" s="1"/>
      <c r="E2" s="1"/>
      <c r="F2" s="1"/>
      <c r="G2" s="2"/>
      <c r="H2" s="1"/>
      <c r="I2" s="1"/>
      <c r="J2" s="1"/>
      <c r="K2" s="1"/>
      <c r="L2" s="3"/>
      <c r="M2" s="3"/>
      <c r="N2" s="3"/>
      <c r="O2" s="3"/>
      <c r="P2" s="3"/>
      <c r="Q2" s="3"/>
      <c r="R2" s="3"/>
      <c r="S2" s="3"/>
    </row>
    <row r="3" spans="1:19" ht="7.5" customHeight="1" x14ac:dyDescent="0.25">
      <c r="A3" s="1"/>
      <c r="B3" s="1"/>
      <c r="C3" s="1"/>
      <c r="D3" s="1"/>
      <c r="E3" s="1"/>
      <c r="F3" s="1"/>
      <c r="G3" s="2"/>
      <c r="H3" s="1"/>
      <c r="I3" s="1"/>
      <c r="J3" s="1"/>
      <c r="K3" s="1"/>
      <c r="L3" s="3"/>
      <c r="M3" s="3"/>
      <c r="N3" s="3"/>
      <c r="O3" s="3"/>
      <c r="P3" s="3"/>
      <c r="Q3" s="3"/>
      <c r="R3" s="3"/>
      <c r="S3" s="3"/>
    </row>
    <row r="4" spans="1:19" ht="21" x14ac:dyDescent="0.35">
      <c r="A4" s="1"/>
      <c r="B4" s="1" t="s">
        <v>1</v>
      </c>
      <c r="C4" s="1"/>
      <c r="D4" s="491" t="str">
        <f>'[11]NR 2023'!D4:U4</f>
        <v>Základní škola Chomutov, Akademika Heyrovského 4539</v>
      </c>
      <c r="E4" s="491"/>
      <c r="F4" s="491"/>
      <c r="G4" s="491"/>
      <c r="H4" s="491"/>
      <c r="I4" s="491"/>
      <c r="J4" s="491"/>
      <c r="K4" s="491"/>
      <c r="L4" s="3"/>
      <c r="M4" s="3"/>
      <c r="N4" s="3"/>
      <c r="O4" s="3"/>
      <c r="P4" s="3"/>
      <c r="Q4" s="3"/>
      <c r="R4" s="3"/>
      <c r="S4" s="3"/>
    </row>
    <row r="5" spans="1:19" ht="3.75" customHeight="1" x14ac:dyDescent="0.25">
      <c r="A5" s="1"/>
      <c r="B5" s="1"/>
      <c r="C5" s="1"/>
      <c r="D5" s="6"/>
      <c r="E5" s="6"/>
      <c r="F5" s="6"/>
      <c r="G5" s="6"/>
      <c r="H5" s="6"/>
      <c r="I5" s="6"/>
      <c r="J5" s="6"/>
      <c r="K5" s="6"/>
      <c r="L5" s="3"/>
      <c r="M5" s="3"/>
      <c r="N5" s="3"/>
      <c r="O5" s="3"/>
      <c r="P5" s="3"/>
      <c r="Q5" s="3"/>
      <c r="R5" s="3"/>
      <c r="S5" s="3"/>
    </row>
    <row r="6" spans="1:19" x14ac:dyDescent="0.25">
      <c r="A6" s="1"/>
      <c r="B6" s="1" t="s">
        <v>2</v>
      </c>
      <c r="C6" s="1"/>
      <c r="D6" s="7">
        <f>'[11]NR 2023'!D6</f>
        <v>46789758</v>
      </c>
      <c r="E6" s="6"/>
      <c r="F6" s="6"/>
      <c r="G6" s="6"/>
      <c r="H6" s="6"/>
      <c r="I6" s="6"/>
      <c r="J6" s="6"/>
      <c r="K6" s="6"/>
      <c r="L6" s="3"/>
      <c r="M6" s="3"/>
      <c r="N6" s="3"/>
      <c r="O6" s="3"/>
      <c r="P6" s="3"/>
      <c r="Q6" s="3"/>
      <c r="R6" s="3"/>
      <c r="S6" s="3"/>
    </row>
    <row r="7" spans="1:19" ht="3.75" customHeight="1" x14ac:dyDescent="0.25">
      <c r="A7" s="1"/>
      <c r="B7" s="1"/>
      <c r="C7" s="1"/>
      <c r="D7" s="6"/>
      <c r="E7" s="6"/>
      <c r="F7" s="6"/>
      <c r="G7" s="6"/>
      <c r="H7" s="6"/>
      <c r="I7" s="6"/>
      <c r="J7" s="6"/>
      <c r="K7" s="6"/>
      <c r="L7" s="3"/>
      <c r="M7" s="3"/>
      <c r="N7" s="3"/>
      <c r="O7" s="3"/>
      <c r="P7" s="3"/>
      <c r="Q7" s="3"/>
      <c r="R7" s="3"/>
      <c r="S7" s="3"/>
    </row>
    <row r="8" spans="1:19" x14ac:dyDescent="0.25">
      <c r="A8" s="1"/>
      <c r="B8" s="1" t="s">
        <v>3</v>
      </c>
      <c r="C8" s="1"/>
      <c r="D8" s="492" t="str">
        <f>'[11]NR 2023'!D8:U8</f>
        <v>Chomutov, Akademika Heyrovského 4539</v>
      </c>
      <c r="E8" s="492"/>
      <c r="F8" s="492"/>
      <c r="G8" s="492"/>
      <c r="H8" s="492"/>
      <c r="I8" s="492"/>
      <c r="J8" s="492"/>
      <c r="K8" s="492"/>
      <c r="L8" s="3"/>
      <c r="M8" s="3"/>
      <c r="N8" s="3"/>
      <c r="O8" s="3"/>
      <c r="P8" s="3"/>
      <c r="Q8" s="3"/>
      <c r="R8" s="3"/>
      <c r="S8" s="3"/>
    </row>
    <row r="9" spans="1:19" ht="15.75" thickBot="1" x14ac:dyDescent="0.3">
      <c r="A9" s="1"/>
      <c r="B9" s="1"/>
      <c r="C9" s="1"/>
      <c r="D9" s="1"/>
      <c r="E9" s="1"/>
      <c r="F9" s="1"/>
      <c r="G9" s="2"/>
      <c r="H9" s="1"/>
      <c r="I9" s="1"/>
      <c r="J9" s="1"/>
      <c r="K9" s="1"/>
      <c r="L9" s="3"/>
      <c r="M9" s="3"/>
      <c r="N9" s="3"/>
      <c r="O9" s="3"/>
      <c r="P9" s="3"/>
      <c r="Q9" s="3"/>
      <c r="R9" s="3"/>
      <c r="S9" s="3"/>
    </row>
    <row r="10" spans="1:19" ht="29.25" customHeight="1" thickBot="1" x14ac:dyDescent="0.3">
      <c r="A10" s="1"/>
      <c r="B10" s="8" t="s">
        <v>4</v>
      </c>
      <c r="C10" s="9" t="s">
        <v>5</v>
      </c>
      <c r="D10" s="496" t="s">
        <v>6</v>
      </c>
      <c r="E10" s="496"/>
      <c r="F10" s="497"/>
      <c r="G10" s="496" t="s">
        <v>7</v>
      </c>
      <c r="H10" s="496"/>
      <c r="I10" s="531"/>
      <c r="J10" s="495" t="s">
        <v>8</v>
      </c>
      <c r="K10" s="496"/>
      <c r="L10" s="497"/>
      <c r="M10" s="528" t="s">
        <v>9</v>
      </c>
      <c r="N10" s="496"/>
      <c r="O10" s="497"/>
      <c r="P10" s="496" t="s">
        <v>10</v>
      </c>
      <c r="Q10" s="496"/>
      <c r="R10" s="497"/>
      <c r="S10" s="3"/>
    </row>
    <row r="11" spans="1:19" ht="30.75" customHeight="1" thickBot="1" x14ac:dyDescent="0.3">
      <c r="A11" s="1"/>
      <c r="B11" s="10"/>
      <c r="C11" s="11"/>
      <c r="D11" s="12" t="s">
        <v>11</v>
      </c>
      <c r="E11" s="13" t="s">
        <v>12</v>
      </c>
      <c r="F11" s="13" t="s">
        <v>13</v>
      </c>
      <c r="G11" s="12" t="s">
        <v>11</v>
      </c>
      <c r="H11" s="13" t="s">
        <v>12</v>
      </c>
      <c r="I11" s="14" t="s">
        <v>13</v>
      </c>
      <c r="J11" s="14" t="s">
        <v>11</v>
      </c>
      <c r="K11" s="13" t="s">
        <v>12</v>
      </c>
      <c r="L11" s="13" t="s">
        <v>13</v>
      </c>
      <c r="M11" s="15" t="s">
        <v>11</v>
      </c>
      <c r="N11" s="13" t="s">
        <v>12</v>
      </c>
      <c r="O11" s="13" t="s">
        <v>13</v>
      </c>
      <c r="P11" s="12" t="s">
        <v>11</v>
      </c>
      <c r="Q11" s="13" t="s">
        <v>12</v>
      </c>
      <c r="R11" s="13" t="s">
        <v>13</v>
      </c>
      <c r="S11" s="3"/>
    </row>
    <row r="12" spans="1:19" ht="15.75" customHeight="1" thickBot="1" x14ac:dyDescent="0.3">
      <c r="A12" s="1"/>
      <c r="B12" s="16"/>
      <c r="C12" s="17" t="s">
        <v>14</v>
      </c>
      <c r="D12" s="499"/>
      <c r="E12" s="499"/>
      <c r="F12" s="500"/>
      <c r="G12" s="499"/>
      <c r="H12" s="499"/>
      <c r="I12" s="499"/>
      <c r="J12" s="498"/>
      <c r="K12" s="499"/>
      <c r="L12" s="500"/>
      <c r="M12" s="499"/>
      <c r="N12" s="499"/>
      <c r="O12" s="500"/>
      <c r="P12" s="499"/>
      <c r="Q12" s="499"/>
      <c r="R12" s="500"/>
      <c r="S12" s="3"/>
    </row>
    <row r="13" spans="1:19" ht="15.75" customHeight="1" x14ac:dyDescent="0.25">
      <c r="A13" s="1"/>
      <c r="B13" s="515" t="s">
        <v>4</v>
      </c>
      <c r="C13" s="522" t="s">
        <v>5</v>
      </c>
      <c r="D13" s="501" t="s">
        <v>15</v>
      </c>
      <c r="E13" s="503" t="s">
        <v>16</v>
      </c>
      <c r="F13" s="486" t="s">
        <v>14</v>
      </c>
      <c r="G13" s="505" t="s">
        <v>15</v>
      </c>
      <c r="H13" s="503" t="s">
        <v>16</v>
      </c>
      <c r="I13" s="493" t="s">
        <v>14</v>
      </c>
      <c r="J13" s="501" t="s">
        <v>15</v>
      </c>
      <c r="K13" s="503" t="s">
        <v>16</v>
      </c>
      <c r="L13" s="486" t="s">
        <v>14</v>
      </c>
      <c r="M13" s="529" t="s">
        <v>15</v>
      </c>
      <c r="N13" s="503" t="s">
        <v>16</v>
      </c>
      <c r="O13" s="486" t="s">
        <v>14</v>
      </c>
      <c r="P13" s="505" t="s">
        <v>15</v>
      </c>
      <c r="Q13" s="503" t="s">
        <v>16</v>
      </c>
      <c r="R13" s="486" t="s">
        <v>14</v>
      </c>
      <c r="S13" s="3"/>
    </row>
    <row r="14" spans="1:19" ht="15.75" thickBot="1" x14ac:dyDescent="0.3">
      <c r="A14" s="1"/>
      <c r="B14" s="516"/>
      <c r="C14" s="523"/>
      <c r="D14" s="502"/>
      <c r="E14" s="504"/>
      <c r="F14" s="487"/>
      <c r="G14" s="506"/>
      <c r="H14" s="504"/>
      <c r="I14" s="494"/>
      <c r="J14" s="502"/>
      <c r="K14" s="504"/>
      <c r="L14" s="487"/>
      <c r="M14" s="530"/>
      <c r="N14" s="504"/>
      <c r="O14" s="487"/>
      <c r="P14" s="506"/>
      <c r="Q14" s="504"/>
      <c r="R14" s="487"/>
      <c r="S14" s="3"/>
    </row>
    <row r="15" spans="1:19" x14ac:dyDescent="0.25">
      <c r="A15" s="1"/>
      <c r="B15" s="18" t="s">
        <v>17</v>
      </c>
      <c r="C15" s="19" t="s">
        <v>18</v>
      </c>
      <c r="D15" s="20">
        <f>'[11]NR 2023'!G15</f>
        <v>1276</v>
      </c>
      <c r="E15" s="21">
        <f>'[11]NR 2023'!H15</f>
        <v>0</v>
      </c>
      <c r="F15" s="22">
        <f t="shared" ref="F15:F23" si="0">D15+E15</f>
        <v>1276</v>
      </c>
      <c r="G15" s="20">
        <v>2400</v>
      </c>
      <c r="H15" s="21">
        <f>'[11]NR 2023'!K15</f>
        <v>0</v>
      </c>
      <c r="I15" s="23">
        <f t="shared" ref="I15:I23" si="1">G15+H15</f>
        <v>2400</v>
      </c>
      <c r="J15" s="24">
        <f>'[11]NR 2023'!Y15</f>
        <v>2600</v>
      </c>
      <c r="K15" s="25">
        <f>'[11]NR 2023'!Z15</f>
        <v>0</v>
      </c>
      <c r="L15" s="26">
        <f>J15+K15</f>
        <v>2600</v>
      </c>
      <c r="M15" s="27">
        <v>2650</v>
      </c>
      <c r="N15" s="21"/>
      <c r="O15" s="22">
        <f t="shared" ref="O15:O23" si="2">M15+N15</f>
        <v>2650</v>
      </c>
      <c r="P15" s="20">
        <v>2650</v>
      </c>
      <c r="Q15" s="21"/>
      <c r="R15" s="22">
        <f t="shared" ref="R15:R23" si="3">P15+Q15</f>
        <v>2650</v>
      </c>
      <c r="S15" s="3"/>
    </row>
    <row r="16" spans="1:19" x14ac:dyDescent="0.25">
      <c r="A16" s="1"/>
      <c r="B16" s="28" t="s">
        <v>19</v>
      </c>
      <c r="C16" s="29" t="s">
        <v>20</v>
      </c>
      <c r="D16" s="20">
        <f>'[11]NR 2023'!G16</f>
        <v>3959.4</v>
      </c>
      <c r="E16" s="30">
        <f>'[11]NR 2023'!H16</f>
        <v>0</v>
      </c>
      <c r="F16" s="22">
        <f t="shared" si="0"/>
        <v>3959.4</v>
      </c>
      <c r="G16" s="20">
        <f>'[11]NR 2023'!J16</f>
        <v>4473.7</v>
      </c>
      <c r="H16" s="30">
        <f>'[11]NR 2023'!K16</f>
        <v>0</v>
      </c>
      <c r="I16" s="23">
        <f t="shared" si="1"/>
        <v>4473.7</v>
      </c>
      <c r="J16" s="31">
        <v>5201.6000000000004</v>
      </c>
      <c r="K16" s="32">
        <f>'[11]NR 2023'!Z16</f>
        <v>0</v>
      </c>
      <c r="L16" s="33">
        <f t="shared" ref="L16:L23" si="4">J16+K16</f>
        <v>5201.6000000000004</v>
      </c>
      <c r="M16" s="34">
        <v>5300</v>
      </c>
      <c r="N16" s="30"/>
      <c r="O16" s="22">
        <f t="shared" si="2"/>
        <v>5300</v>
      </c>
      <c r="P16" s="35">
        <v>5350</v>
      </c>
      <c r="Q16" s="30"/>
      <c r="R16" s="22">
        <f t="shared" si="3"/>
        <v>5350</v>
      </c>
      <c r="S16" s="3"/>
    </row>
    <row r="17" spans="1:19" x14ac:dyDescent="0.25">
      <c r="A17" s="1"/>
      <c r="B17" s="28" t="s">
        <v>21</v>
      </c>
      <c r="C17" s="36" t="s">
        <v>22</v>
      </c>
      <c r="D17" s="20">
        <f>'[11]NR 2023'!G17</f>
        <v>372.5</v>
      </c>
      <c r="E17" s="30">
        <f>'[11]NR 2023'!H17</f>
        <v>0</v>
      </c>
      <c r="F17" s="22">
        <f t="shared" si="0"/>
        <v>372.5</v>
      </c>
      <c r="G17" s="20">
        <f>'[11]NR 2023'!J17</f>
        <v>1934.7</v>
      </c>
      <c r="H17" s="30">
        <f>'[11]NR 2023'!K17</f>
        <v>0</v>
      </c>
      <c r="I17" s="23">
        <f t="shared" si="1"/>
        <v>1934.7</v>
      </c>
      <c r="J17" s="31">
        <v>259.10000000000002</v>
      </c>
      <c r="K17" s="32">
        <f>'[11]NR 2023'!Z17</f>
        <v>0</v>
      </c>
      <c r="L17" s="33">
        <f t="shared" si="4"/>
        <v>259.10000000000002</v>
      </c>
      <c r="M17" s="34">
        <v>260</v>
      </c>
      <c r="N17" s="37"/>
      <c r="O17" s="22">
        <f t="shared" si="2"/>
        <v>260</v>
      </c>
      <c r="P17" s="35">
        <v>270</v>
      </c>
      <c r="Q17" s="37"/>
      <c r="R17" s="22">
        <f t="shared" si="3"/>
        <v>270</v>
      </c>
      <c r="S17" s="3"/>
    </row>
    <row r="18" spans="1:19" x14ac:dyDescent="0.25">
      <c r="A18" s="1"/>
      <c r="B18" s="28" t="s">
        <v>23</v>
      </c>
      <c r="C18" s="38" t="s">
        <v>24</v>
      </c>
      <c r="D18" s="20">
        <f>'[11]NR 2023'!G18</f>
        <v>39152</v>
      </c>
      <c r="E18" s="21">
        <f>'[11]NR 2023'!H18</f>
        <v>0</v>
      </c>
      <c r="F18" s="22">
        <f t="shared" si="0"/>
        <v>39152</v>
      </c>
      <c r="G18" s="20">
        <v>40535.800000000003</v>
      </c>
      <c r="H18" s="21">
        <v>0</v>
      </c>
      <c r="I18" s="23">
        <f t="shared" si="1"/>
        <v>40535.800000000003</v>
      </c>
      <c r="J18" s="31">
        <f>'[11]NR 2023'!Y18</f>
        <v>44589.3</v>
      </c>
      <c r="K18" s="32">
        <f>'[11]NR 2023'!Z18</f>
        <v>0</v>
      </c>
      <c r="L18" s="33">
        <f t="shared" si="4"/>
        <v>44589.3</v>
      </c>
      <c r="M18" s="34">
        <v>46818.7</v>
      </c>
      <c r="N18" s="21"/>
      <c r="O18" s="22">
        <f t="shared" si="2"/>
        <v>46818.7</v>
      </c>
      <c r="P18" s="35">
        <v>49159.6</v>
      </c>
      <c r="Q18" s="21"/>
      <c r="R18" s="22">
        <f t="shared" si="3"/>
        <v>49159.6</v>
      </c>
      <c r="S18" s="3"/>
    </row>
    <row r="19" spans="1:19" x14ac:dyDescent="0.25">
      <c r="A19" s="1"/>
      <c r="B19" s="28" t="s">
        <v>25</v>
      </c>
      <c r="C19" s="39" t="s">
        <v>26</v>
      </c>
      <c r="D19" s="20">
        <f>'[11]NR 2023'!G19</f>
        <v>900.4</v>
      </c>
      <c r="E19" s="21">
        <f>'[11]NR 2023'!H19</f>
        <v>0</v>
      </c>
      <c r="F19" s="22">
        <f t="shared" si="0"/>
        <v>900.4</v>
      </c>
      <c r="G19" s="20">
        <f>'[11]NR 2023'!J19</f>
        <v>900.4</v>
      </c>
      <c r="H19" s="21">
        <f>'[11]NR 2023'!K19</f>
        <v>0</v>
      </c>
      <c r="I19" s="23">
        <f t="shared" si="1"/>
        <v>900.4</v>
      </c>
      <c r="J19" s="31">
        <f>'[11]NR 2023'!Y19</f>
        <v>900.4</v>
      </c>
      <c r="K19" s="32">
        <f>'[11]NR 2023'!Z19</f>
        <v>0</v>
      </c>
      <c r="L19" s="33">
        <f t="shared" si="4"/>
        <v>900.4</v>
      </c>
      <c r="M19" s="34">
        <v>900.4</v>
      </c>
      <c r="N19" s="40"/>
      <c r="O19" s="22">
        <f t="shared" si="2"/>
        <v>900.4</v>
      </c>
      <c r="P19" s="35">
        <v>900.4</v>
      </c>
      <c r="Q19" s="40"/>
      <c r="R19" s="22">
        <f t="shared" si="3"/>
        <v>900.4</v>
      </c>
      <c r="S19" s="3"/>
    </row>
    <row r="20" spans="1:19" x14ac:dyDescent="0.25">
      <c r="A20" s="1"/>
      <c r="B20" s="28" t="s">
        <v>27</v>
      </c>
      <c r="C20" s="41" t="s">
        <v>28</v>
      </c>
      <c r="D20" s="20">
        <v>620.4</v>
      </c>
      <c r="E20" s="21">
        <f>'[11]NR 2023'!H20</f>
        <v>0</v>
      </c>
      <c r="F20" s="22">
        <f t="shared" si="0"/>
        <v>620.4</v>
      </c>
      <c r="G20" s="20">
        <v>100</v>
      </c>
      <c r="H20" s="21">
        <f>'[11]NR 2023'!K20</f>
        <v>0</v>
      </c>
      <c r="I20" s="23">
        <f t="shared" si="1"/>
        <v>100</v>
      </c>
      <c r="J20" s="31">
        <f>'[11]NR 2023'!Y20</f>
        <v>100</v>
      </c>
      <c r="K20" s="32">
        <f>'[11]NR 2023'!Z20</f>
        <v>0</v>
      </c>
      <c r="L20" s="33">
        <f t="shared" si="4"/>
        <v>100</v>
      </c>
      <c r="M20" s="34">
        <v>100</v>
      </c>
      <c r="N20" s="40"/>
      <c r="O20" s="22">
        <f t="shared" si="2"/>
        <v>100</v>
      </c>
      <c r="P20" s="35">
        <v>100</v>
      </c>
      <c r="Q20" s="40"/>
      <c r="R20" s="22">
        <f t="shared" si="3"/>
        <v>100</v>
      </c>
      <c r="S20" s="3"/>
    </row>
    <row r="21" spans="1:19" x14ac:dyDescent="0.25">
      <c r="A21" s="1"/>
      <c r="B21" s="28" t="s">
        <v>29</v>
      </c>
      <c r="C21" s="42" t="s">
        <v>30</v>
      </c>
      <c r="D21" s="20">
        <f>'[11]NR 2023'!G21</f>
        <v>655.29999999999995</v>
      </c>
      <c r="E21" s="21">
        <f>'[11]NR 2023'!H21</f>
        <v>213</v>
      </c>
      <c r="F21" s="22">
        <f t="shared" si="0"/>
        <v>868.3</v>
      </c>
      <c r="G21" s="20">
        <f>'[11]NR 2023'!J21</f>
        <v>0</v>
      </c>
      <c r="H21" s="21">
        <v>280</v>
      </c>
      <c r="I21" s="23">
        <f t="shared" si="1"/>
        <v>280</v>
      </c>
      <c r="J21" s="31">
        <f>'[11]NR 2023'!Y21</f>
        <v>1000</v>
      </c>
      <c r="K21" s="32">
        <f>'[11]NR 2023'!Z21</f>
        <v>350</v>
      </c>
      <c r="L21" s="33">
        <f t="shared" si="4"/>
        <v>1350</v>
      </c>
      <c r="M21" s="34">
        <v>1000</v>
      </c>
      <c r="N21" s="43">
        <v>350</v>
      </c>
      <c r="O21" s="22">
        <f t="shared" si="2"/>
        <v>1350</v>
      </c>
      <c r="P21" s="35">
        <v>1000</v>
      </c>
      <c r="Q21" s="43">
        <v>350</v>
      </c>
      <c r="R21" s="22">
        <f t="shared" si="3"/>
        <v>1350</v>
      </c>
      <c r="S21" s="3"/>
    </row>
    <row r="22" spans="1:19" x14ac:dyDescent="0.25">
      <c r="A22" s="1"/>
      <c r="B22" s="28" t="s">
        <v>31</v>
      </c>
      <c r="C22" s="42" t="s">
        <v>32</v>
      </c>
      <c r="D22" s="20">
        <f>'[11]NR 2023'!G22</f>
        <v>0</v>
      </c>
      <c r="E22" s="21">
        <f>'[11]NR 2023'!H22</f>
        <v>213</v>
      </c>
      <c r="F22" s="22">
        <f t="shared" si="0"/>
        <v>213</v>
      </c>
      <c r="G22" s="20">
        <f>'[11]NR 2023'!J22</f>
        <v>0</v>
      </c>
      <c r="H22" s="21">
        <v>280</v>
      </c>
      <c r="I22" s="23">
        <f t="shared" si="1"/>
        <v>280</v>
      </c>
      <c r="J22" s="31">
        <f>'[11]NR 2023'!Y22</f>
        <v>0</v>
      </c>
      <c r="K22" s="32">
        <f>'[11]NR 2023'!Z22</f>
        <v>350</v>
      </c>
      <c r="L22" s="33">
        <f t="shared" si="4"/>
        <v>350</v>
      </c>
      <c r="M22" s="34"/>
      <c r="N22" s="43">
        <v>350</v>
      </c>
      <c r="O22" s="22">
        <f t="shared" si="2"/>
        <v>350</v>
      </c>
      <c r="P22" s="35"/>
      <c r="Q22" s="43">
        <v>350</v>
      </c>
      <c r="R22" s="22">
        <f t="shared" si="3"/>
        <v>350</v>
      </c>
      <c r="S22" s="3"/>
    </row>
    <row r="23" spans="1:19" ht="15.75" thickBot="1" x14ac:dyDescent="0.3">
      <c r="A23" s="1"/>
      <c r="B23" s="44" t="s">
        <v>33</v>
      </c>
      <c r="C23" s="45" t="s">
        <v>34</v>
      </c>
      <c r="D23" s="20">
        <f>'[11]NR 2023'!G23</f>
        <v>0</v>
      </c>
      <c r="E23" s="21">
        <f>'[11]NR 2023'!H23</f>
        <v>0</v>
      </c>
      <c r="F23" s="46">
        <f t="shared" si="0"/>
        <v>0</v>
      </c>
      <c r="G23" s="20">
        <f>'[11]NR 2023'!J23</f>
        <v>0</v>
      </c>
      <c r="H23" s="21">
        <f>'[11]NR 2023'!K23</f>
        <v>0</v>
      </c>
      <c r="I23" s="47">
        <f t="shared" si="1"/>
        <v>0</v>
      </c>
      <c r="J23" s="31">
        <f>'[11]NR 2023'!Y23</f>
        <v>0</v>
      </c>
      <c r="K23" s="32">
        <f>'[11]NR 2023'!Z23</f>
        <v>0</v>
      </c>
      <c r="L23" s="33">
        <f t="shared" si="4"/>
        <v>0</v>
      </c>
      <c r="M23" s="48"/>
      <c r="N23" s="49"/>
      <c r="O23" s="46">
        <f t="shared" si="2"/>
        <v>0</v>
      </c>
      <c r="P23" s="50"/>
      <c r="Q23" s="49"/>
      <c r="R23" s="46">
        <f t="shared" si="3"/>
        <v>0</v>
      </c>
      <c r="S23" s="3"/>
    </row>
    <row r="24" spans="1:19" ht="15.75" thickBot="1" x14ac:dyDescent="0.3">
      <c r="A24" s="1"/>
      <c r="B24" s="51" t="s">
        <v>35</v>
      </c>
      <c r="C24" s="52" t="s">
        <v>36</v>
      </c>
      <c r="D24" s="53">
        <f t="shared" ref="D24:R24" si="5">SUM(D15:D21)</f>
        <v>46936.000000000007</v>
      </c>
      <c r="E24" s="53">
        <f t="shared" si="5"/>
        <v>213</v>
      </c>
      <c r="F24" s="53">
        <f t="shared" si="5"/>
        <v>47149.000000000007</v>
      </c>
      <c r="G24" s="53">
        <f t="shared" si="5"/>
        <v>50344.600000000006</v>
      </c>
      <c r="H24" s="53">
        <f t="shared" si="5"/>
        <v>280</v>
      </c>
      <c r="I24" s="54">
        <f t="shared" si="5"/>
        <v>50624.600000000006</v>
      </c>
      <c r="J24" s="55">
        <f t="shared" si="5"/>
        <v>54650.400000000001</v>
      </c>
      <c r="K24" s="55">
        <f t="shared" si="5"/>
        <v>350</v>
      </c>
      <c r="L24" s="55">
        <f t="shared" si="5"/>
        <v>55000.4</v>
      </c>
      <c r="M24" s="56">
        <f t="shared" si="5"/>
        <v>57029.1</v>
      </c>
      <c r="N24" s="53">
        <f t="shared" si="5"/>
        <v>350</v>
      </c>
      <c r="O24" s="53">
        <f t="shared" si="5"/>
        <v>57379.1</v>
      </c>
      <c r="P24" s="53">
        <f t="shared" si="5"/>
        <v>59430</v>
      </c>
      <c r="Q24" s="53">
        <f t="shared" si="5"/>
        <v>350</v>
      </c>
      <c r="R24" s="53">
        <f t="shared" si="5"/>
        <v>59780</v>
      </c>
      <c r="S24" s="3"/>
    </row>
    <row r="25" spans="1:19" ht="15.75" customHeight="1" thickBot="1" x14ac:dyDescent="0.3">
      <c r="A25" s="1"/>
      <c r="B25" s="57"/>
      <c r="C25" s="58" t="s">
        <v>37</v>
      </c>
      <c r="D25" s="489"/>
      <c r="E25" s="489"/>
      <c r="F25" s="490"/>
      <c r="G25" s="489"/>
      <c r="H25" s="489"/>
      <c r="I25" s="489"/>
      <c r="J25" s="488"/>
      <c r="K25" s="489"/>
      <c r="L25" s="490"/>
      <c r="M25" s="489"/>
      <c r="N25" s="489"/>
      <c r="O25" s="490"/>
      <c r="P25" s="489"/>
      <c r="Q25" s="489"/>
      <c r="R25" s="490"/>
      <c r="S25" s="3"/>
    </row>
    <row r="26" spans="1:19" x14ac:dyDescent="0.25">
      <c r="A26" s="1"/>
      <c r="B26" s="515" t="s">
        <v>4</v>
      </c>
      <c r="C26" s="522" t="s">
        <v>5</v>
      </c>
      <c r="D26" s="509" t="s">
        <v>38</v>
      </c>
      <c r="E26" s="511" t="s">
        <v>39</v>
      </c>
      <c r="F26" s="513" t="s">
        <v>40</v>
      </c>
      <c r="G26" s="517" t="s">
        <v>38</v>
      </c>
      <c r="H26" s="511" t="s">
        <v>39</v>
      </c>
      <c r="I26" s="507" t="s">
        <v>40</v>
      </c>
      <c r="J26" s="509" t="s">
        <v>38</v>
      </c>
      <c r="K26" s="511" t="s">
        <v>39</v>
      </c>
      <c r="L26" s="513" t="s">
        <v>40</v>
      </c>
      <c r="M26" s="532" t="s">
        <v>38</v>
      </c>
      <c r="N26" s="511" t="s">
        <v>39</v>
      </c>
      <c r="O26" s="513" t="s">
        <v>40</v>
      </c>
      <c r="P26" s="517" t="s">
        <v>38</v>
      </c>
      <c r="Q26" s="511" t="s">
        <v>39</v>
      </c>
      <c r="R26" s="513" t="s">
        <v>40</v>
      </c>
      <c r="S26" s="3"/>
    </row>
    <row r="27" spans="1:19" ht="15.75" thickBot="1" x14ac:dyDescent="0.3">
      <c r="A27" s="1"/>
      <c r="B27" s="516"/>
      <c r="C27" s="523"/>
      <c r="D27" s="510"/>
      <c r="E27" s="512"/>
      <c r="F27" s="514"/>
      <c r="G27" s="518"/>
      <c r="H27" s="512"/>
      <c r="I27" s="508"/>
      <c r="J27" s="510"/>
      <c r="K27" s="512"/>
      <c r="L27" s="514"/>
      <c r="M27" s="533"/>
      <c r="N27" s="512"/>
      <c r="O27" s="514"/>
      <c r="P27" s="518"/>
      <c r="Q27" s="512"/>
      <c r="R27" s="514"/>
      <c r="S27" s="3"/>
    </row>
    <row r="28" spans="1:19" x14ac:dyDescent="0.25">
      <c r="A28" s="1"/>
      <c r="B28" s="18" t="s">
        <v>41</v>
      </c>
      <c r="C28" s="59" t="s">
        <v>42</v>
      </c>
      <c r="D28" s="20">
        <f>'[11]NR 2023'!G28</f>
        <v>190.4</v>
      </c>
      <c r="E28" s="21">
        <f>'[11]NR 2023'!H28</f>
        <v>0</v>
      </c>
      <c r="F28" s="22">
        <f t="shared" ref="F28:F38" si="6">D28+E28</f>
        <v>190.4</v>
      </c>
      <c r="G28" s="20">
        <f>'[11]NR 2023'!M28</f>
        <v>360</v>
      </c>
      <c r="H28" s="21">
        <f>'[11]NR 2023'!N28</f>
        <v>0</v>
      </c>
      <c r="I28" s="23">
        <f t="shared" ref="I28:I38" si="7">G28+H28</f>
        <v>360</v>
      </c>
      <c r="J28" s="24">
        <f>'[11]NR 2023'!Y28</f>
        <v>370</v>
      </c>
      <c r="K28" s="25">
        <f>'[11]NR 2023'!Z28</f>
        <v>0</v>
      </c>
      <c r="L28" s="26">
        <f t="shared" ref="L28:L38" si="8">J28+K28</f>
        <v>370</v>
      </c>
      <c r="M28" s="60">
        <v>380</v>
      </c>
      <c r="N28" s="60"/>
      <c r="O28" s="22">
        <f t="shared" ref="O28:O38" si="9">M28+N28</f>
        <v>380</v>
      </c>
      <c r="P28" s="60">
        <v>390</v>
      </c>
      <c r="Q28" s="60"/>
      <c r="R28" s="22">
        <f t="shared" ref="R28:R38" si="10">P28+Q28</f>
        <v>390</v>
      </c>
      <c r="S28" s="3"/>
    </row>
    <row r="29" spans="1:19" x14ac:dyDescent="0.25">
      <c r="A29" s="1"/>
      <c r="B29" s="28" t="s">
        <v>43</v>
      </c>
      <c r="C29" s="61" t="s">
        <v>44</v>
      </c>
      <c r="D29" s="20">
        <f>'[11]NR 2023'!G29</f>
        <v>2757.1</v>
      </c>
      <c r="E29" s="30">
        <f>'[11]NR 2023'!H29</f>
        <v>9.9</v>
      </c>
      <c r="F29" s="22">
        <f t="shared" si="6"/>
        <v>2767</v>
      </c>
      <c r="G29" s="20">
        <f>'[11]NR 2023'!M29</f>
        <v>2520</v>
      </c>
      <c r="H29" s="30">
        <f>'[11]NR 2023'!N29</f>
        <v>22</v>
      </c>
      <c r="I29" s="23">
        <f t="shared" si="7"/>
        <v>2542</v>
      </c>
      <c r="J29" s="31">
        <f>'[11]NR 2023'!Y29</f>
        <v>2740</v>
      </c>
      <c r="K29" s="62">
        <f>'[11]NR 2023'!Z29</f>
        <v>40</v>
      </c>
      <c r="L29" s="33">
        <f t="shared" si="8"/>
        <v>2780</v>
      </c>
      <c r="M29" s="63">
        <v>2760</v>
      </c>
      <c r="N29" s="64">
        <v>40</v>
      </c>
      <c r="O29" s="22">
        <f t="shared" si="9"/>
        <v>2800</v>
      </c>
      <c r="P29" s="63">
        <v>2770</v>
      </c>
      <c r="Q29" s="64">
        <v>40</v>
      </c>
      <c r="R29" s="22">
        <f t="shared" si="10"/>
        <v>2810</v>
      </c>
      <c r="S29" s="3"/>
    </row>
    <row r="30" spans="1:19" x14ac:dyDescent="0.25">
      <c r="A30" s="1"/>
      <c r="B30" s="28" t="s">
        <v>45</v>
      </c>
      <c r="C30" s="42" t="s">
        <v>46</v>
      </c>
      <c r="D30" s="20">
        <f>'[11]NR 2023'!G30</f>
        <v>1838.1</v>
      </c>
      <c r="E30" s="30">
        <f>'[11]NR 2023'!H30</f>
        <v>148</v>
      </c>
      <c r="F30" s="22">
        <f t="shared" si="6"/>
        <v>1986.1</v>
      </c>
      <c r="G30" s="20">
        <f>'[11]NR 2023'!M30</f>
        <v>3827.9</v>
      </c>
      <c r="H30" s="30">
        <f>'[11]NR 2023'!N30</f>
        <v>258</v>
      </c>
      <c r="I30" s="23">
        <f t="shared" si="7"/>
        <v>4085.9</v>
      </c>
      <c r="J30" s="31">
        <v>3000</v>
      </c>
      <c r="K30" s="62">
        <f>'[11]NR 2023'!Z30</f>
        <v>310</v>
      </c>
      <c r="L30" s="33">
        <f t="shared" si="8"/>
        <v>3310</v>
      </c>
      <c r="M30" s="63">
        <v>3150</v>
      </c>
      <c r="N30" s="64">
        <v>310</v>
      </c>
      <c r="O30" s="22">
        <f t="shared" si="9"/>
        <v>3460</v>
      </c>
      <c r="P30" s="63">
        <v>3200</v>
      </c>
      <c r="Q30" s="64">
        <v>310</v>
      </c>
      <c r="R30" s="22">
        <f t="shared" si="10"/>
        <v>3510</v>
      </c>
      <c r="S30" s="3"/>
    </row>
    <row r="31" spans="1:19" x14ac:dyDescent="0.25">
      <c r="A31" s="1"/>
      <c r="B31" s="28" t="s">
        <v>47</v>
      </c>
      <c r="C31" s="42" t="s">
        <v>48</v>
      </c>
      <c r="D31" s="20">
        <f>'[11]NR 2023'!G31</f>
        <v>803.7</v>
      </c>
      <c r="E31" s="21">
        <f>'[11]NR 2023'!H31</f>
        <v>0</v>
      </c>
      <c r="F31" s="22">
        <f t="shared" si="6"/>
        <v>803.7</v>
      </c>
      <c r="G31" s="20">
        <f>'[11]NR 2023'!M31</f>
        <v>930</v>
      </c>
      <c r="H31" s="21">
        <f>'[11]NR 2023'!N31</f>
        <v>0</v>
      </c>
      <c r="I31" s="23">
        <f t="shared" si="7"/>
        <v>930</v>
      </c>
      <c r="J31" s="31">
        <f>'[11]NR 2023'!Y31</f>
        <v>840</v>
      </c>
      <c r="K31" s="32">
        <f>'[11]NR 2023'!Z31</f>
        <v>0</v>
      </c>
      <c r="L31" s="33">
        <f t="shared" si="8"/>
        <v>840</v>
      </c>
      <c r="M31" s="63">
        <v>910</v>
      </c>
      <c r="N31" s="63"/>
      <c r="O31" s="22">
        <f t="shared" si="9"/>
        <v>910</v>
      </c>
      <c r="P31" s="63">
        <v>915</v>
      </c>
      <c r="Q31" s="63"/>
      <c r="R31" s="22">
        <f t="shared" si="10"/>
        <v>915</v>
      </c>
      <c r="S31" s="3"/>
    </row>
    <row r="32" spans="1:19" x14ac:dyDescent="0.25">
      <c r="A32" s="1"/>
      <c r="B32" s="28" t="s">
        <v>49</v>
      </c>
      <c r="C32" s="42" t="s">
        <v>50</v>
      </c>
      <c r="D32" s="20">
        <f>'[11]NR 2023'!G32</f>
        <v>28608.799999999999</v>
      </c>
      <c r="E32" s="21">
        <f>'[11]NR 2023'!H32</f>
        <v>5.5</v>
      </c>
      <c r="F32" s="22">
        <f t="shared" si="6"/>
        <v>28614.3</v>
      </c>
      <c r="G32" s="20">
        <f>'[11]NR 2023'!M32</f>
        <v>29507.1</v>
      </c>
      <c r="H32" s="21">
        <f>'[11]NR 2023'!N32</f>
        <v>0</v>
      </c>
      <c r="I32" s="23">
        <f t="shared" si="7"/>
        <v>29507.1</v>
      </c>
      <c r="J32" s="31">
        <v>33076.6</v>
      </c>
      <c r="K32" s="32">
        <f>'[11]NR 2023'!Z32</f>
        <v>0</v>
      </c>
      <c r="L32" s="33">
        <f t="shared" si="8"/>
        <v>33076.6</v>
      </c>
      <c r="M32" s="63">
        <v>34655</v>
      </c>
      <c r="N32" s="63"/>
      <c r="O32" s="22">
        <f t="shared" si="9"/>
        <v>34655</v>
      </c>
      <c r="P32" s="63">
        <v>36389.5</v>
      </c>
      <c r="Q32" s="63"/>
      <c r="R32" s="22">
        <f t="shared" si="10"/>
        <v>36389.5</v>
      </c>
      <c r="S32" s="3"/>
    </row>
    <row r="33" spans="1:19" x14ac:dyDescent="0.25">
      <c r="A33" s="1"/>
      <c r="B33" s="28" t="s">
        <v>51</v>
      </c>
      <c r="C33" s="39" t="s">
        <v>52</v>
      </c>
      <c r="D33" s="20">
        <f>'[11]NR 2023'!G33</f>
        <v>28472.3</v>
      </c>
      <c r="E33" s="21">
        <f>'[11]NR 2023'!H33</f>
        <v>0</v>
      </c>
      <c r="F33" s="22">
        <f t="shared" si="6"/>
        <v>28472.3</v>
      </c>
      <c r="G33" s="20">
        <f>'[11]NR 2023'!M33</f>
        <v>29184.6</v>
      </c>
      <c r="H33" s="21">
        <f>'[11]NR 2023'!N33</f>
        <v>0</v>
      </c>
      <c r="I33" s="23">
        <f t="shared" si="7"/>
        <v>29184.6</v>
      </c>
      <c r="J33" s="31">
        <v>32913.9</v>
      </c>
      <c r="K33" s="32">
        <f>'[11]NR 2023'!Z33</f>
        <v>0</v>
      </c>
      <c r="L33" s="33">
        <f t="shared" si="8"/>
        <v>32913.9</v>
      </c>
      <c r="M33" s="63">
        <v>34233</v>
      </c>
      <c r="N33" s="63"/>
      <c r="O33" s="22">
        <f t="shared" si="9"/>
        <v>34233</v>
      </c>
      <c r="P33" s="63">
        <v>36066</v>
      </c>
      <c r="Q33" s="63"/>
      <c r="R33" s="22">
        <f t="shared" si="10"/>
        <v>36066</v>
      </c>
      <c r="S33" s="3"/>
    </row>
    <row r="34" spans="1:19" x14ac:dyDescent="0.25">
      <c r="A34" s="1"/>
      <c r="B34" s="28" t="s">
        <v>53</v>
      </c>
      <c r="C34" s="65" t="s">
        <v>54</v>
      </c>
      <c r="D34" s="20">
        <f>'[11]NR 2023'!G34</f>
        <v>136.5</v>
      </c>
      <c r="E34" s="21">
        <f>'[11]NR 2023'!H34</f>
        <v>0</v>
      </c>
      <c r="F34" s="22">
        <f t="shared" si="6"/>
        <v>136.5</v>
      </c>
      <c r="G34" s="20">
        <f>'[11]NR 2023'!M34</f>
        <v>100</v>
      </c>
      <c r="H34" s="21">
        <f>'[11]NR 2023'!N34</f>
        <v>0</v>
      </c>
      <c r="I34" s="23">
        <f t="shared" si="7"/>
        <v>100</v>
      </c>
      <c r="J34" s="31">
        <f>'[11]NR 2023'!Y34</f>
        <v>100</v>
      </c>
      <c r="K34" s="32">
        <f>'[11]NR 2023'!Z34</f>
        <v>0</v>
      </c>
      <c r="L34" s="33">
        <f t="shared" si="8"/>
        <v>100</v>
      </c>
      <c r="M34" s="63">
        <v>100</v>
      </c>
      <c r="N34" s="63"/>
      <c r="O34" s="22">
        <f t="shared" si="9"/>
        <v>100</v>
      </c>
      <c r="P34" s="63">
        <v>100</v>
      </c>
      <c r="Q34" s="63"/>
      <c r="R34" s="22">
        <f t="shared" si="10"/>
        <v>100</v>
      </c>
      <c r="S34" s="3"/>
    </row>
    <row r="35" spans="1:19" x14ac:dyDescent="0.25">
      <c r="A35" s="1"/>
      <c r="B35" s="28" t="s">
        <v>55</v>
      </c>
      <c r="C35" s="42" t="s">
        <v>56</v>
      </c>
      <c r="D35" s="20">
        <f>'[11]NR 2023'!G35</f>
        <v>9536.0999999999985</v>
      </c>
      <c r="E35" s="21">
        <f>'[11]NR 2023'!H35</f>
        <v>0</v>
      </c>
      <c r="F35" s="22">
        <f t="shared" si="6"/>
        <v>9536.0999999999985</v>
      </c>
      <c r="G35" s="20">
        <f>'[11]NR 2023'!M35</f>
        <v>9898.2000000000007</v>
      </c>
      <c r="H35" s="21">
        <f>'[11]NR 2023'!N35</f>
        <v>0</v>
      </c>
      <c r="I35" s="23">
        <f t="shared" si="7"/>
        <v>9898.2000000000007</v>
      </c>
      <c r="J35" s="31">
        <f>'[11]NR 2023'!Y35</f>
        <v>11820.3</v>
      </c>
      <c r="K35" s="32">
        <f>'[11]NR 2023'!Z35</f>
        <v>0</v>
      </c>
      <c r="L35" s="33">
        <f t="shared" si="8"/>
        <v>11820.3</v>
      </c>
      <c r="M35" s="63">
        <v>12342.7</v>
      </c>
      <c r="N35" s="63"/>
      <c r="O35" s="22">
        <f t="shared" si="9"/>
        <v>12342.7</v>
      </c>
      <c r="P35" s="63">
        <v>12959.6</v>
      </c>
      <c r="Q35" s="63"/>
      <c r="R35" s="22">
        <f t="shared" si="10"/>
        <v>12959.6</v>
      </c>
      <c r="S35" s="3"/>
    </row>
    <row r="36" spans="1:19" x14ac:dyDescent="0.25">
      <c r="A36" s="1"/>
      <c r="B36" s="28" t="s">
        <v>57</v>
      </c>
      <c r="C36" s="42" t="s">
        <v>58</v>
      </c>
      <c r="D36" s="20">
        <f>'[11]NR 2023'!G36</f>
        <v>0</v>
      </c>
      <c r="E36" s="21">
        <f>'[11]NR 2023'!H36</f>
        <v>0</v>
      </c>
      <c r="F36" s="22">
        <f t="shared" si="6"/>
        <v>0</v>
      </c>
      <c r="G36" s="20">
        <f>'[11]NR 2023'!M36</f>
        <v>0</v>
      </c>
      <c r="H36" s="21">
        <f>'[11]NR 2023'!N36</f>
        <v>0</v>
      </c>
      <c r="I36" s="23">
        <f t="shared" si="7"/>
        <v>0</v>
      </c>
      <c r="J36" s="31">
        <f>'[11]NR 2023'!Y36</f>
        <v>0</v>
      </c>
      <c r="K36" s="32">
        <f>'[11]NR 2023'!Z36</f>
        <v>0</v>
      </c>
      <c r="L36" s="33">
        <f t="shared" si="8"/>
        <v>0</v>
      </c>
      <c r="M36" s="63"/>
      <c r="N36" s="63"/>
      <c r="O36" s="22">
        <f t="shared" si="9"/>
        <v>0</v>
      </c>
      <c r="P36" s="63"/>
      <c r="Q36" s="63"/>
      <c r="R36" s="22">
        <f t="shared" si="10"/>
        <v>0</v>
      </c>
      <c r="S36" s="3"/>
    </row>
    <row r="37" spans="1:19" x14ac:dyDescent="0.25">
      <c r="A37" s="1"/>
      <c r="B37" s="28" t="s">
        <v>59</v>
      </c>
      <c r="C37" s="42" t="s">
        <v>60</v>
      </c>
      <c r="D37" s="20">
        <f>'[11]NR 2023'!G37</f>
        <v>1412.8</v>
      </c>
      <c r="E37" s="21">
        <f>'[11]NR 2023'!H37</f>
        <v>0</v>
      </c>
      <c r="F37" s="22">
        <f t="shared" si="6"/>
        <v>1412.8</v>
      </c>
      <c r="G37" s="20">
        <f>'[11]NR 2023'!M37</f>
        <v>1396.6</v>
      </c>
      <c r="H37" s="21">
        <f>'[11]NR 2023'!N37</f>
        <v>0</v>
      </c>
      <c r="I37" s="23">
        <f t="shared" si="7"/>
        <v>1396.6</v>
      </c>
      <c r="J37" s="31">
        <f>'[11]NR 2023'!Y37</f>
        <v>1389.8</v>
      </c>
      <c r="K37" s="32">
        <f>'[11]NR 2023'!Z37</f>
        <v>0</v>
      </c>
      <c r="L37" s="33">
        <f t="shared" si="8"/>
        <v>1389.8</v>
      </c>
      <c r="M37" s="63">
        <v>1297.5</v>
      </c>
      <c r="N37" s="63"/>
      <c r="O37" s="22">
        <f t="shared" si="9"/>
        <v>1297.5</v>
      </c>
      <c r="P37" s="63">
        <v>1190.4000000000001</v>
      </c>
      <c r="Q37" s="63"/>
      <c r="R37" s="22">
        <f t="shared" si="10"/>
        <v>1190.4000000000001</v>
      </c>
      <c r="S37" s="3"/>
    </row>
    <row r="38" spans="1:19" ht="15.75" thickBot="1" x14ac:dyDescent="0.3">
      <c r="A38" s="1"/>
      <c r="B38" s="66" t="s">
        <v>61</v>
      </c>
      <c r="C38" s="67" t="s">
        <v>62</v>
      </c>
      <c r="D38" s="20">
        <f>'[11]NR 2023'!G38</f>
        <v>1787.9</v>
      </c>
      <c r="E38" s="21">
        <f>'[11]NR 2023'!H38</f>
        <v>0</v>
      </c>
      <c r="F38" s="46">
        <f t="shared" si="6"/>
        <v>1787.9</v>
      </c>
      <c r="G38" s="20">
        <f>'[11]NR 2023'!M38</f>
        <v>1904.8</v>
      </c>
      <c r="H38" s="21">
        <f>'[11]NR 2023'!N38</f>
        <v>0</v>
      </c>
      <c r="I38" s="47">
        <f t="shared" si="7"/>
        <v>1904.8</v>
      </c>
      <c r="J38" s="31">
        <f>'[11]NR 2023'!Y38</f>
        <v>1413.7</v>
      </c>
      <c r="K38" s="32">
        <f>'[11]NR 2023'!Z38</f>
        <v>0</v>
      </c>
      <c r="L38" s="33">
        <f t="shared" si="8"/>
        <v>1413.7</v>
      </c>
      <c r="M38" s="68">
        <v>1533.9</v>
      </c>
      <c r="N38" s="68"/>
      <c r="O38" s="46">
        <f t="shared" si="9"/>
        <v>1533.9</v>
      </c>
      <c r="P38" s="68">
        <v>1615.5</v>
      </c>
      <c r="Q38" s="68"/>
      <c r="R38" s="46">
        <f t="shared" si="10"/>
        <v>1615.5</v>
      </c>
      <c r="S38" s="3"/>
    </row>
    <row r="39" spans="1:19" ht="15.75" thickBot="1" x14ac:dyDescent="0.3">
      <c r="A39" s="1"/>
      <c r="B39" s="51" t="s">
        <v>63</v>
      </c>
      <c r="C39" s="69" t="s">
        <v>64</v>
      </c>
      <c r="D39" s="70">
        <f>SUM(D28:D32)+SUM(D35:D38)</f>
        <v>46934.899999999994</v>
      </c>
      <c r="E39" s="70">
        <f>SUM(E28:E32)+SUM(E35:E38)</f>
        <v>163.4</v>
      </c>
      <c r="F39" s="71">
        <f>SUM(F35:F38)+SUM(F28:F32)</f>
        <v>47098.299999999996</v>
      </c>
      <c r="G39" s="70">
        <f>SUM(G28:G32)+SUM(G35:G38)</f>
        <v>50344.6</v>
      </c>
      <c r="H39" s="70">
        <f>SUM(H28:H32)+SUM(H35:H38)</f>
        <v>280</v>
      </c>
      <c r="I39" s="72">
        <f>SUM(I35:I38)+SUM(I28:I32)</f>
        <v>50624.6</v>
      </c>
      <c r="J39" s="73">
        <f>SUM(J28:J32)+SUM(J35:J38)</f>
        <v>54650.399999999994</v>
      </c>
      <c r="K39" s="74">
        <f>SUM(K28:K32)+SUM(K35:K38)</f>
        <v>350</v>
      </c>
      <c r="L39" s="73">
        <f>SUM(L35:L38)+SUM(L28:L32)</f>
        <v>55000.399999999994</v>
      </c>
      <c r="M39" s="70">
        <f>SUM(M28:M32)+SUM(M35:M38)</f>
        <v>57029.1</v>
      </c>
      <c r="N39" s="70">
        <f>SUM(N28:N32)+SUM(N35:N38)</f>
        <v>350</v>
      </c>
      <c r="O39" s="71">
        <f>SUM(O35:O38)+SUM(O28:O32)</f>
        <v>57379.1</v>
      </c>
      <c r="P39" s="70">
        <f>SUM(P28:P32)+SUM(P35:P38)</f>
        <v>59430</v>
      </c>
      <c r="Q39" s="70">
        <f>SUM(Q28:Q32)+SUM(Q35:Q38)</f>
        <v>350</v>
      </c>
      <c r="R39" s="71">
        <f>SUM(R35:R38)+SUM(R28:R32)</f>
        <v>59780</v>
      </c>
      <c r="S39" s="3"/>
    </row>
    <row r="40" spans="1:19" ht="19.5" thickBot="1" x14ac:dyDescent="0.35">
      <c r="A40" s="1"/>
      <c r="B40" s="75" t="s">
        <v>65</v>
      </c>
      <c r="C40" s="76" t="s">
        <v>66</v>
      </c>
      <c r="D40" s="77">
        <f t="shared" ref="D40:R40" si="11">D24-D39</f>
        <v>1.1000000000130967</v>
      </c>
      <c r="E40" s="77">
        <f t="shared" si="11"/>
        <v>49.599999999999994</v>
      </c>
      <c r="F40" s="78">
        <f t="shared" si="11"/>
        <v>50.700000000011642</v>
      </c>
      <c r="G40" s="77">
        <f t="shared" si="11"/>
        <v>0</v>
      </c>
      <c r="H40" s="77">
        <f t="shared" si="11"/>
        <v>0</v>
      </c>
      <c r="I40" s="79">
        <f t="shared" si="11"/>
        <v>0</v>
      </c>
      <c r="J40" s="77">
        <f t="shared" si="11"/>
        <v>0</v>
      </c>
      <c r="K40" s="77">
        <f t="shared" si="11"/>
        <v>0</v>
      </c>
      <c r="L40" s="78">
        <f t="shared" si="11"/>
        <v>0</v>
      </c>
      <c r="M40" s="80">
        <f t="shared" si="11"/>
        <v>0</v>
      </c>
      <c r="N40" s="77">
        <f t="shared" si="11"/>
        <v>0</v>
      </c>
      <c r="O40" s="78">
        <f t="shared" si="11"/>
        <v>0</v>
      </c>
      <c r="P40" s="77">
        <f t="shared" si="11"/>
        <v>0</v>
      </c>
      <c r="Q40" s="77">
        <f t="shared" si="11"/>
        <v>0</v>
      </c>
      <c r="R40" s="78">
        <f t="shared" si="11"/>
        <v>0</v>
      </c>
      <c r="S40" s="3"/>
    </row>
    <row r="41" spans="1:19" ht="15.75" thickBot="1" x14ac:dyDescent="0.3">
      <c r="A41" s="1"/>
      <c r="B41" s="81" t="s">
        <v>67</v>
      </c>
      <c r="C41" s="82" t="s">
        <v>68</v>
      </c>
      <c r="D41" s="83"/>
      <c r="E41" s="84"/>
      <c r="F41" s="85">
        <f>F40-D16</f>
        <v>-3908.6999999999884</v>
      </c>
      <c r="G41" s="83"/>
      <c r="H41" s="86"/>
      <c r="I41" s="87">
        <f>I40-G16</f>
        <v>-4473.7</v>
      </c>
      <c r="J41" s="88"/>
      <c r="K41" s="86"/>
      <c r="L41" s="85">
        <f>L40-J16</f>
        <v>-5201.6000000000004</v>
      </c>
      <c r="M41" s="89"/>
      <c r="N41" s="86"/>
      <c r="O41" s="85">
        <f>O40-M16</f>
        <v>-5300</v>
      </c>
      <c r="P41" s="83"/>
      <c r="Q41" s="86"/>
      <c r="R41" s="85">
        <f>R40-P16</f>
        <v>-5350</v>
      </c>
      <c r="S41" s="3"/>
    </row>
    <row r="42" spans="1:19" s="95" customFormat="1" ht="8.25" customHeight="1" thickBot="1" x14ac:dyDescent="0.3">
      <c r="A42" s="90"/>
      <c r="B42" s="91"/>
      <c r="C42" s="92"/>
      <c r="D42" s="90"/>
      <c r="E42" s="93"/>
      <c r="F42" s="93"/>
      <c r="G42" s="90"/>
      <c r="H42" s="93"/>
      <c r="I42" s="93"/>
      <c r="J42" s="93"/>
      <c r="K42" s="93"/>
      <c r="L42" s="94"/>
      <c r="M42" s="94"/>
      <c r="N42" s="94"/>
      <c r="O42" s="94"/>
      <c r="P42" s="94"/>
      <c r="Q42" s="94"/>
      <c r="R42" s="94"/>
      <c r="S42" s="94"/>
    </row>
    <row r="43" spans="1:19" s="95" customFormat="1" ht="15.75" customHeight="1" x14ac:dyDescent="0.25">
      <c r="A43" s="90"/>
      <c r="B43" s="96"/>
      <c r="C43" s="519" t="s">
        <v>69</v>
      </c>
      <c r="D43" s="97" t="s">
        <v>70</v>
      </c>
      <c r="E43" s="93"/>
      <c r="F43" s="98"/>
      <c r="G43" s="97" t="s">
        <v>71</v>
      </c>
      <c r="H43" s="93"/>
      <c r="I43" s="93"/>
      <c r="J43" s="97" t="s">
        <v>72</v>
      </c>
      <c r="K43" s="93"/>
      <c r="L43" s="93"/>
      <c r="M43" s="97" t="s">
        <v>73</v>
      </c>
      <c r="N43" s="94"/>
      <c r="O43" s="94"/>
      <c r="P43" s="97" t="s">
        <v>73</v>
      </c>
      <c r="Q43" s="94"/>
      <c r="R43" s="94"/>
      <c r="S43" s="94"/>
    </row>
    <row r="44" spans="1:19" ht="15.75" thickBot="1" x14ac:dyDescent="0.3">
      <c r="A44" s="1"/>
      <c r="B44" s="96"/>
      <c r="C44" s="520"/>
      <c r="D44" s="99">
        <v>321.89999999999998</v>
      </c>
      <c r="E44" s="93"/>
      <c r="F44" s="98"/>
      <c r="G44" s="99">
        <v>321.89999999999998</v>
      </c>
      <c r="H44" s="100"/>
      <c r="I44" s="100"/>
      <c r="J44" s="99">
        <v>321.89999999999998</v>
      </c>
      <c r="K44" s="100"/>
      <c r="L44" s="100"/>
      <c r="M44" s="99">
        <v>321.89999999999998</v>
      </c>
      <c r="N44" s="3"/>
      <c r="O44" s="3"/>
      <c r="P44" s="99">
        <v>321.89999999999998</v>
      </c>
      <c r="Q44" s="3"/>
      <c r="R44" s="3"/>
      <c r="S44" s="3"/>
    </row>
    <row r="45" spans="1:19" s="95" customFormat="1" ht="8.25" customHeight="1" thickBot="1" x14ac:dyDescent="0.3">
      <c r="A45" s="90"/>
      <c r="B45" s="96"/>
      <c r="C45" s="92"/>
      <c r="D45" s="93"/>
      <c r="E45" s="93"/>
      <c r="F45" s="98"/>
      <c r="G45" s="93"/>
      <c r="H45" s="93"/>
      <c r="I45" s="98"/>
      <c r="J45" s="98"/>
      <c r="K45" s="98"/>
      <c r="L45" s="94"/>
      <c r="M45" s="94"/>
      <c r="N45" s="94"/>
      <c r="O45" s="94"/>
      <c r="P45" s="94"/>
      <c r="Q45" s="94"/>
      <c r="R45" s="94"/>
      <c r="S45" s="94"/>
    </row>
    <row r="46" spans="1:19" s="95" customFormat="1" ht="37.5" customHeight="1" thickBot="1" x14ac:dyDescent="0.3">
      <c r="A46" s="90"/>
      <c r="B46" s="96"/>
      <c r="C46" s="519" t="s">
        <v>74</v>
      </c>
      <c r="D46" s="101" t="s">
        <v>75</v>
      </c>
      <c r="E46" s="102" t="s">
        <v>76</v>
      </c>
      <c r="F46" s="98"/>
      <c r="G46" s="101" t="s">
        <v>75</v>
      </c>
      <c r="H46" s="102" t="s">
        <v>76</v>
      </c>
      <c r="I46" s="94"/>
      <c r="J46" s="101" t="s">
        <v>75</v>
      </c>
      <c r="K46" s="102" t="s">
        <v>76</v>
      </c>
      <c r="L46" s="103"/>
      <c r="M46" s="101" t="s">
        <v>75</v>
      </c>
      <c r="N46" s="102" t="s">
        <v>76</v>
      </c>
      <c r="O46" s="94"/>
      <c r="P46" s="101" t="s">
        <v>75</v>
      </c>
      <c r="Q46" s="102" t="s">
        <v>76</v>
      </c>
      <c r="R46" s="94"/>
      <c r="S46" s="94"/>
    </row>
    <row r="47" spans="1:19" ht="15.75" thickBot="1" x14ac:dyDescent="0.3">
      <c r="A47" s="1"/>
      <c r="B47" s="104"/>
      <c r="C47" s="521"/>
      <c r="D47" s="105">
        <v>0</v>
      </c>
      <c r="E47" s="106">
        <v>0</v>
      </c>
      <c r="F47" s="98"/>
      <c r="G47" s="105">
        <v>0</v>
      </c>
      <c r="H47" s="106">
        <v>0</v>
      </c>
      <c r="I47" s="3"/>
      <c r="J47" s="105">
        <v>0</v>
      </c>
      <c r="K47" s="106">
        <v>0</v>
      </c>
      <c r="L47" s="100"/>
      <c r="M47" s="105">
        <v>0</v>
      </c>
      <c r="N47" s="106">
        <v>0</v>
      </c>
      <c r="O47" s="3"/>
      <c r="P47" s="105">
        <v>0</v>
      </c>
      <c r="Q47" s="106">
        <v>0</v>
      </c>
      <c r="R47" s="3"/>
      <c r="S47" s="3"/>
    </row>
    <row r="48" spans="1:19" x14ac:dyDescent="0.25">
      <c r="A48" s="1"/>
      <c r="B48" s="104"/>
      <c r="C48" s="92"/>
      <c r="D48" s="93"/>
      <c r="E48" s="93"/>
      <c r="F48" s="98"/>
      <c r="G48" s="93"/>
      <c r="H48" s="93"/>
      <c r="I48" s="98"/>
      <c r="J48" s="98"/>
      <c r="K48" s="98"/>
      <c r="L48" s="94"/>
      <c r="M48" s="3"/>
      <c r="N48" s="94"/>
      <c r="O48" s="94"/>
      <c r="P48" s="3"/>
      <c r="Q48" s="3"/>
      <c r="R48" s="3"/>
      <c r="S48" s="3"/>
    </row>
    <row r="49" spans="1:19" x14ac:dyDescent="0.25">
      <c r="A49" s="1"/>
      <c r="B49" s="104"/>
      <c r="C49" s="107" t="s">
        <v>77</v>
      </c>
      <c r="D49" s="108" t="s">
        <v>78</v>
      </c>
      <c r="E49" s="93"/>
      <c r="F49" s="3"/>
      <c r="G49" s="108" t="s">
        <v>79</v>
      </c>
      <c r="H49" s="3"/>
      <c r="I49" s="3"/>
      <c r="J49" s="108" t="s">
        <v>80</v>
      </c>
      <c r="K49" s="3"/>
      <c r="L49" s="109"/>
      <c r="M49" s="108" t="s">
        <v>81</v>
      </c>
      <c r="N49" s="109"/>
      <c r="O49" s="109"/>
      <c r="P49" s="108" t="s">
        <v>82</v>
      </c>
      <c r="Q49" s="3"/>
      <c r="R49" s="3"/>
      <c r="S49" s="3"/>
    </row>
    <row r="50" spans="1:19" x14ac:dyDescent="0.25">
      <c r="A50" s="1"/>
      <c r="B50" s="104"/>
      <c r="C50" s="110" t="s">
        <v>83</v>
      </c>
      <c r="D50" s="111">
        <v>3698.7</v>
      </c>
      <c r="E50" s="93"/>
      <c r="F50" s="3"/>
      <c r="G50" s="111">
        <v>3067.8</v>
      </c>
      <c r="H50" s="3"/>
      <c r="I50" s="3"/>
      <c r="J50" s="111">
        <v>3255.9</v>
      </c>
      <c r="K50" s="3"/>
      <c r="L50" s="112"/>
      <c r="M50" s="111">
        <v>3119.9</v>
      </c>
      <c r="N50" s="112"/>
      <c r="O50" s="112"/>
      <c r="P50" s="111">
        <v>3250</v>
      </c>
      <c r="Q50" s="3"/>
      <c r="R50" s="3"/>
      <c r="S50" s="3"/>
    </row>
    <row r="51" spans="1:19" x14ac:dyDescent="0.25">
      <c r="A51" s="1"/>
      <c r="B51" s="104"/>
      <c r="C51" s="110" t="s">
        <v>84</v>
      </c>
      <c r="D51" s="111">
        <v>871.9</v>
      </c>
      <c r="E51" s="93"/>
      <c r="F51" s="3"/>
      <c r="G51" s="111">
        <v>871.9</v>
      </c>
      <c r="H51" s="3"/>
      <c r="I51" s="3"/>
      <c r="J51" s="111">
        <f t="shared" ref="J51" si="12">G51+H51-I51</f>
        <v>871.9</v>
      </c>
      <c r="K51" s="3"/>
      <c r="L51" s="112"/>
      <c r="M51" s="111">
        <v>771.9</v>
      </c>
      <c r="N51" s="112"/>
      <c r="O51" s="112"/>
      <c r="P51" s="111">
        <v>780</v>
      </c>
      <c r="Q51" s="3"/>
      <c r="R51" s="3"/>
      <c r="S51" s="3"/>
    </row>
    <row r="52" spans="1:19" x14ac:dyDescent="0.25">
      <c r="A52" s="1"/>
      <c r="B52" s="104"/>
      <c r="C52" s="110" t="s">
        <v>85</v>
      </c>
      <c r="D52" s="111">
        <v>1611.5</v>
      </c>
      <c r="E52" s="93"/>
      <c r="F52" s="3"/>
      <c r="G52" s="111">
        <v>1889.6</v>
      </c>
      <c r="H52" s="3"/>
      <c r="I52" s="3"/>
      <c r="J52" s="111">
        <v>2067.6999999999998</v>
      </c>
      <c r="K52" s="3"/>
      <c r="L52" s="112"/>
      <c r="M52" s="111">
        <v>1998</v>
      </c>
      <c r="N52" s="112"/>
      <c r="O52" s="112"/>
      <c r="P52" s="111">
        <v>2010</v>
      </c>
      <c r="Q52" s="3"/>
      <c r="R52" s="3"/>
      <c r="S52" s="3"/>
    </row>
    <row r="53" spans="1:19" x14ac:dyDescent="0.25">
      <c r="A53" s="1"/>
      <c r="B53" s="104"/>
      <c r="C53" s="110" t="s">
        <v>86</v>
      </c>
      <c r="D53" s="111">
        <v>301.3</v>
      </c>
      <c r="E53" s="93"/>
      <c r="F53" s="3"/>
      <c r="G53" s="111">
        <v>251.3</v>
      </c>
      <c r="H53" s="3"/>
      <c r="I53" s="3"/>
      <c r="J53" s="111">
        <v>201.3</v>
      </c>
      <c r="K53" s="3"/>
      <c r="L53" s="112"/>
      <c r="M53" s="111">
        <v>150</v>
      </c>
      <c r="N53" s="112"/>
      <c r="O53" s="112"/>
      <c r="P53" s="111">
        <v>160</v>
      </c>
      <c r="Q53" s="3"/>
      <c r="R53" s="3"/>
      <c r="S53" s="3"/>
    </row>
    <row r="54" spans="1:19" x14ac:dyDescent="0.25">
      <c r="A54" s="1"/>
      <c r="B54" s="104"/>
      <c r="C54" s="113" t="s">
        <v>87</v>
      </c>
      <c r="D54" s="111">
        <v>914</v>
      </c>
      <c r="E54" s="93"/>
      <c r="F54" s="3"/>
      <c r="G54" s="111">
        <v>55</v>
      </c>
      <c r="H54" s="3"/>
      <c r="I54" s="3"/>
      <c r="J54" s="111">
        <v>115</v>
      </c>
      <c r="K54" s="3"/>
      <c r="L54" s="112"/>
      <c r="M54" s="111">
        <v>200</v>
      </c>
      <c r="N54" s="112"/>
      <c r="O54" s="112"/>
      <c r="P54" s="111">
        <v>300</v>
      </c>
      <c r="Q54" s="3"/>
      <c r="R54" s="3"/>
      <c r="S54" s="3"/>
    </row>
    <row r="55" spans="1:19" ht="10.5" customHeight="1" x14ac:dyDescent="0.25">
      <c r="A55" s="1"/>
      <c r="B55" s="104"/>
      <c r="C55" s="92"/>
      <c r="D55" s="93"/>
      <c r="E55" s="9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</row>
    <row r="56" spans="1:19" x14ac:dyDescent="0.25">
      <c r="A56" s="1"/>
      <c r="B56" s="104"/>
      <c r="C56" s="107" t="s">
        <v>88</v>
      </c>
      <c r="D56" s="108" t="s">
        <v>78</v>
      </c>
      <c r="E56" s="93"/>
      <c r="F56" s="98"/>
      <c r="G56" s="108" t="s">
        <v>89</v>
      </c>
      <c r="H56" s="93"/>
      <c r="I56" s="98"/>
      <c r="J56" s="108" t="s">
        <v>80</v>
      </c>
      <c r="K56" s="98"/>
      <c r="L56" s="3"/>
      <c r="M56" s="108" t="s">
        <v>81</v>
      </c>
      <c r="N56" s="109"/>
      <c r="O56" s="109"/>
      <c r="P56" s="108" t="s">
        <v>82</v>
      </c>
      <c r="Q56" s="3"/>
      <c r="R56" s="3"/>
      <c r="S56" s="3"/>
    </row>
    <row r="57" spans="1:19" x14ac:dyDescent="0.25">
      <c r="A57" s="1"/>
      <c r="B57" s="104"/>
      <c r="C57" s="110"/>
      <c r="D57" s="114">
        <v>57.7</v>
      </c>
      <c r="E57" s="93"/>
      <c r="F57" s="98"/>
      <c r="G57" s="114">
        <v>61</v>
      </c>
      <c r="H57" s="93"/>
      <c r="I57" s="98"/>
      <c r="J57" s="114">
        <v>61</v>
      </c>
      <c r="K57" s="98"/>
      <c r="L57" s="3"/>
      <c r="M57" s="114">
        <v>62</v>
      </c>
      <c r="N57" s="3"/>
      <c r="O57" s="3"/>
      <c r="P57" s="114">
        <v>63</v>
      </c>
      <c r="Q57" s="3"/>
      <c r="R57" s="3"/>
      <c r="S57" s="3"/>
    </row>
    <row r="58" spans="1:19" x14ac:dyDescent="0.25">
      <c r="A58" s="1"/>
      <c r="B58" s="104"/>
      <c r="C58" s="92"/>
      <c r="D58" s="93"/>
      <c r="E58" s="93"/>
      <c r="F58" s="98"/>
      <c r="G58" s="93"/>
      <c r="H58" s="93"/>
      <c r="I58" s="98"/>
      <c r="J58" s="98"/>
      <c r="K58" s="98"/>
      <c r="L58" s="3"/>
      <c r="M58" s="3"/>
      <c r="N58" s="3"/>
      <c r="O58" s="3"/>
      <c r="P58" s="3"/>
      <c r="Q58" s="3"/>
      <c r="R58" s="3"/>
      <c r="S58" s="3"/>
    </row>
    <row r="59" spans="1:19" x14ac:dyDescent="0.25">
      <c r="A59" s="1"/>
      <c r="B59" s="115" t="s">
        <v>90</v>
      </c>
      <c r="C59" s="116"/>
      <c r="D59" s="527"/>
      <c r="E59" s="527"/>
      <c r="F59" s="527"/>
      <c r="G59" s="527"/>
      <c r="H59" s="527"/>
      <c r="I59" s="527"/>
      <c r="J59" s="527"/>
      <c r="K59" s="527"/>
      <c r="L59" s="117"/>
      <c r="M59" s="117"/>
      <c r="N59" s="117"/>
      <c r="O59" s="117"/>
      <c r="P59" s="117"/>
      <c r="Q59" s="117"/>
      <c r="R59" s="118"/>
      <c r="S59" s="3"/>
    </row>
    <row r="60" spans="1:19" x14ac:dyDescent="0.25">
      <c r="A60" s="1"/>
      <c r="B60" s="119"/>
      <c r="C60" s="95"/>
      <c r="D60" s="95"/>
      <c r="E60" s="95"/>
      <c r="F60" s="95"/>
      <c r="G60" s="95"/>
      <c r="H60" s="95"/>
      <c r="I60" s="95"/>
      <c r="J60" s="95"/>
      <c r="K60" s="95"/>
      <c r="L60" s="95"/>
      <c r="M60" s="95"/>
      <c r="N60" s="95"/>
      <c r="O60" s="95"/>
      <c r="P60" s="95"/>
      <c r="Q60" s="95"/>
      <c r="R60" s="120"/>
      <c r="S60" s="3"/>
    </row>
    <row r="61" spans="1:19" x14ac:dyDescent="0.25">
      <c r="A61" s="1"/>
      <c r="B61" s="524" t="s">
        <v>133</v>
      </c>
      <c r="C61" s="525"/>
      <c r="D61" s="525"/>
      <c r="E61" s="525"/>
      <c r="F61" s="525"/>
      <c r="G61" s="525"/>
      <c r="H61" s="525"/>
      <c r="I61" s="525"/>
      <c r="J61" s="525"/>
      <c r="K61" s="525"/>
      <c r="L61" s="95"/>
      <c r="M61" s="95"/>
      <c r="N61" s="95"/>
      <c r="O61" s="95"/>
      <c r="P61" s="95"/>
      <c r="Q61" s="95"/>
      <c r="R61" s="120"/>
      <c r="S61" s="3"/>
    </row>
    <row r="62" spans="1:19" x14ac:dyDescent="0.25">
      <c r="A62" s="1"/>
      <c r="B62" s="524"/>
      <c r="C62" s="525"/>
      <c r="D62" s="525"/>
      <c r="E62" s="525"/>
      <c r="F62" s="525"/>
      <c r="G62" s="525"/>
      <c r="H62" s="525"/>
      <c r="I62" s="525"/>
      <c r="J62" s="525"/>
      <c r="K62" s="525"/>
      <c r="L62" s="95"/>
      <c r="M62" s="95"/>
      <c r="N62" s="95"/>
      <c r="O62" s="95"/>
      <c r="P62" s="95"/>
      <c r="Q62" s="95"/>
      <c r="R62" s="120"/>
      <c r="S62" s="3"/>
    </row>
    <row r="63" spans="1:19" x14ac:dyDescent="0.25">
      <c r="A63" s="1"/>
      <c r="B63" s="524"/>
      <c r="C63" s="525"/>
      <c r="D63" s="525"/>
      <c r="E63" s="525"/>
      <c r="F63" s="525"/>
      <c r="G63" s="525"/>
      <c r="H63" s="525"/>
      <c r="I63" s="525"/>
      <c r="J63" s="525"/>
      <c r="K63" s="525"/>
      <c r="L63" s="95"/>
      <c r="M63" s="95"/>
      <c r="N63" s="95"/>
      <c r="O63" s="95"/>
      <c r="P63" s="95"/>
      <c r="Q63" s="95"/>
      <c r="R63" s="120"/>
      <c r="S63" s="3"/>
    </row>
    <row r="64" spans="1:19" x14ac:dyDescent="0.25">
      <c r="A64" s="1"/>
      <c r="B64" s="524"/>
      <c r="C64" s="525"/>
      <c r="D64" s="525"/>
      <c r="E64" s="525"/>
      <c r="F64" s="525"/>
      <c r="G64" s="525"/>
      <c r="H64" s="525"/>
      <c r="I64" s="525"/>
      <c r="J64" s="525"/>
      <c r="K64" s="525"/>
      <c r="L64" s="95"/>
      <c r="M64" s="95"/>
      <c r="N64" s="95"/>
      <c r="O64" s="95"/>
      <c r="P64" s="95"/>
      <c r="Q64" s="95"/>
      <c r="R64" s="120"/>
      <c r="S64" s="3"/>
    </row>
    <row r="65" spans="1:19" x14ac:dyDescent="0.25">
      <c r="A65" s="1"/>
      <c r="B65" s="121"/>
      <c r="C65" s="122"/>
      <c r="D65" s="123"/>
      <c r="E65" s="123"/>
      <c r="F65" s="123"/>
      <c r="G65" s="123"/>
      <c r="H65" s="123"/>
      <c r="I65" s="123"/>
      <c r="J65" s="123"/>
      <c r="K65" s="123"/>
      <c r="L65" s="95"/>
      <c r="M65" s="95"/>
      <c r="N65" s="95"/>
      <c r="O65" s="95"/>
      <c r="P65" s="95"/>
      <c r="Q65" s="95"/>
      <c r="R65" s="120"/>
      <c r="S65" s="3"/>
    </row>
    <row r="66" spans="1:19" x14ac:dyDescent="0.25">
      <c r="A66" s="1"/>
      <c r="B66" s="124"/>
      <c r="C66" s="125"/>
      <c r="D66" s="123"/>
      <c r="E66" s="123"/>
      <c r="F66" s="123"/>
      <c r="G66" s="123"/>
      <c r="H66" s="123"/>
      <c r="I66" s="123"/>
      <c r="J66" s="123"/>
      <c r="K66" s="123"/>
      <c r="L66" s="95"/>
      <c r="M66" s="95"/>
      <c r="N66" s="95"/>
      <c r="O66" s="95"/>
      <c r="P66" s="95"/>
      <c r="Q66" s="95"/>
      <c r="R66" s="120"/>
      <c r="S66" s="3"/>
    </row>
    <row r="67" spans="1:19" x14ac:dyDescent="0.25">
      <c r="A67" s="1"/>
      <c r="B67" s="121"/>
      <c r="C67" s="126"/>
      <c r="D67" s="123"/>
      <c r="E67" s="123"/>
      <c r="F67" s="123"/>
      <c r="G67" s="123"/>
      <c r="H67" s="123"/>
      <c r="I67" s="123"/>
      <c r="J67" s="123"/>
      <c r="K67" s="123"/>
      <c r="L67" s="95"/>
      <c r="M67" s="95"/>
      <c r="N67" s="95"/>
      <c r="O67" s="95"/>
      <c r="P67" s="95"/>
      <c r="Q67" s="95"/>
      <c r="R67" s="120"/>
      <c r="S67" s="3"/>
    </row>
    <row r="68" spans="1:19" x14ac:dyDescent="0.25">
      <c r="A68" s="1"/>
      <c r="B68" s="121"/>
      <c r="C68" s="126"/>
      <c r="D68" s="123"/>
      <c r="E68" s="123"/>
      <c r="F68" s="123"/>
      <c r="G68" s="123"/>
      <c r="H68" s="123"/>
      <c r="I68" s="123"/>
      <c r="J68" s="123"/>
      <c r="K68" s="123"/>
      <c r="L68" s="95"/>
      <c r="M68" s="95"/>
      <c r="N68" s="95"/>
      <c r="O68" s="95"/>
      <c r="P68" s="95"/>
      <c r="Q68" s="95"/>
      <c r="R68" s="120"/>
      <c r="S68" s="3"/>
    </row>
    <row r="69" spans="1:19" x14ac:dyDescent="0.25">
      <c r="A69" s="1"/>
      <c r="B69" s="127"/>
      <c r="C69" s="128"/>
      <c r="D69" s="129"/>
      <c r="E69" s="129"/>
      <c r="F69" s="129"/>
      <c r="G69" s="129"/>
      <c r="H69" s="129"/>
      <c r="I69" s="129"/>
      <c r="J69" s="129"/>
      <c r="K69" s="129"/>
      <c r="L69" s="130"/>
      <c r="M69" s="130"/>
      <c r="N69" s="130"/>
      <c r="O69" s="130"/>
      <c r="P69" s="130"/>
      <c r="Q69" s="130"/>
      <c r="R69" s="131"/>
      <c r="S69" s="3"/>
    </row>
    <row r="70" spans="1:19" x14ac:dyDescent="0.25">
      <c r="A70" s="90"/>
      <c r="B70" s="132"/>
      <c r="C70" s="133"/>
      <c r="D70" s="134"/>
      <c r="E70" s="134"/>
      <c r="F70" s="134"/>
      <c r="G70" s="134"/>
      <c r="H70" s="134"/>
      <c r="I70" s="134"/>
      <c r="J70" s="134"/>
      <c r="K70" s="134"/>
      <c r="L70" s="3"/>
      <c r="M70" s="3"/>
      <c r="N70" s="3"/>
      <c r="O70" s="3"/>
      <c r="P70" s="3"/>
      <c r="Q70" s="3"/>
      <c r="R70" s="3"/>
      <c r="S70" s="3"/>
    </row>
    <row r="71" spans="1:19" x14ac:dyDescent="0.25">
      <c r="A71" s="1"/>
      <c r="B71" s="135"/>
      <c r="C71" s="135"/>
      <c r="D71" s="135"/>
      <c r="E71" s="135"/>
      <c r="F71" s="135"/>
      <c r="G71" s="135"/>
      <c r="H71" s="135"/>
      <c r="I71" s="135"/>
      <c r="J71" s="135"/>
      <c r="K71" s="135"/>
      <c r="L71" s="3"/>
      <c r="M71" s="3"/>
      <c r="N71" s="3"/>
      <c r="O71" s="3"/>
      <c r="P71" s="3"/>
      <c r="Q71" s="3"/>
      <c r="R71" s="3"/>
      <c r="S71" s="3"/>
    </row>
    <row r="72" spans="1:19" x14ac:dyDescent="0.25">
      <c r="A72" s="1"/>
      <c r="B72" s="135" t="s">
        <v>91</v>
      </c>
      <c r="C72" s="136">
        <v>44854</v>
      </c>
      <c r="D72" s="123" t="s">
        <v>134</v>
      </c>
      <c r="E72" s="135"/>
      <c r="F72" s="135" t="s">
        <v>92</v>
      </c>
      <c r="G72" s="137" t="s">
        <v>135</v>
      </c>
      <c r="H72" s="135"/>
      <c r="I72" s="135"/>
      <c r="J72" s="135"/>
      <c r="K72" s="135"/>
      <c r="L72" s="3"/>
      <c r="M72" s="3"/>
      <c r="N72" s="3"/>
      <c r="O72" s="3"/>
      <c r="P72" s="3"/>
      <c r="Q72" s="3"/>
      <c r="R72" s="3"/>
      <c r="S72" s="3"/>
    </row>
    <row r="73" spans="1:19" ht="7.5" customHeight="1" x14ac:dyDescent="0.25">
      <c r="A73" s="1"/>
      <c r="B73" s="135"/>
      <c r="C73" s="135"/>
      <c r="D73" s="135"/>
      <c r="E73" s="135"/>
      <c r="F73" s="135"/>
      <c r="G73" s="135"/>
      <c r="H73" s="135"/>
      <c r="I73" s="135"/>
      <c r="J73" s="135"/>
      <c r="K73" s="135"/>
      <c r="L73" s="3"/>
      <c r="M73" s="3"/>
      <c r="N73" s="3"/>
      <c r="O73" s="3"/>
      <c r="P73" s="3"/>
      <c r="Q73" s="3"/>
      <c r="R73" s="3"/>
      <c r="S73" s="3"/>
    </row>
    <row r="74" spans="1:19" x14ac:dyDescent="0.25">
      <c r="A74" s="1"/>
      <c r="B74" s="135"/>
      <c r="C74" s="135"/>
      <c r="D74" s="138"/>
      <c r="E74" s="135"/>
      <c r="F74" s="135" t="s">
        <v>93</v>
      </c>
      <c r="G74" s="139"/>
      <c r="H74" s="135"/>
      <c r="I74" s="135"/>
      <c r="J74" s="135"/>
      <c r="K74" s="135"/>
      <c r="L74" s="3"/>
      <c r="M74" s="3"/>
      <c r="N74" s="3"/>
      <c r="O74" s="3"/>
      <c r="P74" s="3"/>
      <c r="Q74" s="3"/>
      <c r="R74" s="3"/>
      <c r="S74" s="3"/>
    </row>
    <row r="75" spans="1:19" x14ac:dyDescent="0.25">
      <c r="A75" s="1"/>
      <c r="B75" s="135"/>
      <c r="C75" s="135"/>
      <c r="D75" s="138"/>
      <c r="E75" s="135"/>
      <c r="F75" s="135"/>
      <c r="G75" s="139"/>
      <c r="H75" s="135"/>
      <c r="I75" s="135"/>
      <c r="J75" s="135"/>
      <c r="K75" s="135"/>
      <c r="L75" s="3"/>
      <c r="M75" s="3"/>
      <c r="N75" s="3"/>
      <c r="O75" s="3"/>
      <c r="P75" s="3"/>
      <c r="Q75" s="3"/>
      <c r="R75" s="3"/>
      <c r="S75" s="3"/>
    </row>
    <row r="76" spans="1:19" x14ac:dyDescent="0.25">
      <c r="A76" s="1"/>
      <c r="B76" s="135"/>
      <c r="C76" s="135"/>
      <c r="D76" s="135"/>
      <c r="E76" s="135"/>
      <c r="F76" s="135"/>
      <c r="G76" s="135"/>
      <c r="H76" s="135"/>
      <c r="I76" s="135"/>
      <c r="J76" s="135"/>
      <c r="K76" s="135"/>
      <c r="L76" s="3"/>
      <c r="M76" s="3"/>
      <c r="N76" s="3"/>
      <c r="O76" s="3"/>
      <c r="P76" s="3"/>
      <c r="Q76" s="3"/>
      <c r="R76" s="3"/>
      <c r="S76" s="3"/>
    </row>
    <row r="77" spans="1:19" x14ac:dyDescent="0.25">
      <c r="A77" s="90"/>
      <c r="B77" s="132"/>
      <c r="C77" s="133"/>
      <c r="D77" s="134"/>
      <c r="E77" s="134"/>
      <c r="F77" s="134"/>
      <c r="G77" s="134"/>
      <c r="H77" s="134"/>
      <c r="I77" s="134"/>
      <c r="J77" s="134"/>
      <c r="K77" s="134"/>
      <c r="L77" s="3"/>
      <c r="M77" s="3"/>
      <c r="N77" s="3"/>
      <c r="O77" s="3"/>
      <c r="P77" s="3"/>
      <c r="Q77" s="3"/>
      <c r="R77" s="3"/>
      <c r="S77" s="3"/>
    </row>
    <row r="78" spans="1:19" hidden="1" x14ac:dyDescent="0.25"/>
    <row r="79" spans="1:19" hidden="1" x14ac:dyDescent="0.25"/>
    <row r="80" spans="1:19" hidden="1" x14ac:dyDescent="0.25"/>
    <row r="81" hidden="1" x14ac:dyDescent="0.25"/>
    <row r="82" hidden="1" x14ac:dyDescent="0.25"/>
    <row r="83" hidden="1" x14ac:dyDescent="0.25"/>
    <row r="84" hidden="1" x14ac:dyDescent="0.25"/>
    <row r="85" hidden="1" x14ac:dyDescent="0.25"/>
    <row r="86" hidden="1" x14ac:dyDescent="0.25"/>
    <row r="87" hidden="1" x14ac:dyDescent="0.25"/>
    <row r="88" hidden="1" x14ac:dyDescent="0.25"/>
    <row r="89" hidden="1" x14ac:dyDescent="0.25"/>
    <row r="90" hidden="1" x14ac:dyDescent="0.25"/>
    <row r="91" hidden="1" x14ac:dyDescent="0.25"/>
    <row r="92" hidden="1" x14ac:dyDescent="0.25"/>
    <row r="93" hidden="1" x14ac:dyDescent="0.25"/>
    <row r="94" ht="15" hidden="1" customHeight="1" x14ac:dyDescent="0.25"/>
    <row r="95" hidden="1" x14ac:dyDescent="0.25"/>
    <row r="96" hidden="1" x14ac:dyDescent="0.25"/>
    <row r="97" hidden="1" x14ac:dyDescent="0.25"/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  <row r="106" hidden="1" x14ac:dyDescent="0.25"/>
    <row r="107" hidden="1" x14ac:dyDescent="0.25"/>
    <row r="108" ht="15" hidden="1" customHeight="1" x14ac:dyDescent="0.25"/>
    <row r="109" ht="15" hidden="1" customHeight="1" x14ac:dyDescent="0.25"/>
    <row r="110" hidden="1" x14ac:dyDescent="0.25"/>
    <row r="111" hidden="1" x14ac:dyDescent="0.25"/>
    <row r="112" hidden="1" x14ac:dyDescent="0.25"/>
    <row r="113" hidden="1" x14ac:dyDescent="0.25"/>
    <row r="114" hidden="1" x14ac:dyDescent="0.25"/>
    <row r="115" hidden="1" x14ac:dyDescent="0.25"/>
    <row r="116" hidden="1" x14ac:dyDescent="0.25"/>
    <row r="117" hidden="1" x14ac:dyDescent="0.25"/>
    <row r="118" hidden="1" x14ac:dyDescent="0.25"/>
    <row r="119" hidden="1" x14ac:dyDescent="0.25"/>
    <row r="120" hidden="1" x14ac:dyDescent="0.25"/>
    <row r="121" hidden="1" x14ac:dyDescent="0.25"/>
    <row r="122" hidden="1" x14ac:dyDescent="0.25"/>
    <row r="123" hidden="1" x14ac:dyDescent="0.25"/>
    <row r="124" hidden="1" x14ac:dyDescent="0.25"/>
    <row r="125" hidden="1" x14ac:dyDescent="0.25"/>
    <row r="126" hidden="1" x14ac:dyDescent="0.25"/>
    <row r="127" hidden="1" x14ac:dyDescent="0.25"/>
    <row r="128" hidden="1" x14ac:dyDescent="0.25"/>
    <row r="129" hidden="1" x14ac:dyDescent="0.25"/>
    <row r="130" hidden="1" x14ac:dyDescent="0.25"/>
    <row r="131" hidden="1" x14ac:dyDescent="0.25"/>
    <row r="132" hidden="1" x14ac:dyDescent="0.25"/>
    <row r="133" hidden="1" x14ac:dyDescent="0.25"/>
    <row r="134" hidden="1" x14ac:dyDescent="0.25"/>
    <row r="135" hidden="1" x14ac:dyDescent="0.25"/>
    <row r="136" hidden="1" x14ac:dyDescent="0.25"/>
    <row r="137" hidden="1" x14ac:dyDescent="0.25"/>
    <row r="138" hidden="1" x14ac:dyDescent="0.25"/>
    <row r="139" hidden="1" x14ac:dyDescent="0.25"/>
    <row r="140" hidden="1" x14ac:dyDescent="0.25"/>
    <row r="141" hidden="1" x14ac:dyDescent="0.25"/>
    <row r="142" hidden="1" x14ac:dyDescent="0.25"/>
    <row r="143" hidden="1" x14ac:dyDescent="0.25"/>
    <row r="144" hidden="1" x14ac:dyDescent="0.25"/>
    <row r="145" hidden="1" x14ac:dyDescent="0.25"/>
    <row r="146" hidden="1" x14ac:dyDescent="0.25"/>
    <row r="147" hidden="1" x14ac:dyDescent="0.25"/>
    <row r="148" hidden="1" x14ac:dyDescent="0.25"/>
    <row r="149" hidden="1" x14ac:dyDescent="0.25"/>
    <row r="150" hidden="1" x14ac:dyDescent="0.25"/>
    <row r="151" hidden="1" x14ac:dyDescent="0.25"/>
    <row r="152" hidden="1" x14ac:dyDescent="0.25"/>
    <row r="153" hidden="1" x14ac:dyDescent="0.25"/>
    <row r="154" hidden="1" x14ac:dyDescent="0.25"/>
    <row r="155" hidden="1" x14ac:dyDescent="0.25"/>
    <row r="156" hidden="1" x14ac:dyDescent="0.25"/>
    <row r="157" hidden="1" x14ac:dyDescent="0.25"/>
    <row r="158" hidden="1" x14ac:dyDescent="0.25"/>
    <row r="159" hidden="1" x14ac:dyDescent="0.25"/>
    <row r="160" hidden="1" x14ac:dyDescent="0.25"/>
    <row r="161" hidden="1" x14ac:dyDescent="0.25"/>
    <row r="162" hidden="1" x14ac:dyDescent="0.25"/>
    <row r="163" hidden="1" x14ac:dyDescent="0.25"/>
    <row r="164" hidden="1" x14ac:dyDescent="0.25"/>
    <row r="165" hidden="1" x14ac:dyDescent="0.25"/>
    <row r="166" hidden="1" x14ac:dyDescent="0.25"/>
    <row r="167" hidden="1" x14ac:dyDescent="0.25"/>
    <row r="168" hidden="1" x14ac:dyDescent="0.25"/>
    <row r="169" hidden="1" x14ac:dyDescent="0.25"/>
    <row r="170" hidden="1" x14ac:dyDescent="0.25"/>
    <row r="171" hidden="1" x14ac:dyDescent="0.25"/>
    <row r="172" hidden="1" x14ac:dyDescent="0.25"/>
    <row r="173" hidden="1" x14ac:dyDescent="0.25"/>
    <row r="174" hidden="1" x14ac:dyDescent="0.25"/>
    <row r="175" hidden="1" x14ac:dyDescent="0.25"/>
    <row r="176" hidden="1" x14ac:dyDescent="0.25"/>
    <row r="177" hidden="1" x14ac:dyDescent="0.25"/>
    <row r="178" hidden="1" x14ac:dyDescent="0.25"/>
    <row r="179" hidden="1" x14ac:dyDescent="0.25"/>
    <row r="180" hidden="1" x14ac:dyDescent="0.25"/>
    <row r="181" hidden="1" x14ac:dyDescent="0.25"/>
    <row r="182" hidden="1" x14ac:dyDescent="0.25"/>
    <row r="183" hidden="1" x14ac:dyDescent="0.25"/>
    <row r="184" hidden="1" x14ac:dyDescent="0.25"/>
    <row r="185" hidden="1" x14ac:dyDescent="0.25"/>
    <row r="186" hidden="1" x14ac:dyDescent="0.25"/>
    <row r="187" hidden="1" x14ac:dyDescent="0.25"/>
    <row r="188" hidden="1" x14ac:dyDescent="0.25"/>
    <row r="189" hidden="1" x14ac:dyDescent="0.25"/>
    <row r="190" hidden="1" x14ac:dyDescent="0.25"/>
    <row r="191" hidden="1" x14ac:dyDescent="0.25"/>
    <row r="192" hidden="1" x14ac:dyDescent="0.25"/>
    <row r="193" hidden="1" x14ac:dyDescent="0.25"/>
    <row r="194" hidden="1" x14ac:dyDescent="0.25"/>
    <row r="195" hidden="1" x14ac:dyDescent="0.25"/>
    <row r="196" hidden="1" x14ac:dyDescent="0.25"/>
    <row r="197" hidden="1" x14ac:dyDescent="0.25"/>
    <row r="198" hidden="1" x14ac:dyDescent="0.25"/>
    <row r="199" hidden="1" x14ac:dyDescent="0.25"/>
    <row r="200" hidden="1" x14ac:dyDescent="0.25"/>
    <row r="201" hidden="1" x14ac:dyDescent="0.25"/>
    <row r="202" hidden="1" x14ac:dyDescent="0.25"/>
    <row r="203" hidden="1" x14ac:dyDescent="0.25"/>
    <row r="204" hidden="1" x14ac:dyDescent="0.25"/>
    <row r="205" hidden="1" x14ac:dyDescent="0.25"/>
    <row r="206" hidden="1" x14ac:dyDescent="0.25"/>
    <row r="207" hidden="1" x14ac:dyDescent="0.25"/>
    <row r="208" hidden="1" x14ac:dyDescent="0.25"/>
    <row r="209" hidden="1" x14ac:dyDescent="0.25"/>
    <row r="210" hidden="1" x14ac:dyDescent="0.25"/>
    <row r="211" hidden="1" x14ac:dyDescent="0.25"/>
    <row r="212" hidden="1" x14ac:dyDescent="0.25"/>
    <row r="213" hidden="1" x14ac:dyDescent="0.25"/>
    <row r="214" hidden="1" x14ac:dyDescent="0.25"/>
    <row r="215" hidden="1" x14ac:dyDescent="0.25"/>
    <row r="216" hidden="1" x14ac:dyDescent="0.25"/>
    <row r="217" hidden="1" x14ac:dyDescent="0.25"/>
    <row r="218" hidden="1" x14ac:dyDescent="0.25"/>
    <row r="219" hidden="1" x14ac:dyDescent="0.25"/>
    <row r="220" hidden="1" x14ac:dyDescent="0.25"/>
    <row r="221" hidden="1" x14ac:dyDescent="0.25"/>
    <row r="222" hidden="1" x14ac:dyDescent="0.25"/>
    <row r="223" hidden="1" x14ac:dyDescent="0.25"/>
    <row r="224" hidden="1" x14ac:dyDescent="0.25"/>
    <row r="225" hidden="1" x14ac:dyDescent="0.25"/>
    <row r="226" hidden="1" x14ac:dyDescent="0.25"/>
    <row r="227" hidden="1" x14ac:dyDescent="0.25"/>
    <row r="228" hidden="1" x14ac:dyDescent="0.25"/>
    <row r="229" hidden="1" x14ac:dyDescent="0.25"/>
    <row r="230" hidden="1" x14ac:dyDescent="0.25"/>
    <row r="231" hidden="1" x14ac:dyDescent="0.25"/>
    <row r="232" hidden="1" x14ac:dyDescent="0.25"/>
    <row r="233" hidden="1" x14ac:dyDescent="0.25"/>
    <row r="234" hidden="1" x14ac:dyDescent="0.25"/>
    <row r="235" hidden="1" x14ac:dyDescent="0.25"/>
    <row r="236" hidden="1" x14ac:dyDescent="0.25"/>
    <row r="237" hidden="1" x14ac:dyDescent="0.25"/>
    <row r="238" hidden="1" x14ac:dyDescent="0.25"/>
    <row r="239" hidden="1" x14ac:dyDescent="0.25"/>
    <row r="240" hidden="1" x14ac:dyDescent="0.25"/>
    <row r="241" hidden="1" x14ac:dyDescent="0.25"/>
    <row r="242" hidden="1" x14ac:dyDescent="0.25"/>
    <row r="243" hidden="1" x14ac:dyDescent="0.25"/>
    <row r="244" hidden="1" x14ac:dyDescent="0.25"/>
    <row r="245" hidden="1" x14ac:dyDescent="0.25"/>
    <row r="246" hidden="1" x14ac:dyDescent="0.25"/>
    <row r="247" hidden="1" x14ac:dyDescent="0.25"/>
    <row r="248" hidden="1" x14ac:dyDescent="0.25"/>
    <row r="249" hidden="1" x14ac:dyDescent="0.25"/>
    <row r="250" hidden="1" x14ac:dyDescent="0.25"/>
    <row r="251" hidden="1" x14ac:dyDescent="0.25"/>
    <row r="252" hidden="1" x14ac:dyDescent="0.25"/>
    <row r="253" hidden="1" x14ac:dyDescent="0.25"/>
    <row r="254" hidden="1" x14ac:dyDescent="0.25"/>
    <row r="255" hidden="1" x14ac:dyDescent="0.25"/>
    <row r="256" hidden="1" x14ac:dyDescent="0.25"/>
    <row r="257" hidden="1" x14ac:dyDescent="0.25"/>
    <row r="258" hidden="1" x14ac:dyDescent="0.25"/>
    <row r="259" hidden="1" x14ac:dyDescent="0.25"/>
    <row r="260" hidden="1" x14ac:dyDescent="0.25"/>
    <row r="261" hidden="1" x14ac:dyDescent="0.25"/>
    <row r="262" hidden="1" x14ac:dyDescent="0.25"/>
    <row r="263" hidden="1" x14ac:dyDescent="0.25"/>
    <row r="264" hidden="1" x14ac:dyDescent="0.25"/>
  </sheetData>
  <mergeCells count="58">
    <mergeCell ref="B64:K64"/>
    <mergeCell ref="N26:N27"/>
    <mergeCell ref="O26:O27"/>
    <mergeCell ref="P26:P27"/>
    <mergeCell ref="Q26:Q27"/>
    <mergeCell ref="B26:B27"/>
    <mergeCell ref="C46:C47"/>
    <mergeCell ref="D59:K59"/>
    <mergeCell ref="B61:K61"/>
    <mergeCell ref="B62:K62"/>
    <mergeCell ref="B63:K63"/>
    <mergeCell ref="R26:R27"/>
    <mergeCell ref="C43:C44"/>
    <mergeCell ref="H26:H27"/>
    <mergeCell ref="I26:I27"/>
    <mergeCell ref="J26:J27"/>
    <mergeCell ref="K26:K27"/>
    <mergeCell ref="L26:L27"/>
    <mergeCell ref="M26:M27"/>
    <mergeCell ref="C26:C27"/>
    <mergeCell ref="D26:D27"/>
    <mergeCell ref="E26:E27"/>
    <mergeCell ref="F26:F27"/>
    <mergeCell ref="G26:G27"/>
    <mergeCell ref="N13:N14"/>
    <mergeCell ref="O13:O14"/>
    <mergeCell ref="P13:P14"/>
    <mergeCell ref="Q13:Q14"/>
    <mergeCell ref="R13:R14"/>
    <mergeCell ref="D25:F25"/>
    <mergeCell ref="G25:I25"/>
    <mergeCell ref="J25:L25"/>
    <mergeCell ref="M25:O25"/>
    <mergeCell ref="P25:R25"/>
    <mergeCell ref="M13:M14"/>
    <mergeCell ref="B13:B14"/>
    <mergeCell ref="C13:C14"/>
    <mergeCell ref="D13:D14"/>
    <mergeCell ref="E13:E14"/>
    <mergeCell ref="F13:F14"/>
    <mergeCell ref="G13:G14"/>
    <mergeCell ref="H13:H14"/>
    <mergeCell ref="I13:I14"/>
    <mergeCell ref="J13:J14"/>
    <mergeCell ref="K13:K14"/>
    <mergeCell ref="L13:L14"/>
    <mergeCell ref="P10:R10"/>
    <mergeCell ref="D12:F12"/>
    <mergeCell ref="G12:I12"/>
    <mergeCell ref="J12:L12"/>
    <mergeCell ref="M12:O12"/>
    <mergeCell ref="P12:R12"/>
    <mergeCell ref="M10:O10"/>
    <mergeCell ref="D4:K4"/>
    <mergeCell ref="D8:K8"/>
    <mergeCell ref="D10:F10"/>
    <mergeCell ref="G10:I10"/>
    <mergeCell ref="J10:L10"/>
  </mergeCells>
  <pageMargins left="0.70866141732283472" right="0.70866141732283472" top="0.78740157480314965" bottom="0.78740157480314965" header="0.31496062992125984" footer="0.31496062992125984"/>
  <pageSetup paperSize="9" scale="3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S109"/>
  <sheetViews>
    <sheetView showGridLines="0" zoomScale="58" zoomScaleNormal="58" zoomScaleSheetLayoutView="80" workbookViewId="0">
      <selection activeCell="L62" sqref="L62"/>
    </sheetView>
  </sheetViews>
  <sheetFormatPr defaultColWidth="0" defaultRowHeight="15" zeroHeight="1" x14ac:dyDescent="0.25"/>
  <cols>
    <col min="1" max="1" width="4.5703125" customWidth="1"/>
    <col min="2" max="2" width="9.140625" customWidth="1"/>
    <col min="3" max="3" width="65.7109375" customWidth="1"/>
    <col min="4" max="4" width="20.7109375" customWidth="1"/>
    <col min="5" max="6" width="14.28515625" customWidth="1"/>
    <col min="7" max="7" width="21.28515625" style="270" customWidth="1"/>
    <col min="8" max="9" width="14.28515625" customWidth="1"/>
    <col min="10" max="10" width="20.85546875" customWidth="1"/>
    <col min="11" max="12" width="14.28515625" customWidth="1"/>
    <col min="13" max="13" width="21.140625" customWidth="1"/>
    <col min="14" max="15" width="14.28515625" customWidth="1"/>
    <col min="16" max="16" width="21.42578125" customWidth="1"/>
    <col min="17" max="18" width="14.28515625" customWidth="1"/>
    <col min="19" max="19" width="4" customWidth="1"/>
    <col min="20" max="16384" width="9.140625" hidden="1"/>
  </cols>
  <sheetData>
    <row r="1" spans="1:19" x14ac:dyDescent="0.25">
      <c r="A1" s="3"/>
      <c r="B1" s="3"/>
      <c r="C1" s="3"/>
      <c r="D1" s="3"/>
      <c r="E1" s="3"/>
      <c r="F1" s="3"/>
      <c r="G1" s="39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</row>
    <row r="2" spans="1:19" ht="21" x14ac:dyDescent="0.35">
      <c r="A2" s="3"/>
      <c r="B2" s="396" t="s">
        <v>0</v>
      </c>
      <c r="C2" s="3"/>
      <c r="D2" s="3"/>
      <c r="E2" s="3"/>
      <c r="F2" s="3"/>
      <c r="G2" s="39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spans="1:19" ht="7.5" customHeight="1" x14ac:dyDescent="0.25">
      <c r="A3" s="3"/>
      <c r="B3" s="3"/>
      <c r="C3" s="3"/>
      <c r="D3" s="3"/>
      <c r="E3" s="3"/>
      <c r="F3" s="3"/>
      <c r="G3" s="39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1:19" ht="21" x14ac:dyDescent="0.35">
      <c r="A4" s="3"/>
      <c r="B4" s="3" t="s">
        <v>1</v>
      </c>
      <c r="C4" s="3"/>
      <c r="D4" s="450" t="str">
        <f>'[12]NR 2023'!D4:W4</f>
        <v>Základní škola Chomutov, Březenecká 4679</v>
      </c>
      <c r="E4" s="450"/>
      <c r="F4" s="450"/>
      <c r="G4" s="450"/>
      <c r="H4" s="450"/>
      <c r="I4" s="450"/>
      <c r="J4" s="450"/>
      <c r="K4" s="450"/>
      <c r="L4" s="3"/>
      <c r="M4" s="3"/>
      <c r="N4" s="3"/>
      <c r="O4" s="3"/>
      <c r="P4" s="3"/>
      <c r="Q4" s="3"/>
      <c r="R4" s="3"/>
      <c r="S4" s="3"/>
    </row>
    <row r="5" spans="1:19" ht="3.75" customHeight="1" x14ac:dyDescent="0.25">
      <c r="A5" s="3"/>
      <c r="B5" s="3"/>
      <c r="C5" s="3"/>
      <c r="D5" s="394"/>
      <c r="E5" s="394"/>
      <c r="F5" s="394"/>
      <c r="G5" s="394"/>
      <c r="H5" s="394"/>
      <c r="I5" s="394"/>
      <c r="J5" s="394"/>
      <c r="K5" s="394"/>
      <c r="L5" s="3"/>
      <c r="M5" s="3"/>
      <c r="N5" s="3"/>
      <c r="O5" s="3"/>
      <c r="P5" s="3"/>
      <c r="Q5" s="3"/>
      <c r="R5" s="3"/>
      <c r="S5" s="3"/>
    </row>
    <row r="6" spans="1:19" x14ac:dyDescent="0.25">
      <c r="A6" s="3"/>
      <c r="B6" s="3" t="s">
        <v>2</v>
      </c>
      <c r="C6" s="3"/>
      <c r="D6" s="395">
        <f>'[12]NR 2023'!D6</f>
        <v>46789766</v>
      </c>
      <c r="E6" s="394"/>
      <c r="F6" s="394"/>
      <c r="G6" s="394"/>
      <c r="H6" s="394"/>
      <c r="I6" s="394"/>
      <c r="J6" s="394"/>
      <c r="K6" s="394"/>
      <c r="L6" s="3"/>
      <c r="M6" s="3"/>
      <c r="N6" s="3"/>
      <c r="O6" s="3"/>
      <c r="P6" s="3"/>
      <c r="Q6" s="3"/>
      <c r="R6" s="3"/>
      <c r="S6" s="3"/>
    </row>
    <row r="7" spans="1:19" ht="3.75" customHeight="1" x14ac:dyDescent="0.25">
      <c r="A7" s="3"/>
      <c r="B7" s="3"/>
      <c r="C7" s="3"/>
      <c r="D7" s="394"/>
      <c r="E7" s="394"/>
      <c r="F7" s="394"/>
      <c r="G7" s="394"/>
      <c r="H7" s="394"/>
      <c r="I7" s="394"/>
      <c r="J7" s="394"/>
      <c r="K7" s="394"/>
      <c r="L7" s="3"/>
      <c r="M7" s="3"/>
      <c r="N7" s="3"/>
      <c r="O7" s="3"/>
      <c r="P7" s="3"/>
      <c r="Q7" s="3"/>
      <c r="R7" s="3"/>
      <c r="S7" s="3"/>
    </row>
    <row r="8" spans="1:19" x14ac:dyDescent="0.25">
      <c r="A8" s="3"/>
      <c r="B8" s="3" t="s">
        <v>3</v>
      </c>
      <c r="C8" s="3"/>
      <c r="D8" s="451" t="str">
        <f>'[12]NR 2023'!D8:W8</f>
        <v>Březenecká 4679, Chomutov 43004</v>
      </c>
      <c r="E8" s="451"/>
      <c r="F8" s="451"/>
      <c r="G8" s="451"/>
      <c r="H8" s="451"/>
      <c r="I8" s="451"/>
      <c r="J8" s="451"/>
      <c r="K8" s="451"/>
      <c r="L8" s="3"/>
      <c r="M8" s="3"/>
      <c r="N8" s="3"/>
      <c r="O8" s="3"/>
      <c r="P8" s="3"/>
      <c r="Q8" s="3"/>
      <c r="R8" s="3"/>
      <c r="S8" s="3"/>
    </row>
    <row r="9" spans="1:19" ht="15.75" thickBot="1" x14ac:dyDescent="0.3">
      <c r="A9" s="3"/>
      <c r="B9" s="3"/>
      <c r="C9" s="3"/>
      <c r="D9" s="3"/>
      <c r="E9" s="3"/>
      <c r="F9" s="3"/>
      <c r="G9" s="39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</row>
    <row r="10" spans="1:19" ht="29.25" customHeight="1" thickBot="1" x14ac:dyDescent="0.3">
      <c r="A10" s="3"/>
      <c r="B10" s="392" t="s">
        <v>4</v>
      </c>
      <c r="C10" s="391" t="s">
        <v>5</v>
      </c>
      <c r="D10" s="455" t="s">
        <v>6</v>
      </c>
      <c r="E10" s="455"/>
      <c r="F10" s="456"/>
      <c r="G10" s="455" t="s">
        <v>7</v>
      </c>
      <c r="H10" s="455"/>
      <c r="I10" s="485"/>
      <c r="J10" s="534" t="s">
        <v>136</v>
      </c>
      <c r="K10" s="535"/>
      <c r="L10" s="536"/>
      <c r="M10" s="482" t="s">
        <v>9</v>
      </c>
      <c r="N10" s="455"/>
      <c r="O10" s="456"/>
      <c r="P10" s="455" t="s">
        <v>10</v>
      </c>
      <c r="Q10" s="455"/>
      <c r="R10" s="456"/>
      <c r="S10" s="3"/>
    </row>
    <row r="11" spans="1:19" ht="30.75" customHeight="1" thickBot="1" x14ac:dyDescent="0.3">
      <c r="A11" s="3"/>
      <c r="B11" s="390"/>
      <c r="C11" s="389"/>
      <c r="D11" s="386" t="s">
        <v>11</v>
      </c>
      <c r="E11" s="385" t="s">
        <v>12</v>
      </c>
      <c r="F11" s="385" t="s">
        <v>13</v>
      </c>
      <c r="G11" s="386" t="s">
        <v>11</v>
      </c>
      <c r="H11" s="385" t="s">
        <v>12</v>
      </c>
      <c r="I11" s="388" t="s">
        <v>13</v>
      </c>
      <c r="J11" s="388" t="s">
        <v>11</v>
      </c>
      <c r="K11" s="385" t="s">
        <v>12</v>
      </c>
      <c r="L11" s="385" t="s">
        <v>13</v>
      </c>
      <c r="M11" s="387" t="s">
        <v>11</v>
      </c>
      <c r="N11" s="385" t="s">
        <v>12</v>
      </c>
      <c r="O11" s="385" t="s">
        <v>13</v>
      </c>
      <c r="P11" s="386" t="s">
        <v>11</v>
      </c>
      <c r="Q11" s="385" t="s">
        <v>12</v>
      </c>
      <c r="R11" s="385" t="s">
        <v>13</v>
      </c>
      <c r="S11" s="3"/>
    </row>
    <row r="12" spans="1:19" ht="15.75" customHeight="1" thickBot="1" x14ac:dyDescent="0.3">
      <c r="A12" s="3"/>
      <c r="B12" s="384"/>
      <c r="C12" s="383" t="s">
        <v>14</v>
      </c>
      <c r="D12" s="458"/>
      <c r="E12" s="458"/>
      <c r="F12" s="459"/>
      <c r="G12" s="458"/>
      <c r="H12" s="458"/>
      <c r="I12" s="458"/>
      <c r="J12" s="457"/>
      <c r="K12" s="458"/>
      <c r="L12" s="459"/>
      <c r="M12" s="458"/>
      <c r="N12" s="458"/>
      <c r="O12" s="459"/>
      <c r="P12" s="458"/>
      <c r="Q12" s="458"/>
      <c r="R12" s="459"/>
      <c r="S12" s="3"/>
    </row>
    <row r="13" spans="1:19" ht="15.75" customHeight="1" x14ac:dyDescent="0.25">
      <c r="A13" s="3"/>
      <c r="B13" s="472" t="s">
        <v>4</v>
      </c>
      <c r="C13" s="477" t="s">
        <v>5</v>
      </c>
      <c r="D13" s="460" t="s">
        <v>15</v>
      </c>
      <c r="E13" s="462" t="s">
        <v>16</v>
      </c>
      <c r="F13" s="445" t="s">
        <v>14</v>
      </c>
      <c r="G13" s="464" t="s">
        <v>15</v>
      </c>
      <c r="H13" s="462" t="s">
        <v>16</v>
      </c>
      <c r="I13" s="452" t="s">
        <v>14</v>
      </c>
      <c r="J13" s="460" t="s">
        <v>15</v>
      </c>
      <c r="K13" s="462" t="s">
        <v>16</v>
      </c>
      <c r="L13" s="445" t="s">
        <v>14</v>
      </c>
      <c r="M13" s="483" t="s">
        <v>15</v>
      </c>
      <c r="N13" s="462" t="s">
        <v>16</v>
      </c>
      <c r="O13" s="445" t="s">
        <v>14</v>
      </c>
      <c r="P13" s="464" t="s">
        <v>15</v>
      </c>
      <c r="Q13" s="462" t="s">
        <v>16</v>
      </c>
      <c r="R13" s="445" t="s">
        <v>14</v>
      </c>
      <c r="S13" s="3"/>
    </row>
    <row r="14" spans="1:19" ht="15.75" thickBot="1" x14ac:dyDescent="0.3">
      <c r="A14" s="3"/>
      <c r="B14" s="473"/>
      <c r="C14" s="478"/>
      <c r="D14" s="461"/>
      <c r="E14" s="463"/>
      <c r="F14" s="446"/>
      <c r="G14" s="465"/>
      <c r="H14" s="463"/>
      <c r="I14" s="453"/>
      <c r="J14" s="461"/>
      <c r="K14" s="463"/>
      <c r="L14" s="446"/>
      <c r="M14" s="484"/>
      <c r="N14" s="463"/>
      <c r="O14" s="446"/>
      <c r="P14" s="465"/>
      <c r="Q14" s="463"/>
      <c r="R14" s="446"/>
      <c r="S14" s="3"/>
    </row>
    <row r="15" spans="1:19" x14ac:dyDescent="0.25">
      <c r="A15" s="3"/>
      <c r="B15" s="361" t="s">
        <v>17</v>
      </c>
      <c r="C15" s="360" t="s">
        <v>18</v>
      </c>
      <c r="D15" s="343">
        <f>'[12]NR 2023'!G15</f>
        <v>1280.0000000000002</v>
      </c>
      <c r="E15" s="342">
        <f>'[12]NR 2023'!J15</f>
        <v>98</v>
      </c>
      <c r="F15" s="346">
        <f t="shared" ref="F15:F23" si="0">D15+E15</f>
        <v>1378.0000000000002</v>
      </c>
      <c r="G15" s="343">
        <f>'[12]NR 2023'!O15</f>
        <v>1800</v>
      </c>
      <c r="H15" s="342">
        <f>'[12]NR 2023'!P15</f>
        <v>260</v>
      </c>
      <c r="I15" s="348">
        <f>G15+H15</f>
        <v>2060</v>
      </c>
      <c r="J15" s="359">
        <f>'[12]NR 2023'!AA15</f>
        <v>2000</v>
      </c>
      <c r="K15" s="358">
        <f>'[12]NR 2023'!AB15</f>
        <v>286</v>
      </c>
      <c r="L15" s="357">
        <f>J15+K15</f>
        <v>2286</v>
      </c>
      <c r="M15" s="382">
        <f>J15*1.1</f>
        <v>2200</v>
      </c>
      <c r="N15" s="342">
        <f>K15*1.1</f>
        <v>314.60000000000002</v>
      </c>
      <c r="O15" s="346">
        <f t="shared" ref="O15:O23" si="1">M15+N15</f>
        <v>2514.6</v>
      </c>
      <c r="P15" s="343">
        <f>M15*1.1</f>
        <v>2420</v>
      </c>
      <c r="Q15" s="342">
        <f>N15*1.1</f>
        <v>346.06000000000006</v>
      </c>
      <c r="R15" s="346">
        <f t="shared" ref="R15:R23" si="2">P15+Q15</f>
        <v>2766.06</v>
      </c>
      <c r="S15" s="3"/>
    </row>
    <row r="16" spans="1:19" x14ac:dyDescent="0.25">
      <c r="A16" s="3"/>
      <c r="B16" s="350" t="s">
        <v>19</v>
      </c>
      <c r="C16" s="381" t="s">
        <v>20</v>
      </c>
      <c r="D16" s="343">
        <f>'[12]NR 2023'!G16</f>
        <v>4357.3999999999996</v>
      </c>
      <c r="E16" s="355">
        <f>'[12]NR 2023'!J16</f>
        <v>0</v>
      </c>
      <c r="F16" s="346">
        <f t="shared" si="0"/>
        <v>4357.3999999999996</v>
      </c>
      <c r="G16" s="343">
        <f>'[12]NR 2023'!O16</f>
        <v>5060</v>
      </c>
      <c r="H16" s="355">
        <f>'[12]NR 2023'!P16</f>
        <v>0</v>
      </c>
      <c r="I16" s="348">
        <f t="shared" ref="I16:I23" si="3">G16+H16</f>
        <v>5060</v>
      </c>
      <c r="J16" s="398">
        <f>'[12]NR 2023'!AA16</f>
        <v>5747.7</v>
      </c>
      <c r="K16" s="354">
        <f>'[12]NR 2023'!AB16</f>
        <v>0</v>
      </c>
      <c r="L16" s="338">
        <f t="shared" ref="L16:L23" si="4">J16+K16</f>
        <v>5747.7</v>
      </c>
      <c r="M16" s="382">
        <f t="shared" ref="M16:N23" si="5">J16*1.1</f>
        <v>6322.47</v>
      </c>
      <c r="N16" s="355">
        <f t="shared" si="5"/>
        <v>0</v>
      </c>
      <c r="O16" s="346">
        <f t="shared" si="1"/>
        <v>6322.47</v>
      </c>
      <c r="P16" s="375">
        <f t="shared" ref="P16:Q23" si="6">M16*1.1</f>
        <v>6954.7170000000006</v>
      </c>
      <c r="Q16" s="355">
        <f t="shared" si="6"/>
        <v>0</v>
      </c>
      <c r="R16" s="346">
        <f t="shared" si="2"/>
        <v>6954.7170000000006</v>
      </c>
      <c r="S16" s="3"/>
    </row>
    <row r="17" spans="1:19" x14ac:dyDescent="0.25">
      <c r="A17" s="3"/>
      <c r="B17" s="350" t="s">
        <v>21</v>
      </c>
      <c r="C17" s="380" t="s">
        <v>22</v>
      </c>
      <c r="D17" s="343">
        <f>'[12]NR 2023'!G17</f>
        <v>647.70000000000005</v>
      </c>
      <c r="E17" s="355">
        <f>'[12]NR 2023'!J17</f>
        <v>0</v>
      </c>
      <c r="F17" s="346">
        <f t="shared" si="0"/>
        <v>647.70000000000005</v>
      </c>
      <c r="G17" s="343">
        <f>'[12]NR 2023'!O17</f>
        <v>1860.7</v>
      </c>
      <c r="H17" s="355">
        <f>'[12]NR 2023'!P17</f>
        <v>0</v>
      </c>
      <c r="I17" s="348">
        <f t="shared" si="3"/>
        <v>1860.7</v>
      </c>
      <c r="J17" s="340">
        <f>'[12]NR 2023'!AA17</f>
        <v>483.29999999999995</v>
      </c>
      <c r="K17" s="354">
        <f>'[12]NR 2023'!AB17</f>
        <v>0</v>
      </c>
      <c r="L17" s="338">
        <f t="shared" si="4"/>
        <v>483.29999999999995</v>
      </c>
      <c r="M17" s="382">
        <f t="shared" si="5"/>
        <v>531.63</v>
      </c>
      <c r="N17" s="355">
        <f t="shared" si="5"/>
        <v>0</v>
      </c>
      <c r="O17" s="346">
        <f t="shared" si="1"/>
        <v>531.63</v>
      </c>
      <c r="P17" s="375">
        <f t="shared" si="6"/>
        <v>584.79300000000001</v>
      </c>
      <c r="Q17" s="379">
        <f t="shared" si="6"/>
        <v>0</v>
      </c>
      <c r="R17" s="346">
        <f t="shared" si="2"/>
        <v>584.79300000000001</v>
      </c>
      <c r="S17" s="3"/>
    </row>
    <row r="18" spans="1:19" x14ac:dyDescent="0.25">
      <c r="A18" s="3"/>
      <c r="B18" s="350" t="s">
        <v>23</v>
      </c>
      <c r="C18" s="378" t="s">
        <v>24</v>
      </c>
      <c r="D18" s="343">
        <f>'[12]NR 2023'!G18</f>
        <v>43772</v>
      </c>
      <c r="E18" s="342">
        <f>'[12]NR 2023'!J18</f>
        <v>0</v>
      </c>
      <c r="F18" s="346">
        <f t="shared" si="0"/>
        <v>43772</v>
      </c>
      <c r="G18" s="343">
        <f>'[12]NR 2023'!O18</f>
        <v>44412.1</v>
      </c>
      <c r="H18" s="342">
        <f>'[12]NR 2023'!P18</f>
        <v>0</v>
      </c>
      <c r="I18" s="348">
        <f t="shared" si="3"/>
        <v>44412.1</v>
      </c>
      <c r="J18" s="340">
        <f>'[12]NR 2023'!AA18</f>
        <v>48405.5</v>
      </c>
      <c r="K18" s="339">
        <f>'[12]NR 2023'!AB18</f>
        <v>0</v>
      </c>
      <c r="L18" s="338">
        <f t="shared" si="4"/>
        <v>48405.5</v>
      </c>
      <c r="M18" s="382">
        <f t="shared" si="5"/>
        <v>53246.05</v>
      </c>
      <c r="N18" s="342">
        <f t="shared" si="5"/>
        <v>0</v>
      </c>
      <c r="O18" s="346">
        <f t="shared" si="1"/>
        <v>53246.05</v>
      </c>
      <c r="P18" s="375">
        <f t="shared" si="6"/>
        <v>58570.655000000006</v>
      </c>
      <c r="Q18" s="342">
        <f t="shared" si="6"/>
        <v>0</v>
      </c>
      <c r="R18" s="346">
        <f t="shared" si="2"/>
        <v>58570.655000000006</v>
      </c>
      <c r="S18" s="3"/>
    </row>
    <row r="19" spans="1:19" x14ac:dyDescent="0.25">
      <c r="A19" s="3"/>
      <c r="B19" s="350" t="s">
        <v>25</v>
      </c>
      <c r="C19" s="352" t="s">
        <v>26</v>
      </c>
      <c r="D19" s="343">
        <f>'[12]NR 2023'!G19</f>
        <v>893</v>
      </c>
      <c r="E19" s="342">
        <f>'[12]NR 2023'!J19</f>
        <v>0</v>
      </c>
      <c r="F19" s="346">
        <f t="shared" si="0"/>
        <v>893</v>
      </c>
      <c r="G19" s="343">
        <f>'[12]NR 2023'!O19</f>
        <v>892</v>
      </c>
      <c r="H19" s="342">
        <f>'[12]NR 2023'!P19</f>
        <v>0</v>
      </c>
      <c r="I19" s="348">
        <f t="shared" si="3"/>
        <v>892</v>
      </c>
      <c r="J19" s="340">
        <f>'[12]NR 2023'!AA19</f>
        <v>897.3</v>
      </c>
      <c r="K19" s="339">
        <f>'[12]NR 2023'!AB19</f>
        <v>0</v>
      </c>
      <c r="L19" s="338">
        <f t="shared" si="4"/>
        <v>897.3</v>
      </c>
      <c r="M19" s="382">
        <f t="shared" si="5"/>
        <v>987.03000000000009</v>
      </c>
      <c r="N19" s="342">
        <f t="shared" si="5"/>
        <v>0</v>
      </c>
      <c r="O19" s="346">
        <f t="shared" si="1"/>
        <v>987.03000000000009</v>
      </c>
      <c r="P19" s="375">
        <f t="shared" si="6"/>
        <v>1085.7330000000002</v>
      </c>
      <c r="Q19" s="342">
        <f t="shared" si="6"/>
        <v>0</v>
      </c>
      <c r="R19" s="346">
        <f t="shared" si="2"/>
        <v>1085.7330000000002</v>
      </c>
      <c r="S19" s="3"/>
    </row>
    <row r="20" spans="1:19" x14ac:dyDescent="0.25">
      <c r="A20" s="3"/>
      <c r="B20" s="350" t="s">
        <v>27</v>
      </c>
      <c r="C20" s="377" t="s">
        <v>28</v>
      </c>
      <c r="D20" s="343">
        <f>'[12]NR 2023'!G20</f>
        <v>507.90000000000003</v>
      </c>
      <c r="E20" s="342">
        <f>'[12]NR 2023'!J20</f>
        <v>0</v>
      </c>
      <c r="F20" s="346">
        <f t="shared" si="0"/>
        <v>507.90000000000003</v>
      </c>
      <c r="G20" s="343">
        <f>'[12]NR 2023'!O20</f>
        <v>120</v>
      </c>
      <c r="H20" s="342">
        <f>'[12]NR 2023'!P20</f>
        <v>0</v>
      </c>
      <c r="I20" s="348">
        <f t="shared" si="3"/>
        <v>120</v>
      </c>
      <c r="J20" s="340">
        <f>'[12]NR 2023'!AA20</f>
        <v>100</v>
      </c>
      <c r="K20" s="339">
        <f>'[12]NR 2023'!AB20</f>
        <v>0</v>
      </c>
      <c r="L20" s="338">
        <f t="shared" si="4"/>
        <v>100</v>
      </c>
      <c r="M20" s="382">
        <f t="shared" si="5"/>
        <v>110.00000000000001</v>
      </c>
      <c r="N20" s="342">
        <f t="shared" si="5"/>
        <v>0</v>
      </c>
      <c r="O20" s="346">
        <f t="shared" si="1"/>
        <v>110.00000000000001</v>
      </c>
      <c r="P20" s="375">
        <f t="shared" si="6"/>
        <v>121.00000000000003</v>
      </c>
      <c r="Q20" s="342">
        <f t="shared" si="6"/>
        <v>0</v>
      </c>
      <c r="R20" s="346">
        <f t="shared" si="2"/>
        <v>121.00000000000003</v>
      </c>
      <c r="S20" s="3"/>
    </row>
    <row r="21" spans="1:19" x14ac:dyDescent="0.25">
      <c r="A21" s="3"/>
      <c r="B21" s="350" t="s">
        <v>29</v>
      </c>
      <c r="C21" s="349" t="s">
        <v>30</v>
      </c>
      <c r="D21" s="343">
        <f>'[12]NR 2023'!G21</f>
        <v>22.3</v>
      </c>
      <c r="E21" s="342">
        <f>'[12]NR 2023'!J21</f>
        <v>224.1</v>
      </c>
      <c r="F21" s="346">
        <f t="shared" si="0"/>
        <v>246.4</v>
      </c>
      <c r="G21" s="343">
        <f>'[12]NR 2023'!O21</f>
        <v>200</v>
      </c>
      <c r="H21" s="342">
        <f>'[12]NR 2023'!P21</f>
        <v>187</v>
      </c>
      <c r="I21" s="348">
        <f t="shared" si="3"/>
        <v>387</v>
      </c>
      <c r="J21" s="340">
        <f>'[12]NR 2023'!AA21</f>
        <v>190</v>
      </c>
      <c r="K21" s="339">
        <f>'[12]NR 2023'!AB21</f>
        <v>196</v>
      </c>
      <c r="L21" s="338">
        <f t="shared" si="4"/>
        <v>386</v>
      </c>
      <c r="M21" s="382">
        <f t="shared" si="5"/>
        <v>209.00000000000003</v>
      </c>
      <c r="N21" s="342">
        <f t="shared" si="5"/>
        <v>215.60000000000002</v>
      </c>
      <c r="O21" s="346">
        <f t="shared" si="1"/>
        <v>424.6</v>
      </c>
      <c r="P21" s="375">
        <f t="shared" si="6"/>
        <v>229.90000000000006</v>
      </c>
      <c r="Q21" s="374">
        <f t="shared" si="6"/>
        <v>237.16000000000005</v>
      </c>
      <c r="R21" s="346">
        <f t="shared" si="2"/>
        <v>467.06000000000012</v>
      </c>
      <c r="S21" s="3"/>
    </row>
    <row r="22" spans="1:19" x14ac:dyDescent="0.25">
      <c r="A22" s="3"/>
      <c r="B22" s="350" t="s">
        <v>31</v>
      </c>
      <c r="C22" s="349" t="s">
        <v>32</v>
      </c>
      <c r="D22" s="343">
        <f>'[12]NR 2023'!G22</f>
        <v>0</v>
      </c>
      <c r="E22" s="342">
        <f>'[12]NR 2023'!J22</f>
        <v>224.1</v>
      </c>
      <c r="F22" s="346">
        <f t="shared" si="0"/>
        <v>224.1</v>
      </c>
      <c r="G22" s="343">
        <f>'[12]NR 2023'!O22</f>
        <v>0</v>
      </c>
      <c r="H22" s="342">
        <f>'[12]NR 2023'!P22</f>
        <v>187</v>
      </c>
      <c r="I22" s="348">
        <f t="shared" si="3"/>
        <v>187</v>
      </c>
      <c r="J22" s="340">
        <f>'[12]NR 2023'!AA22</f>
        <v>0</v>
      </c>
      <c r="K22" s="339">
        <f>'[12]NR 2023'!AB22</f>
        <v>196</v>
      </c>
      <c r="L22" s="338">
        <f t="shared" si="4"/>
        <v>196</v>
      </c>
      <c r="M22" s="382">
        <f t="shared" si="5"/>
        <v>0</v>
      </c>
      <c r="N22" s="342">
        <f t="shared" si="5"/>
        <v>215.60000000000002</v>
      </c>
      <c r="O22" s="346">
        <f t="shared" si="1"/>
        <v>215.60000000000002</v>
      </c>
      <c r="P22" s="375">
        <f t="shared" si="6"/>
        <v>0</v>
      </c>
      <c r="Q22" s="374">
        <f t="shared" si="6"/>
        <v>237.16000000000005</v>
      </c>
      <c r="R22" s="346">
        <f t="shared" si="2"/>
        <v>237.16000000000005</v>
      </c>
      <c r="S22" s="3"/>
    </row>
    <row r="23" spans="1:19" ht="15.75" thickBot="1" x14ac:dyDescent="0.3">
      <c r="A23" s="3"/>
      <c r="B23" s="373" t="s">
        <v>33</v>
      </c>
      <c r="C23" s="372" t="s">
        <v>34</v>
      </c>
      <c r="D23" s="343">
        <f>'[12]NR 2023'!G23</f>
        <v>0</v>
      </c>
      <c r="E23" s="342">
        <f>'[12]NR 2023'!J23</f>
        <v>0</v>
      </c>
      <c r="F23" s="336">
        <f t="shared" si="0"/>
        <v>0</v>
      </c>
      <c r="G23" s="343">
        <f>'[12]NR 2023'!L23</f>
        <v>0</v>
      </c>
      <c r="H23" s="342">
        <f>'[12]NR 2023'!M23</f>
        <v>0</v>
      </c>
      <c r="I23" s="341">
        <f t="shared" si="3"/>
        <v>0</v>
      </c>
      <c r="J23" s="340">
        <f>'[12]NR 2023'!AA23</f>
        <v>0</v>
      </c>
      <c r="K23" s="339">
        <f>'[12]NR 2023'!AB23</f>
        <v>0</v>
      </c>
      <c r="L23" s="338">
        <f t="shared" si="4"/>
        <v>0</v>
      </c>
      <c r="M23" s="382">
        <f>J23*1.1</f>
        <v>0</v>
      </c>
      <c r="N23" s="342">
        <f t="shared" si="5"/>
        <v>0</v>
      </c>
      <c r="O23" s="336">
        <f t="shared" si="1"/>
        <v>0</v>
      </c>
      <c r="P23" s="370">
        <f t="shared" si="6"/>
        <v>0</v>
      </c>
      <c r="Q23" s="369">
        <f t="shared" si="6"/>
        <v>0</v>
      </c>
      <c r="R23" s="336">
        <f t="shared" si="2"/>
        <v>0</v>
      </c>
      <c r="S23" s="3"/>
    </row>
    <row r="24" spans="1:19" ht="15.75" thickBot="1" x14ac:dyDescent="0.3">
      <c r="A24" s="3"/>
      <c r="B24" s="335" t="s">
        <v>35</v>
      </c>
      <c r="C24" s="368" t="s">
        <v>36</v>
      </c>
      <c r="D24" s="364">
        <f t="shared" ref="D24:R24" si="7">SUM(D15:D21)</f>
        <v>51480.3</v>
      </c>
      <c r="E24" s="364">
        <f t="shared" si="7"/>
        <v>322.10000000000002</v>
      </c>
      <c r="F24" s="364">
        <f t="shared" si="7"/>
        <v>51802.400000000001</v>
      </c>
      <c r="G24" s="364">
        <f>SUM(G15:G21)</f>
        <v>54344.800000000003</v>
      </c>
      <c r="H24" s="364">
        <f t="shared" si="7"/>
        <v>447</v>
      </c>
      <c r="I24" s="367">
        <f>SUM(I15:I21)</f>
        <v>54791.8</v>
      </c>
      <c r="J24" s="366">
        <f t="shared" si="7"/>
        <v>57823.8</v>
      </c>
      <c r="K24" s="366">
        <f t="shared" si="7"/>
        <v>482</v>
      </c>
      <c r="L24" s="366">
        <f t="shared" si="7"/>
        <v>58305.8</v>
      </c>
      <c r="M24" s="365">
        <f t="shared" si="7"/>
        <v>63606.18</v>
      </c>
      <c r="N24" s="364">
        <f t="shared" si="7"/>
        <v>530.20000000000005</v>
      </c>
      <c r="O24" s="364">
        <f t="shared" si="7"/>
        <v>64136.38</v>
      </c>
      <c r="P24" s="364">
        <f t="shared" si="7"/>
        <v>69966.79800000001</v>
      </c>
      <c r="Q24" s="364">
        <f t="shared" si="7"/>
        <v>583.22000000000014</v>
      </c>
      <c r="R24" s="364">
        <f t="shared" si="7"/>
        <v>70550.018000000011</v>
      </c>
      <c r="S24" s="3"/>
    </row>
    <row r="25" spans="1:19" ht="15.75" customHeight="1" thickBot="1" x14ac:dyDescent="0.3">
      <c r="A25" s="3"/>
      <c r="B25" s="363"/>
      <c r="C25" s="362" t="s">
        <v>37</v>
      </c>
      <c r="D25" s="448"/>
      <c r="E25" s="448"/>
      <c r="F25" s="449"/>
      <c r="G25" s="448"/>
      <c r="H25" s="448"/>
      <c r="I25" s="448"/>
      <c r="J25" s="447"/>
      <c r="K25" s="448"/>
      <c r="L25" s="449"/>
      <c r="M25" s="448"/>
      <c r="N25" s="448"/>
      <c r="O25" s="449"/>
      <c r="P25" s="448"/>
      <c r="Q25" s="448"/>
      <c r="R25" s="449"/>
      <c r="S25" s="3"/>
    </row>
    <row r="26" spans="1:19" x14ac:dyDescent="0.25">
      <c r="A26" s="3"/>
      <c r="B26" s="472" t="s">
        <v>4</v>
      </c>
      <c r="C26" s="477" t="s">
        <v>5</v>
      </c>
      <c r="D26" s="460" t="s">
        <v>38</v>
      </c>
      <c r="E26" s="468" t="s">
        <v>39</v>
      </c>
      <c r="F26" s="470" t="s">
        <v>40</v>
      </c>
      <c r="G26" s="464" t="s">
        <v>38</v>
      </c>
      <c r="H26" s="468" t="s">
        <v>39</v>
      </c>
      <c r="I26" s="466" t="s">
        <v>40</v>
      </c>
      <c r="J26" s="460" t="s">
        <v>38</v>
      </c>
      <c r="K26" s="468" t="s">
        <v>39</v>
      </c>
      <c r="L26" s="470" t="s">
        <v>40</v>
      </c>
      <c r="M26" s="483" t="s">
        <v>38</v>
      </c>
      <c r="N26" s="468" t="s">
        <v>39</v>
      </c>
      <c r="O26" s="470" t="s">
        <v>40</v>
      </c>
      <c r="P26" s="464" t="s">
        <v>38</v>
      </c>
      <c r="Q26" s="468" t="s">
        <v>39</v>
      </c>
      <c r="R26" s="470" t="s">
        <v>40</v>
      </c>
      <c r="S26" s="3"/>
    </row>
    <row r="27" spans="1:19" ht="15.75" thickBot="1" x14ac:dyDescent="0.3">
      <c r="A27" s="3"/>
      <c r="B27" s="473"/>
      <c r="C27" s="478"/>
      <c r="D27" s="461"/>
      <c r="E27" s="469"/>
      <c r="F27" s="471"/>
      <c r="G27" s="465"/>
      <c r="H27" s="469"/>
      <c r="I27" s="467"/>
      <c r="J27" s="461"/>
      <c r="K27" s="469"/>
      <c r="L27" s="471"/>
      <c r="M27" s="484"/>
      <c r="N27" s="469"/>
      <c r="O27" s="471"/>
      <c r="P27" s="465"/>
      <c r="Q27" s="469"/>
      <c r="R27" s="471"/>
      <c r="S27" s="3"/>
    </row>
    <row r="28" spans="1:19" x14ac:dyDescent="0.25">
      <c r="A28" s="3"/>
      <c r="B28" s="361" t="s">
        <v>41</v>
      </c>
      <c r="C28" s="360" t="s">
        <v>42</v>
      </c>
      <c r="D28" s="343">
        <f>'[12]NR 2023'!G28</f>
        <v>142.19999999999999</v>
      </c>
      <c r="E28" s="342">
        <f>'[12]NR 2023'!J28</f>
        <v>0</v>
      </c>
      <c r="F28" s="346">
        <f t="shared" ref="F28:F38" si="8">D28+E28</f>
        <v>142.19999999999999</v>
      </c>
      <c r="G28" s="343">
        <f>'[12]NR 2023'!O28</f>
        <v>292</v>
      </c>
      <c r="H28" s="342">
        <f>'[12]NR 2023'!P28</f>
        <v>5</v>
      </c>
      <c r="I28" s="348">
        <f t="shared" ref="I28:I38" si="9">G28+H28</f>
        <v>297</v>
      </c>
      <c r="J28" s="359">
        <f>'[12]NR 2023'!AA28</f>
        <v>270</v>
      </c>
      <c r="K28" s="358">
        <f>'[12]NR 2023'!AB28</f>
        <v>5.3</v>
      </c>
      <c r="L28" s="357">
        <f t="shared" ref="L28:L38" si="10">J28+K28</f>
        <v>275.3</v>
      </c>
      <c r="M28" s="356">
        <f>J28*1.1</f>
        <v>297</v>
      </c>
      <c r="N28" s="356">
        <f>K28*1.1</f>
        <v>5.83</v>
      </c>
      <c r="O28" s="346">
        <f>M28+N28</f>
        <v>302.83</v>
      </c>
      <c r="P28" s="356">
        <f>M28*1.1</f>
        <v>326.70000000000005</v>
      </c>
      <c r="Q28" s="356">
        <f>N28*1.1</f>
        <v>6.4130000000000003</v>
      </c>
      <c r="R28" s="346">
        <f t="shared" ref="R28:R38" si="11">P28+Q28</f>
        <v>333.11300000000006</v>
      </c>
      <c r="S28" s="3"/>
    </row>
    <row r="29" spans="1:19" x14ac:dyDescent="0.25">
      <c r="A29" s="3"/>
      <c r="B29" s="350" t="s">
        <v>43</v>
      </c>
      <c r="C29" s="349" t="s">
        <v>44</v>
      </c>
      <c r="D29" s="343">
        <f>'[12]NR 2023'!G29</f>
        <v>2368.9</v>
      </c>
      <c r="E29" s="355">
        <f>'[12]NR 2023'!J29</f>
        <v>62.4</v>
      </c>
      <c r="F29" s="346">
        <f t="shared" si="8"/>
        <v>2431.3000000000002</v>
      </c>
      <c r="G29" s="343">
        <f>'[12]NR 2023'!O29</f>
        <v>3181.8</v>
      </c>
      <c r="H29" s="355">
        <f>'[12]NR 2023'!P29</f>
        <v>150</v>
      </c>
      <c r="I29" s="348">
        <f t="shared" si="9"/>
        <v>3331.8</v>
      </c>
      <c r="J29" s="398">
        <f>'[12]NR 2023'!AA29</f>
        <v>3031.2</v>
      </c>
      <c r="K29" s="354">
        <f>'[12]NR 2023'!AB29</f>
        <v>280</v>
      </c>
      <c r="L29" s="338">
        <f t="shared" si="10"/>
        <v>3311.2</v>
      </c>
      <c r="M29" s="356">
        <f t="shared" ref="M29:N38" si="12">J29*1.1</f>
        <v>3334.32</v>
      </c>
      <c r="N29" s="399">
        <f t="shared" si="12"/>
        <v>308</v>
      </c>
      <c r="O29" s="346">
        <f>M29+N29</f>
        <v>3642.32</v>
      </c>
      <c r="P29" s="356">
        <f t="shared" ref="P29:Q38" si="13">M29*1.1</f>
        <v>3667.7520000000004</v>
      </c>
      <c r="Q29" s="353">
        <f t="shared" si="13"/>
        <v>338.8</v>
      </c>
      <c r="R29" s="346">
        <f t="shared" si="11"/>
        <v>4006.5520000000006</v>
      </c>
      <c r="S29" s="3"/>
    </row>
    <row r="30" spans="1:19" x14ac:dyDescent="0.25">
      <c r="A30" s="3"/>
      <c r="B30" s="350" t="s">
        <v>45</v>
      </c>
      <c r="C30" s="349" t="s">
        <v>46</v>
      </c>
      <c r="D30" s="343">
        <f>'[12]NR 2023'!G30</f>
        <v>1905.9</v>
      </c>
      <c r="E30" s="355">
        <f>'[12]NR 2023'!J30</f>
        <v>121.1</v>
      </c>
      <c r="F30" s="346">
        <f t="shared" si="8"/>
        <v>2027</v>
      </c>
      <c r="G30" s="343">
        <f>'[12]NR 2023'!O30</f>
        <v>3614.7</v>
      </c>
      <c r="H30" s="355">
        <f>'[12]NR 2023'!P30</f>
        <v>120</v>
      </c>
      <c r="I30" s="348">
        <f t="shared" si="9"/>
        <v>3734.7</v>
      </c>
      <c r="J30" s="398">
        <f>'[12]NR 2023'!AA30</f>
        <v>2614.6999999999998</v>
      </c>
      <c r="K30" s="354">
        <f>'[12]NR 2023'!AB30</f>
        <v>40</v>
      </c>
      <c r="L30" s="338">
        <f t="shared" si="10"/>
        <v>2654.7</v>
      </c>
      <c r="M30" s="356">
        <f t="shared" si="12"/>
        <v>2876.17</v>
      </c>
      <c r="N30" s="399">
        <f t="shared" si="12"/>
        <v>44</v>
      </c>
      <c r="O30" s="346">
        <f t="shared" ref="O30:O38" si="14">M30+N30</f>
        <v>2920.17</v>
      </c>
      <c r="P30" s="356">
        <f t="shared" si="13"/>
        <v>3163.7870000000003</v>
      </c>
      <c r="Q30" s="353">
        <f t="shared" si="13"/>
        <v>48.400000000000006</v>
      </c>
      <c r="R30" s="346">
        <f t="shared" si="11"/>
        <v>3212.1870000000004</v>
      </c>
      <c r="S30" s="3"/>
    </row>
    <row r="31" spans="1:19" x14ac:dyDescent="0.25">
      <c r="A31" s="3"/>
      <c r="B31" s="350" t="s">
        <v>47</v>
      </c>
      <c r="C31" s="349" t="s">
        <v>48</v>
      </c>
      <c r="D31" s="343">
        <f>'[12]NR 2023'!G31</f>
        <v>886.3</v>
      </c>
      <c r="E31" s="342">
        <f>'[12]NR 2023'!J31</f>
        <v>0</v>
      </c>
      <c r="F31" s="346">
        <f t="shared" si="8"/>
        <v>886.3</v>
      </c>
      <c r="G31" s="343">
        <f>'[12]NR 2023'!O31</f>
        <v>1094</v>
      </c>
      <c r="H31" s="342">
        <f>'[12]NR 2023'!P31</f>
        <v>2</v>
      </c>
      <c r="I31" s="348">
        <f t="shared" si="9"/>
        <v>1096</v>
      </c>
      <c r="J31" s="398">
        <f>'[12]NR 2023'!AA31</f>
        <v>1135.5999999999999</v>
      </c>
      <c r="K31" s="339">
        <f>'[12]NR 2023'!AB31</f>
        <v>0</v>
      </c>
      <c r="L31" s="338">
        <f t="shared" si="10"/>
        <v>1135.5999999999999</v>
      </c>
      <c r="M31" s="356">
        <f t="shared" si="12"/>
        <v>1249.1600000000001</v>
      </c>
      <c r="N31" s="356">
        <f t="shared" si="12"/>
        <v>0</v>
      </c>
      <c r="O31" s="346">
        <f t="shared" si="14"/>
        <v>1249.1600000000001</v>
      </c>
      <c r="P31" s="356">
        <f t="shared" si="13"/>
        <v>1374.0760000000002</v>
      </c>
      <c r="Q31" s="347">
        <f t="shared" si="13"/>
        <v>0</v>
      </c>
      <c r="R31" s="346">
        <f t="shared" si="11"/>
        <v>1374.0760000000002</v>
      </c>
      <c r="S31" s="3"/>
    </row>
    <row r="32" spans="1:19" x14ac:dyDescent="0.25">
      <c r="A32" s="3"/>
      <c r="B32" s="350" t="s">
        <v>49</v>
      </c>
      <c r="C32" s="349" t="s">
        <v>50</v>
      </c>
      <c r="D32" s="343">
        <f>'[12]NR 2023'!G32</f>
        <v>31932.000000000004</v>
      </c>
      <c r="E32" s="342">
        <f>'[12]NR 2023'!J32</f>
        <v>37.200000000000003</v>
      </c>
      <c r="F32" s="346">
        <f t="shared" si="8"/>
        <v>31969.200000000004</v>
      </c>
      <c r="G32" s="343">
        <f>'[12]NR 2023'!O32</f>
        <v>31455.5</v>
      </c>
      <c r="H32" s="342">
        <f>'[12]NR 2023'!P32</f>
        <v>154</v>
      </c>
      <c r="I32" s="348">
        <f t="shared" si="9"/>
        <v>31609.5</v>
      </c>
      <c r="J32" s="340">
        <f>'[12]NR 2023'!AA32</f>
        <v>35439.4</v>
      </c>
      <c r="K32" s="339">
        <f>'[12]NR 2023'!AB32</f>
        <v>144</v>
      </c>
      <c r="L32" s="338">
        <f t="shared" si="10"/>
        <v>35583.4</v>
      </c>
      <c r="M32" s="356">
        <f t="shared" si="12"/>
        <v>38983.340000000004</v>
      </c>
      <c r="N32" s="356">
        <f t="shared" si="12"/>
        <v>158.4</v>
      </c>
      <c r="O32" s="346">
        <f t="shared" si="14"/>
        <v>39141.740000000005</v>
      </c>
      <c r="P32" s="356">
        <f t="shared" si="13"/>
        <v>42881.674000000006</v>
      </c>
      <c r="Q32" s="347">
        <f t="shared" si="13"/>
        <v>174.24</v>
      </c>
      <c r="R32" s="346">
        <f t="shared" si="11"/>
        <v>43055.914000000004</v>
      </c>
      <c r="S32" s="3"/>
    </row>
    <row r="33" spans="1:19" x14ac:dyDescent="0.25">
      <c r="A33" s="3"/>
      <c r="B33" s="350" t="s">
        <v>51</v>
      </c>
      <c r="C33" s="352" t="s">
        <v>52</v>
      </c>
      <c r="D33" s="343">
        <f>'[12]NR 2023'!G33</f>
        <v>31473.600000000002</v>
      </c>
      <c r="E33" s="342">
        <f>'[12]NR 2023'!J33</f>
        <v>21.3</v>
      </c>
      <c r="F33" s="346">
        <f t="shared" si="8"/>
        <v>31494.9</v>
      </c>
      <c r="G33" s="343">
        <f>'[12]NR 2023'!O33</f>
        <v>31213.5</v>
      </c>
      <c r="H33" s="342">
        <f>'[12]NR 2023'!P33</f>
        <v>36</v>
      </c>
      <c r="I33" s="348">
        <f t="shared" si="9"/>
        <v>31249.5</v>
      </c>
      <c r="J33" s="340">
        <f>'[12]NR 2023'!AA33</f>
        <v>34875.800000000003</v>
      </c>
      <c r="K33" s="339">
        <f>'[12]NR 2023'!AB33</f>
        <v>44</v>
      </c>
      <c r="L33" s="338">
        <f t="shared" si="10"/>
        <v>34919.800000000003</v>
      </c>
      <c r="M33" s="356">
        <f t="shared" si="12"/>
        <v>38363.380000000005</v>
      </c>
      <c r="N33" s="356">
        <f t="shared" si="12"/>
        <v>48.400000000000006</v>
      </c>
      <c r="O33" s="346">
        <f t="shared" si="14"/>
        <v>38411.780000000006</v>
      </c>
      <c r="P33" s="356">
        <f t="shared" si="13"/>
        <v>42199.718000000008</v>
      </c>
      <c r="Q33" s="347">
        <f t="shared" si="13"/>
        <v>53.240000000000009</v>
      </c>
      <c r="R33" s="346">
        <f t="shared" si="11"/>
        <v>42252.958000000006</v>
      </c>
      <c r="S33" s="3"/>
    </row>
    <row r="34" spans="1:19" x14ac:dyDescent="0.25">
      <c r="A34" s="3"/>
      <c r="B34" s="350" t="s">
        <v>53</v>
      </c>
      <c r="C34" s="351" t="s">
        <v>54</v>
      </c>
      <c r="D34" s="343">
        <f>'[12]NR 2023'!G34</f>
        <v>458.4</v>
      </c>
      <c r="E34" s="342">
        <f>'[12]NR 2023'!J34</f>
        <v>15.9</v>
      </c>
      <c r="F34" s="346">
        <f t="shared" si="8"/>
        <v>474.29999999999995</v>
      </c>
      <c r="G34" s="343">
        <f>'[12]NR 2023'!O34</f>
        <v>242</v>
      </c>
      <c r="H34" s="342">
        <f>'[12]NR 2023'!P34</f>
        <v>118</v>
      </c>
      <c r="I34" s="348">
        <f t="shared" si="9"/>
        <v>360</v>
      </c>
      <c r="J34" s="340">
        <f>'[12]NR 2023'!AA34</f>
        <v>563.6</v>
      </c>
      <c r="K34" s="339">
        <f>'[12]NR 2023'!AB34</f>
        <v>100</v>
      </c>
      <c r="L34" s="338">
        <f t="shared" si="10"/>
        <v>663.6</v>
      </c>
      <c r="M34" s="356">
        <f t="shared" si="12"/>
        <v>619.96</v>
      </c>
      <c r="N34" s="356">
        <f t="shared" si="12"/>
        <v>110.00000000000001</v>
      </c>
      <c r="O34" s="346">
        <f t="shared" si="14"/>
        <v>729.96</v>
      </c>
      <c r="P34" s="356">
        <f t="shared" si="13"/>
        <v>681.95600000000013</v>
      </c>
      <c r="Q34" s="347">
        <f t="shared" si="13"/>
        <v>121.00000000000003</v>
      </c>
      <c r="R34" s="346">
        <f t="shared" si="11"/>
        <v>802.95600000000013</v>
      </c>
      <c r="S34" s="3"/>
    </row>
    <row r="35" spans="1:19" x14ac:dyDescent="0.25">
      <c r="A35" s="3"/>
      <c r="B35" s="350" t="s">
        <v>55</v>
      </c>
      <c r="C35" s="349" t="s">
        <v>56</v>
      </c>
      <c r="D35" s="343">
        <f>'[12]NR 2023'!G35</f>
        <v>10571.7</v>
      </c>
      <c r="E35" s="342">
        <f>'[12]NR 2023'!J35</f>
        <v>6.1</v>
      </c>
      <c r="F35" s="346">
        <f t="shared" si="8"/>
        <v>10577.800000000001</v>
      </c>
      <c r="G35" s="343">
        <f>'[12]NR 2023'!O35</f>
        <v>10607.5</v>
      </c>
      <c r="H35" s="342">
        <f>'[12]NR 2023'!P35</f>
        <v>15</v>
      </c>
      <c r="I35" s="348">
        <f t="shared" si="9"/>
        <v>10622.5</v>
      </c>
      <c r="J35" s="340">
        <f>'[12]NR 2023'!AA35</f>
        <v>11713.100000000002</v>
      </c>
      <c r="K35" s="339">
        <f>'[12]NR 2023'!AB35</f>
        <v>11.7</v>
      </c>
      <c r="L35" s="338">
        <f t="shared" si="10"/>
        <v>11724.800000000003</v>
      </c>
      <c r="M35" s="356">
        <f t="shared" si="12"/>
        <v>12884.410000000003</v>
      </c>
      <c r="N35" s="356">
        <f t="shared" si="12"/>
        <v>12.870000000000001</v>
      </c>
      <c r="O35" s="346">
        <f t="shared" si="14"/>
        <v>12897.280000000004</v>
      </c>
      <c r="P35" s="356">
        <f t="shared" si="13"/>
        <v>14172.851000000004</v>
      </c>
      <c r="Q35" s="347">
        <f t="shared" si="13"/>
        <v>14.157000000000002</v>
      </c>
      <c r="R35" s="346">
        <f t="shared" si="11"/>
        <v>14187.008000000003</v>
      </c>
      <c r="S35" s="3"/>
    </row>
    <row r="36" spans="1:19" x14ac:dyDescent="0.25">
      <c r="A36" s="3"/>
      <c r="B36" s="350" t="s">
        <v>57</v>
      </c>
      <c r="C36" s="349" t="s">
        <v>58</v>
      </c>
      <c r="D36" s="343">
        <f>'[12]NR 2023'!G36</f>
        <v>0.1</v>
      </c>
      <c r="E36" s="342">
        <f>'[12]NR 2023'!J36</f>
        <v>0</v>
      </c>
      <c r="F36" s="346">
        <f t="shared" si="8"/>
        <v>0.1</v>
      </c>
      <c r="G36" s="343">
        <f>'[12]NR 2023'!O36</f>
        <v>2</v>
      </c>
      <c r="H36" s="342">
        <f>'[12]NR 2023'!P36</f>
        <v>0</v>
      </c>
      <c r="I36" s="348">
        <f t="shared" si="9"/>
        <v>2</v>
      </c>
      <c r="J36" s="340">
        <f>'[12]NR 2023'!AA36</f>
        <v>2</v>
      </c>
      <c r="K36" s="339">
        <f>'[12]NR 2023'!AB36</f>
        <v>0</v>
      </c>
      <c r="L36" s="338">
        <f t="shared" si="10"/>
        <v>2</v>
      </c>
      <c r="M36" s="356">
        <f t="shared" si="12"/>
        <v>2.2000000000000002</v>
      </c>
      <c r="N36" s="356">
        <f t="shared" si="12"/>
        <v>0</v>
      </c>
      <c r="O36" s="346">
        <f t="shared" si="14"/>
        <v>2.2000000000000002</v>
      </c>
      <c r="P36" s="356">
        <f t="shared" si="13"/>
        <v>2.4200000000000004</v>
      </c>
      <c r="Q36" s="347">
        <f t="shared" si="13"/>
        <v>0</v>
      </c>
      <c r="R36" s="346">
        <f t="shared" si="11"/>
        <v>2.4200000000000004</v>
      </c>
      <c r="S36" s="3"/>
    </row>
    <row r="37" spans="1:19" x14ac:dyDescent="0.25">
      <c r="A37" s="3"/>
      <c r="B37" s="350" t="s">
        <v>59</v>
      </c>
      <c r="C37" s="349" t="s">
        <v>60</v>
      </c>
      <c r="D37" s="343">
        <f>'[12]NR 2023'!G37</f>
        <v>1795.5</v>
      </c>
      <c r="E37" s="342">
        <f>'[12]NR 2023'!J37</f>
        <v>0</v>
      </c>
      <c r="F37" s="346">
        <f t="shared" si="8"/>
        <v>1795.5</v>
      </c>
      <c r="G37" s="343">
        <f>'[12]NR 2023'!O37</f>
        <v>1802</v>
      </c>
      <c r="H37" s="342">
        <f>'[12]NR 2023'!P37</f>
        <v>0</v>
      </c>
      <c r="I37" s="348">
        <f t="shared" si="9"/>
        <v>1802</v>
      </c>
      <c r="J37" s="340">
        <f>'[12]NR 2023'!AA37</f>
        <v>1887.3</v>
      </c>
      <c r="K37" s="339">
        <f>'[12]NR 2023'!AB37</f>
        <v>0</v>
      </c>
      <c r="L37" s="338">
        <f t="shared" si="10"/>
        <v>1887.3</v>
      </c>
      <c r="M37" s="400">
        <f t="shared" si="12"/>
        <v>2076.0300000000002</v>
      </c>
      <c r="N37" s="356">
        <f t="shared" si="12"/>
        <v>0</v>
      </c>
      <c r="O37" s="346">
        <f t="shared" si="14"/>
        <v>2076.0300000000002</v>
      </c>
      <c r="P37" s="400">
        <f t="shared" si="13"/>
        <v>2283.6330000000003</v>
      </c>
      <c r="Q37" s="347">
        <f t="shared" si="13"/>
        <v>0</v>
      </c>
      <c r="R37" s="346">
        <f t="shared" si="11"/>
        <v>2283.6330000000003</v>
      </c>
      <c r="S37" s="3"/>
    </row>
    <row r="38" spans="1:19" ht="15.75" thickBot="1" x14ac:dyDescent="0.3">
      <c r="A38" s="3"/>
      <c r="B38" s="345" t="s">
        <v>61</v>
      </c>
      <c r="C38" s="344" t="s">
        <v>62</v>
      </c>
      <c r="D38" s="343">
        <f>'[12]NR 2023'!G38</f>
        <v>1821.6</v>
      </c>
      <c r="E38" s="342">
        <f>'[12]NR 2023'!J38</f>
        <v>0.4</v>
      </c>
      <c r="F38" s="336">
        <f t="shared" si="8"/>
        <v>1822</v>
      </c>
      <c r="G38" s="343">
        <f>'[12]NR 2023'!O38</f>
        <v>2295.3000000000002</v>
      </c>
      <c r="H38" s="342">
        <f>'[12]NR 2023'!P38</f>
        <v>1</v>
      </c>
      <c r="I38" s="341">
        <f t="shared" si="9"/>
        <v>2296.3000000000002</v>
      </c>
      <c r="J38" s="340">
        <f>'[12]NR 2023'!AA38</f>
        <v>1730.5</v>
      </c>
      <c r="K38" s="339">
        <f>'[12]NR 2023'!AB38</f>
        <v>1</v>
      </c>
      <c r="L38" s="338">
        <f t="shared" si="10"/>
        <v>1731.5</v>
      </c>
      <c r="M38" s="356">
        <f t="shared" si="12"/>
        <v>1903.5500000000002</v>
      </c>
      <c r="N38" s="356">
        <f t="shared" si="12"/>
        <v>1.1000000000000001</v>
      </c>
      <c r="O38" s="336">
        <f t="shared" si="14"/>
        <v>1904.65</v>
      </c>
      <c r="P38" s="356">
        <f t="shared" si="13"/>
        <v>2093.9050000000002</v>
      </c>
      <c r="Q38" s="337">
        <f t="shared" si="13"/>
        <v>1.2100000000000002</v>
      </c>
      <c r="R38" s="336">
        <f t="shared" si="11"/>
        <v>2095.1150000000002</v>
      </c>
      <c r="S38" s="3"/>
    </row>
    <row r="39" spans="1:19" ht="15.75" thickBot="1" x14ac:dyDescent="0.3">
      <c r="A39" s="3"/>
      <c r="B39" s="335" t="s">
        <v>63</v>
      </c>
      <c r="C39" s="334" t="s">
        <v>64</v>
      </c>
      <c r="D39" s="330">
        <f>SUM(D28:D32)+SUM(D35:D38)</f>
        <v>51424.200000000004</v>
      </c>
      <c r="E39" s="330">
        <f>SUM(E28:E32)+SUM(E35:E38)</f>
        <v>227.2</v>
      </c>
      <c r="F39" s="329">
        <f>SUM(F35:F38)+SUM(F28:F32)</f>
        <v>51651.400000000009</v>
      </c>
      <c r="G39" s="330">
        <f>SUM(G28:G32)+SUM(G35:G38)</f>
        <v>54344.800000000003</v>
      </c>
      <c r="H39" s="330">
        <f>SUM(H28:H32)+SUM(H35:H38)</f>
        <v>447</v>
      </c>
      <c r="I39" s="333">
        <f>SUM(I35:I38)+SUM(I28:I32)</f>
        <v>54791.8</v>
      </c>
      <c r="J39" s="331">
        <f>SUM(J28:J32)+SUM(J35:J38)</f>
        <v>57823.8</v>
      </c>
      <c r="K39" s="332">
        <f>SUM(K28:K32)+SUM(K35:K38)</f>
        <v>482</v>
      </c>
      <c r="L39" s="331">
        <f>SUM(L35:L38)+SUM(L28:L32)</f>
        <v>58305.8</v>
      </c>
      <c r="M39" s="330">
        <f>SUM(M28:M32)+SUM(M35:M38)</f>
        <v>63606.180000000008</v>
      </c>
      <c r="N39" s="330">
        <f>SUM(N28:N32)+SUM(N35:N38)</f>
        <v>530.20000000000005</v>
      </c>
      <c r="O39" s="329">
        <f>SUM(O35:O38)+SUM(O28:O32)</f>
        <v>64136.380000000005</v>
      </c>
      <c r="P39" s="330">
        <f>SUM(P28:P32)+SUM(P35:P38)</f>
        <v>69966.79800000001</v>
      </c>
      <c r="Q39" s="330">
        <f>SUM(Q28:Q32)+SUM(Q35:Q38)</f>
        <v>583.22</v>
      </c>
      <c r="R39" s="329">
        <f>SUM(R35:R38)+SUM(R28:R32)</f>
        <v>70550.018000000011</v>
      </c>
      <c r="S39" s="3"/>
    </row>
    <row r="40" spans="1:19" ht="19.5" thickBot="1" x14ac:dyDescent="0.35">
      <c r="A40" s="3"/>
      <c r="B40" s="328" t="s">
        <v>65</v>
      </c>
      <c r="C40" s="327" t="s">
        <v>66</v>
      </c>
      <c r="D40" s="324">
        <f t="shared" ref="D40:R40" si="15">D24-D39</f>
        <v>56.099999999998545</v>
      </c>
      <c r="E40" s="324">
        <f t="shared" si="15"/>
        <v>94.900000000000034</v>
      </c>
      <c r="F40" s="323">
        <f t="shared" si="15"/>
        <v>150.99999999999272</v>
      </c>
      <c r="G40" s="324">
        <f t="shared" si="15"/>
        <v>0</v>
      </c>
      <c r="H40" s="324">
        <f t="shared" si="15"/>
        <v>0</v>
      </c>
      <c r="I40" s="326">
        <f t="shared" si="15"/>
        <v>0</v>
      </c>
      <c r="J40" s="324">
        <f t="shared" si="15"/>
        <v>0</v>
      </c>
      <c r="K40" s="324">
        <f t="shared" si="15"/>
        <v>0</v>
      </c>
      <c r="L40" s="323">
        <f t="shared" si="15"/>
        <v>0</v>
      </c>
      <c r="M40" s="325">
        <f t="shared" si="15"/>
        <v>0</v>
      </c>
      <c r="N40" s="324">
        <f t="shared" si="15"/>
        <v>0</v>
      </c>
      <c r="O40" s="323">
        <f t="shared" si="15"/>
        <v>0</v>
      </c>
      <c r="P40" s="324">
        <f t="shared" si="15"/>
        <v>0</v>
      </c>
      <c r="Q40" s="324">
        <f t="shared" si="15"/>
        <v>0</v>
      </c>
      <c r="R40" s="323">
        <f t="shared" si="15"/>
        <v>0</v>
      </c>
      <c r="S40" s="3"/>
    </row>
    <row r="41" spans="1:19" ht="15.75" thickBot="1" x14ac:dyDescent="0.3">
      <c r="A41" s="3"/>
      <c r="B41" s="322" t="s">
        <v>67</v>
      </c>
      <c r="C41" s="321" t="s">
        <v>68</v>
      </c>
      <c r="D41" s="316"/>
      <c r="E41" s="320"/>
      <c r="F41" s="314">
        <f>F40-D16</f>
        <v>-4206.4000000000069</v>
      </c>
      <c r="G41" s="316"/>
      <c r="H41" s="315"/>
      <c r="I41" s="319">
        <f>I40-G16</f>
        <v>-5060</v>
      </c>
      <c r="J41" s="318"/>
      <c r="K41" s="315"/>
      <c r="L41" s="314">
        <f>L40-J16</f>
        <v>-5747.7</v>
      </c>
      <c r="M41" s="317"/>
      <c r="N41" s="315"/>
      <c r="O41" s="314">
        <f>O40-M16</f>
        <v>-6322.47</v>
      </c>
      <c r="P41" s="316"/>
      <c r="Q41" s="315"/>
      <c r="R41" s="314">
        <f>R40-P16</f>
        <v>-6954.7170000000006</v>
      </c>
      <c r="S41" s="3"/>
    </row>
    <row r="42" spans="1:19" ht="8.25" customHeight="1" thickBot="1" x14ac:dyDescent="0.3">
      <c r="A42" s="3"/>
      <c r="B42" s="311"/>
      <c r="C42" s="296"/>
      <c r="D42" s="3"/>
      <c r="E42" s="295"/>
      <c r="F42" s="295"/>
      <c r="G42" s="3"/>
      <c r="H42" s="295"/>
      <c r="I42" s="295"/>
      <c r="J42" s="295"/>
      <c r="K42" s="295"/>
      <c r="L42" s="3"/>
      <c r="M42" s="3"/>
      <c r="N42" s="3"/>
      <c r="O42" s="3"/>
      <c r="P42" s="3"/>
      <c r="Q42" s="3"/>
      <c r="R42" s="3"/>
      <c r="S42" s="3"/>
    </row>
    <row r="43" spans="1:19" ht="15.75" customHeight="1" x14ac:dyDescent="0.25">
      <c r="A43" s="3"/>
      <c r="B43" s="311"/>
      <c r="C43" s="474" t="s">
        <v>69</v>
      </c>
      <c r="D43" s="313" t="s">
        <v>70</v>
      </c>
      <c r="E43" s="295"/>
      <c r="F43" s="294"/>
      <c r="G43" s="313" t="s">
        <v>71</v>
      </c>
      <c r="H43" s="295"/>
      <c r="I43" s="295"/>
      <c r="J43" s="313" t="s">
        <v>72</v>
      </c>
      <c r="K43" s="295"/>
      <c r="L43" s="295"/>
      <c r="M43" s="313" t="s">
        <v>73</v>
      </c>
      <c r="N43" s="3"/>
      <c r="O43" s="3"/>
      <c r="P43" s="313" t="s">
        <v>73</v>
      </c>
      <c r="Q43" s="3"/>
      <c r="R43" s="3"/>
      <c r="S43" s="3"/>
    </row>
    <row r="44" spans="1:19" ht="15.75" thickBot="1" x14ac:dyDescent="0.3">
      <c r="A44" s="3"/>
      <c r="B44" s="311"/>
      <c r="C44" s="475"/>
      <c r="D44" s="312">
        <f>'[12]NR 2023'!D44</f>
        <v>638.6</v>
      </c>
      <c r="E44" s="295"/>
      <c r="F44" s="294"/>
      <c r="G44" s="312">
        <f>'[12]NR 2023'!L44</f>
        <v>637.5</v>
      </c>
      <c r="H44" s="308"/>
      <c r="I44" s="308"/>
      <c r="J44" s="312">
        <v>642.1</v>
      </c>
      <c r="K44" s="308"/>
      <c r="L44" s="308"/>
      <c r="M44" s="312">
        <v>642.1</v>
      </c>
      <c r="N44" s="3"/>
      <c r="O44" s="3"/>
      <c r="P44" s="312">
        <v>642.1</v>
      </c>
      <c r="Q44" s="3"/>
      <c r="R44" s="3"/>
      <c r="S44" s="3"/>
    </row>
    <row r="45" spans="1:19" ht="8.25" customHeight="1" thickBot="1" x14ac:dyDescent="0.3">
      <c r="A45" s="3"/>
      <c r="B45" s="311"/>
      <c r="C45" s="296"/>
      <c r="D45" s="295"/>
      <c r="E45" s="295"/>
      <c r="F45" s="294"/>
      <c r="G45" s="295"/>
      <c r="H45" s="295"/>
      <c r="I45" s="294"/>
      <c r="J45" s="294"/>
      <c r="K45" s="294"/>
      <c r="L45" s="3"/>
      <c r="M45" s="3"/>
      <c r="N45" s="3"/>
      <c r="O45" s="3"/>
      <c r="P45" s="3"/>
      <c r="Q45" s="3"/>
      <c r="R45" s="3"/>
      <c r="S45" s="3"/>
    </row>
    <row r="46" spans="1:19" ht="37.5" customHeight="1" thickBot="1" x14ac:dyDescent="0.3">
      <c r="A46" s="3"/>
      <c r="B46" s="311"/>
      <c r="C46" s="474" t="s">
        <v>74</v>
      </c>
      <c r="D46" s="101" t="s">
        <v>75</v>
      </c>
      <c r="E46" s="309" t="s">
        <v>76</v>
      </c>
      <c r="F46" s="294"/>
      <c r="G46" s="101" t="s">
        <v>75</v>
      </c>
      <c r="H46" s="309" t="s">
        <v>76</v>
      </c>
      <c r="I46" s="3"/>
      <c r="J46" s="101" t="s">
        <v>75</v>
      </c>
      <c r="K46" s="309" t="s">
        <v>76</v>
      </c>
      <c r="L46" s="310"/>
      <c r="M46" s="101" t="s">
        <v>75</v>
      </c>
      <c r="N46" s="309" t="s">
        <v>76</v>
      </c>
      <c r="O46" s="3"/>
      <c r="P46" s="101" t="s">
        <v>75</v>
      </c>
      <c r="Q46" s="309" t="s">
        <v>76</v>
      </c>
      <c r="R46" s="3"/>
      <c r="S46" s="3"/>
    </row>
    <row r="47" spans="1:19" ht="15.75" thickBot="1" x14ac:dyDescent="0.3">
      <c r="A47" s="3"/>
      <c r="B47" s="297"/>
      <c r="C47" s="476"/>
      <c r="D47" s="307">
        <v>0</v>
      </c>
      <c r="E47" s="306">
        <v>0</v>
      </c>
      <c r="F47" s="294"/>
      <c r="G47" s="307">
        <v>0</v>
      </c>
      <c r="H47" s="306">
        <v>0</v>
      </c>
      <c r="I47" s="3"/>
      <c r="J47" s="307">
        <v>0</v>
      </c>
      <c r="K47" s="306">
        <v>0</v>
      </c>
      <c r="L47" s="308"/>
      <c r="M47" s="307">
        <v>0</v>
      </c>
      <c r="N47" s="306">
        <v>0</v>
      </c>
      <c r="O47" s="3"/>
      <c r="P47" s="307">
        <v>0</v>
      </c>
      <c r="Q47" s="306">
        <v>0</v>
      </c>
      <c r="R47" s="3"/>
      <c r="S47" s="3"/>
    </row>
    <row r="48" spans="1:19" x14ac:dyDescent="0.25">
      <c r="A48" s="3"/>
      <c r="B48" s="297"/>
      <c r="C48" s="296"/>
      <c r="D48" s="295"/>
      <c r="E48" s="295"/>
      <c r="F48" s="294"/>
      <c r="G48" s="295"/>
      <c r="H48" s="295"/>
      <c r="I48" s="294"/>
      <c r="J48" s="294"/>
      <c r="K48" s="294"/>
      <c r="L48" s="3"/>
      <c r="M48" s="3"/>
      <c r="N48" s="3"/>
      <c r="O48" s="3"/>
      <c r="P48" s="3"/>
      <c r="Q48" s="3"/>
      <c r="R48" s="3"/>
      <c r="S48" s="3"/>
    </row>
    <row r="49" spans="1:19" x14ac:dyDescent="0.25">
      <c r="A49" s="3"/>
      <c r="B49" s="297"/>
      <c r="C49" s="302" t="s">
        <v>77</v>
      </c>
      <c r="D49" s="300" t="s">
        <v>78</v>
      </c>
      <c r="E49" s="295"/>
      <c r="F49" s="3"/>
      <c r="G49" s="300" t="s">
        <v>79</v>
      </c>
      <c r="H49" s="3"/>
      <c r="I49" s="3"/>
      <c r="J49" s="300" t="s">
        <v>80</v>
      </c>
      <c r="K49" s="3"/>
      <c r="L49" s="301"/>
      <c r="M49" s="300" t="s">
        <v>81</v>
      </c>
      <c r="N49" s="301"/>
      <c r="O49" s="301"/>
      <c r="P49" s="300" t="s">
        <v>82</v>
      </c>
      <c r="Q49" s="3"/>
      <c r="R49" s="3"/>
      <c r="S49" s="3"/>
    </row>
    <row r="50" spans="1:19" x14ac:dyDescent="0.25">
      <c r="A50" s="3"/>
      <c r="B50" s="297"/>
      <c r="C50" s="299" t="s">
        <v>83</v>
      </c>
      <c r="D50" s="303">
        <f>SUM(D51:D54)</f>
        <v>3129.23</v>
      </c>
      <c r="E50" s="295"/>
      <c r="F50" s="3"/>
      <c r="G50" s="303">
        <f>SUM(G51:G54)</f>
        <v>2866.1</v>
      </c>
      <c r="H50" s="3"/>
      <c r="I50" s="3"/>
      <c r="J50" s="303">
        <f>SUM(J51:J54)</f>
        <v>3100.2999999999997</v>
      </c>
      <c r="K50" s="3"/>
      <c r="L50" s="304"/>
      <c r="M50" s="303">
        <f>SUM(M51:M55)</f>
        <v>3410.33</v>
      </c>
      <c r="N50" s="304"/>
      <c r="O50" s="304"/>
      <c r="P50" s="303">
        <f>SUM(P51:P54)</f>
        <v>3751.3630000000003</v>
      </c>
      <c r="Q50" s="3"/>
      <c r="R50" s="3"/>
      <c r="S50" s="3"/>
    </row>
    <row r="51" spans="1:19" x14ac:dyDescent="0.25">
      <c r="A51" s="3"/>
      <c r="B51" s="297"/>
      <c r="C51" s="299" t="s">
        <v>84</v>
      </c>
      <c r="D51" s="401">
        <f>'[12]NR 2023'!G51</f>
        <v>1505.0299999999997</v>
      </c>
      <c r="E51" s="402"/>
      <c r="F51" s="403"/>
      <c r="G51" s="401">
        <f>'[12]NR 2023'!O51</f>
        <v>1014.0999999999999</v>
      </c>
      <c r="H51" s="403"/>
      <c r="I51" s="403"/>
      <c r="J51" s="401">
        <f>'[12]NR 2023'!U51</f>
        <v>1333.6</v>
      </c>
      <c r="K51" s="403"/>
      <c r="L51" s="404"/>
      <c r="M51" s="401">
        <f>J51*1.1</f>
        <v>1466.96</v>
      </c>
      <c r="N51" s="404"/>
      <c r="O51" s="404"/>
      <c r="P51" s="401">
        <f>M51*1.1</f>
        <v>1613.6560000000002</v>
      </c>
      <c r="Q51" s="3"/>
      <c r="R51" s="3"/>
      <c r="S51" s="3"/>
    </row>
    <row r="52" spans="1:19" x14ac:dyDescent="0.25">
      <c r="A52" s="3"/>
      <c r="B52" s="297"/>
      <c r="C52" s="299" t="s">
        <v>85</v>
      </c>
      <c r="D52" s="401">
        <f>'[12]NR 2023'!G52</f>
        <v>651.80000000000007</v>
      </c>
      <c r="E52" s="402"/>
      <c r="F52" s="403"/>
      <c r="G52" s="401">
        <f>'[12]NR 2023'!O52</f>
        <v>793.8</v>
      </c>
      <c r="H52" s="403"/>
      <c r="I52" s="403"/>
      <c r="J52" s="401">
        <f>'[12]NR 2023'!U52</f>
        <v>910.8</v>
      </c>
      <c r="K52" s="403"/>
      <c r="L52" s="404"/>
      <c r="M52" s="401">
        <f t="shared" ref="M52:M54" si="16">J52*1.1</f>
        <v>1001.88</v>
      </c>
      <c r="N52" s="404"/>
      <c r="O52" s="404"/>
      <c r="P52" s="401">
        <f>M52*1.1</f>
        <v>1102.068</v>
      </c>
      <c r="Q52" s="3"/>
      <c r="R52" s="3"/>
      <c r="S52" s="3"/>
    </row>
    <row r="53" spans="1:19" x14ac:dyDescent="0.25">
      <c r="A53" s="3"/>
      <c r="B53" s="297"/>
      <c r="C53" s="299" t="s">
        <v>86</v>
      </c>
      <c r="D53" s="401">
        <f>'[12]NR 2023'!G53</f>
        <v>172.4</v>
      </c>
      <c r="E53" s="402"/>
      <c r="F53" s="403"/>
      <c r="G53" s="401">
        <f>'[12]NR 2023'!O53</f>
        <v>140.30000000000001</v>
      </c>
      <c r="H53" s="403"/>
      <c r="I53" s="403"/>
      <c r="J53" s="401">
        <f>'[12]NR 2023'!U53</f>
        <v>177.4</v>
      </c>
      <c r="K53" s="403"/>
      <c r="L53" s="404"/>
      <c r="M53" s="401">
        <f t="shared" si="16"/>
        <v>195.14000000000001</v>
      </c>
      <c r="N53" s="404"/>
      <c r="O53" s="404"/>
      <c r="P53" s="401">
        <f>M53*1.1</f>
        <v>214.65400000000002</v>
      </c>
      <c r="Q53" s="3"/>
      <c r="R53" s="3"/>
      <c r="S53" s="3"/>
    </row>
    <row r="54" spans="1:19" x14ac:dyDescent="0.25">
      <c r="A54" s="3"/>
      <c r="B54" s="297"/>
      <c r="C54" s="305" t="s">
        <v>87</v>
      </c>
      <c r="D54" s="401">
        <f>'[12]NR 2023'!G54</f>
        <v>800</v>
      </c>
      <c r="E54" s="402"/>
      <c r="F54" s="403"/>
      <c r="G54" s="401">
        <f>'[12]NR 2023'!O54</f>
        <v>917.90000000000009</v>
      </c>
      <c r="H54" s="403"/>
      <c r="I54" s="403"/>
      <c r="J54" s="401">
        <f>'[12]NR 2023'!U54</f>
        <v>678.5</v>
      </c>
      <c r="K54" s="403"/>
      <c r="L54" s="404"/>
      <c r="M54" s="401">
        <f t="shared" si="16"/>
        <v>746.35</v>
      </c>
      <c r="N54" s="404"/>
      <c r="O54" s="404"/>
      <c r="P54" s="401">
        <f>M54*1.1</f>
        <v>820.98500000000013</v>
      </c>
      <c r="Q54" s="3"/>
      <c r="R54" s="3"/>
      <c r="S54" s="3"/>
    </row>
    <row r="55" spans="1:19" ht="10.5" customHeight="1" x14ac:dyDescent="0.25">
      <c r="A55" s="3"/>
      <c r="B55" s="297"/>
      <c r="C55" s="296"/>
      <c r="D55" s="402"/>
      <c r="E55" s="402"/>
      <c r="F55" s="403"/>
      <c r="G55" s="403"/>
      <c r="H55" s="403"/>
      <c r="I55" s="403"/>
      <c r="J55" s="403"/>
      <c r="K55" s="403"/>
      <c r="L55" s="403"/>
      <c r="M55" s="403"/>
      <c r="N55" s="403"/>
      <c r="O55" s="403"/>
      <c r="P55" s="403"/>
      <c r="Q55" s="3"/>
      <c r="R55" s="3"/>
      <c r="S55" s="3"/>
    </row>
    <row r="56" spans="1:19" x14ac:dyDescent="0.25">
      <c r="A56" s="3"/>
      <c r="B56" s="297"/>
      <c r="C56" s="302" t="s">
        <v>88</v>
      </c>
      <c r="D56" s="405" t="s">
        <v>78</v>
      </c>
      <c r="E56" s="402"/>
      <c r="F56" s="406"/>
      <c r="G56" s="405" t="s">
        <v>89</v>
      </c>
      <c r="H56" s="402"/>
      <c r="I56" s="406"/>
      <c r="J56" s="405" t="s">
        <v>80</v>
      </c>
      <c r="K56" s="406"/>
      <c r="L56" s="403"/>
      <c r="M56" s="405" t="s">
        <v>81</v>
      </c>
      <c r="N56" s="407"/>
      <c r="O56" s="407"/>
      <c r="P56" s="405" t="s">
        <v>82</v>
      </c>
      <c r="Q56" s="3"/>
      <c r="R56" s="3"/>
      <c r="S56" s="3"/>
    </row>
    <row r="57" spans="1:19" x14ac:dyDescent="0.25">
      <c r="A57" s="3"/>
      <c r="B57" s="297"/>
      <c r="C57" s="299"/>
      <c r="D57" s="408">
        <f>'[12]NR 2023'!E57</f>
        <v>63.8</v>
      </c>
      <c r="E57" s="402"/>
      <c r="F57" s="406"/>
      <c r="G57" s="408">
        <f>'[12]NR 2023'!L57</f>
        <v>70.3</v>
      </c>
      <c r="H57" s="402"/>
      <c r="I57" s="406"/>
      <c r="J57" s="408">
        <f>'[12]NR 2023'!X57</f>
        <v>63.9</v>
      </c>
      <c r="K57" s="406"/>
      <c r="L57" s="403"/>
      <c r="M57" s="408">
        <f>'[12]NR 2023'!X57</f>
        <v>63.9</v>
      </c>
      <c r="N57" s="403"/>
      <c r="O57" s="403"/>
      <c r="P57" s="408">
        <v>64</v>
      </c>
      <c r="Q57" s="3"/>
      <c r="R57" s="3"/>
      <c r="S57" s="3"/>
    </row>
    <row r="58" spans="1:19" x14ac:dyDescent="0.25">
      <c r="A58" s="3"/>
      <c r="B58" s="297"/>
      <c r="C58" s="296"/>
      <c r="D58" s="295"/>
      <c r="E58" s="295"/>
      <c r="F58" s="294"/>
      <c r="G58" s="295"/>
      <c r="H58" s="295"/>
      <c r="I58" s="294"/>
      <c r="J58" s="294"/>
      <c r="K58" s="294"/>
      <c r="L58" s="3"/>
      <c r="M58" s="3"/>
      <c r="N58" s="3"/>
      <c r="O58" s="3"/>
      <c r="P58" s="3"/>
      <c r="Q58" s="3"/>
      <c r="R58" s="3"/>
      <c r="S58" s="3"/>
    </row>
    <row r="59" spans="1:19" x14ac:dyDescent="0.25">
      <c r="A59" s="3"/>
      <c r="B59" s="293" t="s">
        <v>90</v>
      </c>
      <c r="C59" s="292"/>
      <c r="D59" s="481"/>
      <c r="E59" s="481"/>
      <c r="F59" s="481"/>
      <c r="G59" s="481"/>
      <c r="H59" s="481"/>
      <c r="I59" s="481"/>
      <c r="J59" s="481"/>
      <c r="K59" s="481"/>
      <c r="L59" s="291"/>
      <c r="M59" s="291"/>
      <c r="N59" s="291"/>
      <c r="O59" s="291"/>
      <c r="P59" s="291"/>
      <c r="Q59" s="291"/>
      <c r="R59" s="290"/>
      <c r="S59" s="3"/>
    </row>
    <row r="60" spans="1:19" ht="15.75" x14ac:dyDescent="0.25">
      <c r="A60" s="3"/>
      <c r="B60" s="409"/>
      <c r="C60" s="410"/>
      <c r="D60" s="410"/>
      <c r="E60" s="410"/>
      <c r="F60" s="410"/>
      <c r="G60" s="410"/>
      <c r="H60" s="410"/>
      <c r="I60" s="410"/>
      <c r="J60" s="410"/>
      <c r="K60" s="410"/>
      <c r="R60" s="285"/>
      <c r="S60" s="3"/>
    </row>
    <row r="61" spans="1:19" ht="15.75" x14ac:dyDescent="0.25">
      <c r="A61" s="3"/>
      <c r="B61" s="537" t="s">
        <v>137</v>
      </c>
      <c r="C61" s="538"/>
      <c r="D61" s="538"/>
      <c r="E61" s="538"/>
      <c r="F61" s="538"/>
      <c r="G61" s="538"/>
      <c r="H61" s="538"/>
      <c r="I61" s="538"/>
      <c r="J61" s="538"/>
      <c r="K61" s="538"/>
      <c r="R61" s="285"/>
      <c r="S61" s="3"/>
    </row>
    <row r="62" spans="1:19" ht="15.75" x14ac:dyDescent="0.25">
      <c r="A62" s="3"/>
      <c r="B62" s="537" t="s">
        <v>138</v>
      </c>
      <c r="C62" s="538"/>
      <c r="D62" s="538"/>
      <c r="E62" s="538"/>
      <c r="F62" s="538"/>
      <c r="G62" s="538"/>
      <c r="H62" s="538"/>
      <c r="I62" s="538"/>
      <c r="J62" s="538"/>
      <c r="K62" s="538"/>
      <c r="R62" s="285"/>
      <c r="S62" s="3"/>
    </row>
    <row r="63" spans="1:19" ht="15.75" x14ac:dyDescent="0.25">
      <c r="A63" s="3"/>
      <c r="B63" s="539"/>
      <c r="C63" s="540"/>
      <c r="D63" s="540"/>
      <c r="E63" s="540"/>
      <c r="F63" s="540"/>
      <c r="G63" s="540"/>
      <c r="H63" s="540"/>
      <c r="I63" s="540"/>
      <c r="J63" s="540"/>
      <c r="K63" s="540"/>
      <c r="R63" s="285"/>
      <c r="S63" s="3"/>
    </row>
    <row r="64" spans="1:19" x14ac:dyDescent="0.25">
      <c r="A64" s="3"/>
      <c r="B64" s="479"/>
      <c r="C64" s="480"/>
      <c r="D64" s="480"/>
      <c r="E64" s="480"/>
      <c r="F64" s="480"/>
      <c r="G64" s="480"/>
      <c r="H64" s="480"/>
      <c r="I64" s="480"/>
      <c r="J64" s="480"/>
      <c r="K64" s="480"/>
      <c r="R64" s="285"/>
      <c r="S64" s="3"/>
    </row>
    <row r="65" spans="1:19" x14ac:dyDescent="0.25">
      <c r="A65" s="3"/>
      <c r="B65" s="287"/>
      <c r="D65" s="278"/>
      <c r="E65" s="278"/>
      <c r="F65" s="278"/>
      <c r="G65" s="278"/>
      <c r="H65" s="278"/>
      <c r="I65" s="278"/>
      <c r="J65" s="278"/>
      <c r="K65" s="278"/>
      <c r="R65" s="285"/>
      <c r="S65" s="3"/>
    </row>
    <row r="66" spans="1:19" x14ac:dyDescent="0.25">
      <c r="A66" s="3"/>
      <c r="B66" s="287"/>
      <c r="C66" s="288"/>
      <c r="D66" s="278"/>
      <c r="E66" s="278"/>
      <c r="F66" s="278"/>
      <c r="G66" s="278"/>
      <c r="H66" s="278"/>
      <c r="I66" s="278"/>
      <c r="J66" s="278"/>
      <c r="K66" s="278"/>
      <c r="R66" s="285"/>
      <c r="S66" s="3"/>
    </row>
    <row r="67" spans="1:19" x14ac:dyDescent="0.25">
      <c r="A67" s="3"/>
      <c r="B67" s="287"/>
      <c r="C67" s="286"/>
      <c r="D67" s="278"/>
      <c r="E67" s="278"/>
      <c r="F67" s="278"/>
      <c r="G67" s="278"/>
      <c r="H67" s="278"/>
      <c r="I67" s="278"/>
      <c r="J67" s="278"/>
      <c r="K67" s="278"/>
      <c r="R67" s="285"/>
      <c r="S67" s="3"/>
    </row>
    <row r="68" spans="1:19" x14ac:dyDescent="0.25">
      <c r="A68" s="3"/>
      <c r="B68" s="287"/>
      <c r="C68" s="286"/>
      <c r="D68" s="278"/>
      <c r="E68" s="278"/>
      <c r="F68" s="278"/>
      <c r="G68" s="278"/>
      <c r="H68" s="278"/>
      <c r="I68" s="278"/>
      <c r="J68" s="278"/>
      <c r="K68" s="278"/>
      <c r="R68" s="285"/>
      <c r="S68" s="3"/>
    </row>
    <row r="69" spans="1:19" x14ac:dyDescent="0.25">
      <c r="A69" s="3"/>
      <c r="B69" s="284"/>
      <c r="C69" s="283"/>
      <c r="D69" s="282"/>
      <c r="E69" s="282"/>
      <c r="F69" s="282"/>
      <c r="G69" s="282"/>
      <c r="H69" s="282"/>
      <c r="I69" s="282"/>
      <c r="J69" s="282"/>
      <c r="K69" s="282"/>
      <c r="L69" s="281"/>
      <c r="M69" s="281"/>
      <c r="N69" s="281"/>
      <c r="O69" s="281"/>
      <c r="P69" s="281"/>
      <c r="Q69" s="281"/>
      <c r="R69" s="280"/>
      <c r="S69" s="3"/>
    </row>
    <row r="70" spans="1:19" x14ac:dyDescent="0.25">
      <c r="A70" s="3"/>
      <c r="B70" s="273"/>
      <c r="C70" s="272"/>
      <c r="D70" s="271"/>
      <c r="E70" s="271"/>
      <c r="F70" s="271"/>
      <c r="G70" s="271"/>
      <c r="H70" s="271"/>
      <c r="I70" s="271"/>
      <c r="J70" s="271"/>
      <c r="K70" s="271"/>
      <c r="L70" s="3"/>
      <c r="M70" s="3"/>
      <c r="N70" s="3"/>
      <c r="O70" s="3"/>
      <c r="P70" s="3"/>
      <c r="Q70" s="3"/>
      <c r="R70" s="3"/>
      <c r="S70" s="3"/>
    </row>
    <row r="71" spans="1:19" x14ac:dyDescent="0.25">
      <c r="A71" s="3"/>
      <c r="B71" s="274"/>
      <c r="C71" s="274"/>
      <c r="D71" s="274"/>
      <c r="E71" s="274"/>
      <c r="F71" s="274"/>
      <c r="G71" s="274"/>
      <c r="H71" s="274"/>
      <c r="I71" s="274"/>
      <c r="J71" s="274"/>
      <c r="K71" s="274"/>
      <c r="L71" s="3"/>
      <c r="M71" s="3"/>
      <c r="N71" s="3"/>
      <c r="O71" s="3"/>
      <c r="P71" s="3"/>
      <c r="Q71" s="3"/>
      <c r="R71" s="3"/>
      <c r="S71" s="3"/>
    </row>
    <row r="72" spans="1:19" x14ac:dyDescent="0.25">
      <c r="A72" s="3"/>
      <c r="B72" s="274" t="s">
        <v>91</v>
      </c>
      <c r="C72" s="279">
        <v>44854</v>
      </c>
      <c r="D72" s="278" t="s">
        <v>139</v>
      </c>
      <c r="E72" s="274"/>
      <c r="F72" s="274" t="s">
        <v>92</v>
      </c>
      <c r="G72" s="277" t="s">
        <v>140</v>
      </c>
      <c r="H72" s="274"/>
      <c r="I72" s="274"/>
      <c r="J72" s="274"/>
      <c r="K72" s="274"/>
      <c r="L72" s="3"/>
      <c r="M72" s="3"/>
      <c r="N72" s="3"/>
      <c r="O72" s="3"/>
      <c r="P72" s="3"/>
      <c r="Q72" s="3"/>
      <c r="R72" s="3"/>
      <c r="S72" s="3"/>
    </row>
    <row r="73" spans="1:19" ht="7.5" customHeight="1" x14ac:dyDescent="0.25">
      <c r="A73" s="3"/>
      <c r="B73" s="274"/>
      <c r="C73" s="274"/>
      <c r="D73" s="274"/>
      <c r="E73" s="274"/>
      <c r="F73" s="274"/>
      <c r="G73" s="274"/>
      <c r="H73" s="274"/>
      <c r="I73" s="274"/>
      <c r="J73" s="274"/>
      <c r="K73" s="274"/>
      <c r="L73" s="3"/>
      <c r="M73" s="3"/>
      <c r="N73" s="3"/>
      <c r="O73" s="3"/>
      <c r="P73" s="3"/>
      <c r="Q73" s="3"/>
      <c r="R73" s="3"/>
      <c r="S73" s="3"/>
    </row>
    <row r="74" spans="1:19" x14ac:dyDescent="0.25">
      <c r="A74" s="3"/>
      <c r="B74" s="274"/>
      <c r="C74" s="274"/>
      <c r="D74" s="276"/>
      <c r="E74" s="274"/>
      <c r="F74" s="274" t="s">
        <v>93</v>
      </c>
      <c r="G74" s="275"/>
      <c r="H74" s="274"/>
      <c r="I74" s="274"/>
      <c r="J74" s="274"/>
      <c r="K74" s="274"/>
      <c r="L74" s="3"/>
      <c r="M74" s="3"/>
      <c r="N74" s="3"/>
      <c r="O74" s="3"/>
      <c r="P74" s="3"/>
      <c r="Q74" s="3"/>
      <c r="R74" s="3"/>
      <c r="S74" s="3"/>
    </row>
    <row r="75" spans="1:19" x14ac:dyDescent="0.25">
      <c r="A75" s="3"/>
      <c r="B75" s="274"/>
      <c r="C75" s="274"/>
      <c r="D75" s="276"/>
      <c r="E75" s="274"/>
      <c r="F75" s="274"/>
      <c r="G75" s="275"/>
      <c r="H75" s="274"/>
      <c r="I75" s="274"/>
      <c r="J75" s="274"/>
      <c r="K75" s="274"/>
      <c r="L75" s="3"/>
      <c r="M75" s="3"/>
      <c r="N75" s="3"/>
      <c r="O75" s="3"/>
      <c r="P75" s="3"/>
      <c r="Q75" s="3"/>
      <c r="R75" s="3"/>
      <c r="S75" s="3"/>
    </row>
    <row r="76" spans="1:19" x14ac:dyDescent="0.25">
      <c r="A76" s="3"/>
      <c r="B76" s="274"/>
      <c r="C76" s="274"/>
      <c r="D76" s="274"/>
      <c r="E76" s="274"/>
      <c r="F76" s="274"/>
      <c r="G76" s="274"/>
      <c r="H76" s="274"/>
      <c r="I76" s="274"/>
      <c r="J76" s="274"/>
      <c r="K76" s="274"/>
      <c r="L76" s="3"/>
      <c r="M76" s="3"/>
      <c r="N76" s="3"/>
      <c r="O76" s="3"/>
      <c r="P76" s="3"/>
      <c r="Q76" s="3"/>
      <c r="R76" s="3"/>
      <c r="S76" s="3"/>
    </row>
    <row r="77" spans="1:19" x14ac:dyDescent="0.25">
      <c r="A77" s="3"/>
      <c r="B77" s="273"/>
      <c r="C77" s="272"/>
      <c r="D77" s="271"/>
      <c r="E77" s="271"/>
      <c r="F77" s="271"/>
      <c r="G77" s="271"/>
      <c r="H77" s="271"/>
      <c r="I77" s="271"/>
      <c r="J77" s="271"/>
      <c r="K77" s="271"/>
      <c r="L77" s="3"/>
      <c r="M77" s="3"/>
      <c r="N77" s="3"/>
      <c r="O77" s="3"/>
      <c r="P77" s="3"/>
      <c r="Q77" s="3"/>
      <c r="R77" s="3"/>
      <c r="S77" s="3"/>
    </row>
    <row r="94" ht="15" hidden="1" customHeight="1" x14ac:dyDescent="0.25"/>
    <row r="108" ht="15" hidden="1" customHeight="1" x14ac:dyDescent="0.25"/>
    <row r="109" ht="15" hidden="1" customHeight="1" x14ac:dyDescent="0.25"/>
  </sheetData>
  <mergeCells count="58">
    <mergeCell ref="B64:K64"/>
    <mergeCell ref="N26:N27"/>
    <mergeCell ref="O26:O27"/>
    <mergeCell ref="P26:P27"/>
    <mergeCell ref="Q26:Q27"/>
    <mergeCell ref="B26:B27"/>
    <mergeCell ref="C46:C47"/>
    <mergeCell ref="D59:K59"/>
    <mergeCell ref="B61:K61"/>
    <mergeCell ref="B62:K62"/>
    <mergeCell ref="B63:K63"/>
    <mergeCell ref="R26:R27"/>
    <mergeCell ref="C43:C44"/>
    <mergeCell ref="H26:H27"/>
    <mergeCell ref="I26:I27"/>
    <mergeCell ref="J26:J27"/>
    <mergeCell ref="K26:K27"/>
    <mergeCell ref="L26:L27"/>
    <mergeCell ref="M26:M27"/>
    <mergeCell ref="C26:C27"/>
    <mergeCell ref="D26:D27"/>
    <mergeCell ref="E26:E27"/>
    <mergeCell ref="F26:F27"/>
    <mergeCell ref="G26:G27"/>
    <mergeCell ref="N13:N14"/>
    <mergeCell ref="O13:O14"/>
    <mergeCell ref="P13:P14"/>
    <mergeCell ref="Q13:Q14"/>
    <mergeCell ref="R13:R14"/>
    <mergeCell ref="D25:F25"/>
    <mergeCell ref="G25:I25"/>
    <mergeCell ref="J25:L25"/>
    <mergeCell ref="M25:O25"/>
    <mergeCell ref="P25:R25"/>
    <mergeCell ref="M13:M14"/>
    <mergeCell ref="B13:B14"/>
    <mergeCell ref="C13:C14"/>
    <mergeCell ref="D13:D14"/>
    <mergeCell ref="E13:E14"/>
    <mergeCell ref="F13:F14"/>
    <mergeCell ref="G13:G14"/>
    <mergeCell ref="H13:H14"/>
    <mergeCell ref="I13:I14"/>
    <mergeCell ref="J13:J14"/>
    <mergeCell ref="K13:K14"/>
    <mergeCell ref="L13:L14"/>
    <mergeCell ref="P10:R10"/>
    <mergeCell ref="D12:F12"/>
    <mergeCell ref="G12:I12"/>
    <mergeCell ref="J12:L12"/>
    <mergeCell ref="M12:O12"/>
    <mergeCell ref="P12:R12"/>
    <mergeCell ref="M10:O10"/>
    <mergeCell ref="D4:K4"/>
    <mergeCell ref="D8:K8"/>
    <mergeCell ref="D10:F10"/>
    <mergeCell ref="G10:I10"/>
    <mergeCell ref="J10:L10"/>
  </mergeCells>
  <pageMargins left="0.70866141732283472" right="0.70866141732283472" top="0.78740157480314965" bottom="0.78740157480314965" header="0.31496062992125984" footer="0.31496062992125984"/>
  <pageSetup paperSize="9" scale="3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S264"/>
  <sheetViews>
    <sheetView showGridLines="0" zoomScale="80" zoomScaleNormal="80" zoomScaleSheetLayoutView="80" workbookViewId="0">
      <selection activeCell="D66" sqref="D66"/>
    </sheetView>
  </sheetViews>
  <sheetFormatPr defaultColWidth="0" defaultRowHeight="15" zeroHeight="1" x14ac:dyDescent="0.25"/>
  <cols>
    <col min="1" max="1" width="4.5703125" customWidth="1"/>
    <col min="2" max="2" width="9.140625" customWidth="1"/>
    <col min="3" max="3" width="65.7109375" customWidth="1"/>
    <col min="4" max="4" width="20.7109375" customWidth="1"/>
    <col min="5" max="6" width="14.28515625" customWidth="1"/>
    <col min="7" max="7" width="21.28515625" style="140" customWidth="1"/>
    <col min="8" max="9" width="14.28515625" customWidth="1"/>
    <col min="10" max="10" width="20.85546875" customWidth="1"/>
    <col min="11" max="12" width="14.28515625" customWidth="1"/>
    <col min="13" max="13" width="21.140625" customWidth="1"/>
    <col min="14" max="15" width="14.28515625" customWidth="1"/>
    <col min="16" max="16" width="21.42578125" customWidth="1"/>
    <col min="17" max="18" width="14.28515625" customWidth="1"/>
    <col min="19" max="19" width="4" style="4" customWidth="1"/>
    <col min="20" max="16384" width="9.140625" style="4" hidden="1"/>
  </cols>
  <sheetData>
    <row r="1" spans="1:19" x14ac:dyDescent="0.25">
      <c r="A1" s="1"/>
      <c r="B1" s="1"/>
      <c r="C1" s="1"/>
      <c r="D1" s="1"/>
      <c r="E1" s="1"/>
      <c r="F1" s="1"/>
      <c r="G1" s="2"/>
      <c r="H1" s="1"/>
      <c r="I1" s="1"/>
      <c r="J1" s="1"/>
      <c r="K1" s="1"/>
      <c r="L1" s="3"/>
      <c r="M1" s="3"/>
      <c r="N1" s="3"/>
      <c r="O1" s="3"/>
      <c r="P1" s="3"/>
      <c r="Q1" s="3"/>
      <c r="R1" s="3"/>
      <c r="S1" s="3"/>
    </row>
    <row r="2" spans="1:19" ht="21" x14ac:dyDescent="0.35">
      <c r="A2" s="1"/>
      <c r="B2" s="5" t="s">
        <v>0</v>
      </c>
      <c r="C2" s="1"/>
      <c r="D2" s="1"/>
      <c r="E2" s="1"/>
      <c r="F2" s="1"/>
      <c r="G2" s="2"/>
      <c r="H2" s="1"/>
      <c r="I2" s="1"/>
      <c r="J2" s="1"/>
      <c r="K2" s="1"/>
      <c r="L2" s="3"/>
      <c r="M2" s="3"/>
      <c r="N2" s="3"/>
      <c r="O2" s="3"/>
      <c r="P2" s="3"/>
      <c r="Q2" s="3"/>
      <c r="R2" s="3"/>
      <c r="S2" s="3"/>
    </row>
    <row r="3" spans="1:19" ht="7.5" customHeight="1" x14ac:dyDescent="0.25">
      <c r="A3" s="1"/>
      <c r="B3" s="1"/>
      <c r="C3" s="1"/>
      <c r="D3" s="1"/>
      <c r="E3" s="1"/>
      <c r="F3" s="1"/>
      <c r="G3" s="2"/>
      <c r="H3" s="1"/>
      <c r="I3" s="1"/>
      <c r="J3" s="1"/>
      <c r="K3" s="1"/>
      <c r="L3" s="3"/>
      <c r="M3" s="3"/>
      <c r="N3" s="3"/>
      <c r="O3" s="3"/>
      <c r="P3" s="3"/>
      <c r="Q3" s="3"/>
      <c r="R3" s="3"/>
      <c r="S3" s="3"/>
    </row>
    <row r="4" spans="1:19" ht="21" x14ac:dyDescent="0.35">
      <c r="A4" s="1"/>
      <c r="B4" s="1" t="s">
        <v>1</v>
      </c>
      <c r="C4" s="1"/>
      <c r="D4" s="491" t="str">
        <f>'[13]NR 2023'!D4:U4</f>
        <v>Základní škola a Mateřská škola, Chomutov, 17. listopadu 4728, příspěvková organizace</v>
      </c>
      <c r="E4" s="491"/>
      <c r="F4" s="491"/>
      <c r="G4" s="491"/>
      <c r="H4" s="491"/>
      <c r="I4" s="491"/>
      <c r="J4" s="491"/>
      <c r="K4" s="491"/>
      <c r="L4" s="3"/>
      <c r="M4" s="3"/>
      <c r="N4" s="3"/>
      <c r="O4" s="3"/>
      <c r="P4" s="3"/>
      <c r="Q4" s="3"/>
      <c r="R4" s="3"/>
      <c r="S4" s="3"/>
    </row>
    <row r="5" spans="1:19" ht="3.75" customHeight="1" x14ac:dyDescent="0.25">
      <c r="A5" s="1"/>
      <c r="B5" s="1"/>
      <c r="C5" s="1"/>
      <c r="D5" s="6"/>
      <c r="E5" s="6"/>
      <c r="F5" s="6"/>
      <c r="G5" s="6"/>
      <c r="H5" s="6"/>
      <c r="I5" s="6"/>
      <c r="J5" s="6"/>
      <c r="K5" s="6"/>
      <c r="L5" s="3"/>
      <c r="M5" s="3"/>
      <c r="N5" s="3"/>
      <c r="O5" s="3"/>
      <c r="P5" s="3"/>
      <c r="Q5" s="3"/>
      <c r="R5" s="3"/>
      <c r="S5" s="3"/>
    </row>
    <row r="6" spans="1:19" x14ac:dyDescent="0.25">
      <c r="A6" s="1"/>
      <c r="B6" s="1" t="s">
        <v>2</v>
      </c>
      <c r="C6" s="1"/>
      <c r="D6" s="7">
        <f>'[13]NR 2023'!D6</f>
        <v>46789791</v>
      </c>
      <c r="E6" s="6"/>
      <c r="F6" s="6"/>
      <c r="G6" s="6"/>
      <c r="H6" s="6"/>
      <c r="I6" s="6"/>
      <c r="J6" s="6"/>
      <c r="K6" s="6"/>
      <c r="L6" s="3"/>
      <c r="M6" s="3"/>
      <c r="N6" s="3"/>
      <c r="O6" s="3"/>
      <c r="P6" s="3"/>
      <c r="Q6" s="3"/>
      <c r="R6" s="3"/>
      <c r="S6" s="3"/>
    </row>
    <row r="7" spans="1:19" ht="3.75" customHeight="1" x14ac:dyDescent="0.25">
      <c r="A7" s="1"/>
      <c r="B7" s="1"/>
      <c r="C7" s="1"/>
      <c r="D7" s="6"/>
      <c r="E7" s="6"/>
      <c r="F7" s="6"/>
      <c r="G7" s="6"/>
      <c r="H7" s="6"/>
      <c r="I7" s="6"/>
      <c r="J7" s="6"/>
      <c r="K7" s="6"/>
      <c r="L7" s="3"/>
      <c r="M7" s="3"/>
      <c r="N7" s="3"/>
      <c r="O7" s="3"/>
      <c r="P7" s="3"/>
      <c r="Q7" s="3"/>
      <c r="R7" s="3"/>
      <c r="S7" s="3"/>
    </row>
    <row r="8" spans="1:19" x14ac:dyDescent="0.25">
      <c r="A8" s="1"/>
      <c r="B8" s="1" t="s">
        <v>3</v>
      </c>
      <c r="C8" s="1"/>
      <c r="D8" s="492" t="str">
        <f>'[13]NR 2023'!D8:U8</f>
        <v>17. listopadu 4728, 430 04 Chomutov</v>
      </c>
      <c r="E8" s="492"/>
      <c r="F8" s="492"/>
      <c r="G8" s="492"/>
      <c r="H8" s="492"/>
      <c r="I8" s="492"/>
      <c r="J8" s="492"/>
      <c r="K8" s="492"/>
      <c r="L8" s="3"/>
      <c r="M8" s="3"/>
      <c r="N8" s="3"/>
      <c r="O8" s="3"/>
      <c r="P8" s="3"/>
      <c r="Q8" s="3"/>
      <c r="R8" s="3"/>
      <c r="S8" s="3"/>
    </row>
    <row r="9" spans="1:19" ht="15.75" thickBot="1" x14ac:dyDescent="0.3">
      <c r="A9" s="1"/>
      <c r="B9" s="1"/>
      <c r="C9" s="1"/>
      <c r="D9" s="1"/>
      <c r="E9" s="1"/>
      <c r="F9" s="1"/>
      <c r="G9" s="2"/>
      <c r="H9" s="1"/>
      <c r="I9" s="1"/>
      <c r="J9" s="1"/>
      <c r="K9" s="1"/>
      <c r="L9" s="3"/>
      <c r="M9" s="3"/>
      <c r="N9" s="3"/>
      <c r="O9" s="3"/>
      <c r="P9" s="3"/>
      <c r="Q9" s="3"/>
      <c r="R9" s="3"/>
      <c r="S9" s="3"/>
    </row>
    <row r="10" spans="1:19" ht="29.25" customHeight="1" thickBot="1" x14ac:dyDescent="0.3">
      <c r="A10" s="1"/>
      <c r="B10" s="8" t="s">
        <v>4</v>
      </c>
      <c r="C10" s="9" t="s">
        <v>5</v>
      </c>
      <c r="D10" s="496" t="s">
        <v>6</v>
      </c>
      <c r="E10" s="496"/>
      <c r="F10" s="497"/>
      <c r="G10" s="496" t="s">
        <v>7</v>
      </c>
      <c r="H10" s="496"/>
      <c r="I10" s="531"/>
      <c r="J10" s="495" t="s">
        <v>8</v>
      </c>
      <c r="K10" s="496"/>
      <c r="L10" s="497"/>
      <c r="M10" s="528" t="s">
        <v>9</v>
      </c>
      <c r="N10" s="496"/>
      <c r="O10" s="497"/>
      <c r="P10" s="496" t="s">
        <v>10</v>
      </c>
      <c r="Q10" s="496"/>
      <c r="R10" s="497"/>
      <c r="S10" s="3"/>
    </row>
    <row r="11" spans="1:19" ht="30.75" customHeight="1" thickBot="1" x14ac:dyDescent="0.3">
      <c r="A11" s="1"/>
      <c r="B11" s="10"/>
      <c r="C11" s="11"/>
      <c r="D11" s="12" t="s">
        <v>11</v>
      </c>
      <c r="E11" s="13" t="s">
        <v>12</v>
      </c>
      <c r="F11" s="13" t="s">
        <v>13</v>
      </c>
      <c r="G11" s="12" t="s">
        <v>11</v>
      </c>
      <c r="H11" s="13" t="s">
        <v>12</v>
      </c>
      <c r="I11" s="14" t="s">
        <v>13</v>
      </c>
      <c r="J11" s="14" t="s">
        <v>11</v>
      </c>
      <c r="K11" s="13" t="s">
        <v>12</v>
      </c>
      <c r="L11" s="13" t="s">
        <v>13</v>
      </c>
      <c r="M11" s="15" t="s">
        <v>11</v>
      </c>
      <c r="N11" s="13" t="s">
        <v>12</v>
      </c>
      <c r="O11" s="13" t="s">
        <v>13</v>
      </c>
      <c r="P11" s="12" t="s">
        <v>11</v>
      </c>
      <c r="Q11" s="13" t="s">
        <v>12</v>
      </c>
      <c r="R11" s="13" t="s">
        <v>13</v>
      </c>
      <c r="S11" s="3"/>
    </row>
    <row r="12" spans="1:19" ht="15.75" customHeight="1" thickBot="1" x14ac:dyDescent="0.3">
      <c r="A12" s="1"/>
      <c r="B12" s="16"/>
      <c r="C12" s="17" t="s">
        <v>14</v>
      </c>
      <c r="D12" s="499"/>
      <c r="E12" s="499"/>
      <c r="F12" s="500"/>
      <c r="G12" s="499"/>
      <c r="H12" s="499"/>
      <c r="I12" s="499"/>
      <c r="J12" s="498"/>
      <c r="K12" s="499"/>
      <c r="L12" s="500"/>
      <c r="M12" s="499"/>
      <c r="N12" s="499"/>
      <c r="O12" s="500"/>
      <c r="P12" s="499"/>
      <c r="Q12" s="499"/>
      <c r="R12" s="500"/>
      <c r="S12" s="3"/>
    </row>
    <row r="13" spans="1:19" ht="15.75" customHeight="1" x14ac:dyDescent="0.25">
      <c r="A13" s="1"/>
      <c r="B13" s="515" t="s">
        <v>4</v>
      </c>
      <c r="C13" s="522" t="s">
        <v>5</v>
      </c>
      <c r="D13" s="501" t="s">
        <v>15</v>
      </c>
      <c r="E13" s="503" t="s">
        <v>16</v>
      </c>
      <c r="F13" s="486" t="s">
        <v>14</v>
      </c>
      <c r="G13" s="505" t="s">
        <v>15</v>
      </c>
      <c r="H13" s="503" t="s">
        <v>16</v>
      </c>
      <c r="I13" s="493" t="s">
        <v>14</v>
      </c>
      <c r="J13" s="501" t="s">
        <v>15</v>
      </c>
      <c r="K13" s="503" t="s">
        <v>16</v>
      </c>
      <c r="L13" s="486" t="s">
        <v>14</v>
      </c>
      <c r="M13" s="529" t="s">
        <v>15</v>
      </c>
      <c r="N13" s="503" t="s">
        <v>16</v>
      </c>
      <c r="O13" s="486" t="s">
        <v>14</v>
      </c>
      <c r="P13" s="505" t="s">
        <v>15</v>
      </c>
      <c r="Q13" s="503" t="s">
        <v>16</v>
      </c>
      <c r="R13" s="486" t="s">
        <v>14</v>
      </c>
      <c r="S13" s="3"/>
    </row>
    <row r="14" spans="1:19" ht="15.75" thickBot="1" x14ac:dyDescent="0.3">
      <c r="A14" s="1"/>
      <c r="B14" s="516"/>
      <c r="C14" s="523"/>
      <c r="D14" s="502"/>
      <c r="E14" s="504"/>
      <c r="F14" s="487"/>
      <c r="G14" s="506"/>
      <c r="H14" s="504"/>
      <c r="I14" s="494"/>
      <c r="J14" s="502"/>
      <c r="K14" s="504"/>
      <c r="L14" s="487"/>
      <c r="M14" s="530"/>
      <c r="N14" s="504"/>
      <c r="O14" s="487"/>
      <c r="P14" s="506"/>
      <c r="Q14" s="504"/>
      <c r="R14" s="487"/>
      <c r="S14" s="3"/>
    </row>
    <row r="15" spans="1:19" x14ac:dyDescent="0.25">
      <c r="A15" s="1"/>
      <c r="B15" s="18" t="s">
        <v>17</v>
      </c>
      <c r="C15" s="19" t="s">
        <v>18</v>
      </c>
      <c r="D15" s="20">
        <f>'[13]NR 2023'!G15</f>
        <v>446.4</v>
      </c>
      <c r="E15" s="21">
        <f>'[13]NR 2023'!H15</f>
        <v>154.80000000000001</v>
      </c>
      <c r="F15" s="22">
        <f t="shared" ref="F15:F23" si="0">D15+E15</f>
        <v>601.20000000000005</v>
      </c>
      <c r="G15" s="20">
        <f>'[13]NR 2023'!M15</f>
        <v>400</v>
      </c>
      <c r="H15" s="21">
        <f>'[13]NR 2023'!N15</f>
        <v>200</v>
      </c>
      <c r="I15" s="23">
        <f t="shared" ref="I15:I23" si="1">G15+H15</f>
        <v>600</v>
      </c>
      <c r="J15" s="416">
        <f>'[13]NR 2023'!Y15</f>
        <v>550</v>
      </c>
      <c r="K15" s="415">
        <f>'[13]NR 2023'!Z15</f>
        <v>220</v>
      </c>
      <c r="L15" s="26">
        <f t="shared" ref="L15:L23" si="2">J15+K15</f>
        <v>770</v>
      </c>
      <c r="M15" s="27">
        <v>560</v>
      </c>
      <c r="N15" s="21">
        <v>230</v>
      </c>
      <c r="O15" s="22">
        <f t="shared" ref="O15:O23" si="3">M15+N15</f>
        <v>790</v>
      </c>
      <c r="P15" s="20">
        <v>565</v>
      </c>
      <c r="Q15" s="21">
        <v>230</v>
      </c>
      <c r="R15" s="22">
        <f t="shared" ref="R15:R23" si="4">P15+Q15</f>
        <v>795</v>
      </c>
      <c r="S15" s="3"/>
    </row>
    <row r="16" spans="1:19" x14ac:dyDescent="0.25">
      <c r="A16" s="1"/>
      <c r="B16" s="28" t="s">
        <v>19</v>
      </c>
      <c r="C16" s="29" t="s">
        <v>20</v>
      </c>
      <c r="D16" s="20">
        <f>'[13]NR 2023'!G16</f>
        <v>4114.8</v>
      </c>
      <c r="E16" s="30">
        <f>'[13]NR 2023'!H16</f>
        <v>0</v>
      </c>
      <c r="F16" s="22">
        <f t="shared" si="0"/>
        <v>4114.8</v>
      </c>
      <c r="G16" s="20">
        <f>'[13]NR 2023'!M16</f>
        <v>4360.6000000000004</v>
      </c>
      <c r="H16" s="30">
        <f>'[13]NR 2023'!K16</f>
        <v>0</v>
      </c>
      <c r="I16" s="23">
        <f t="shared" si="1"/>
        <v>4360.6000000000004</v>
      </c>
      <c r="J16" s="412">
        <f>'[13]NR 2023'!Y16</f>
        <v>4866.8</v>
      </c>
      <c r="K16" s="411">
        <f>'[13]NR 2023'!Z16</f>
        <v>0</v>
      </c>
      <c r="L16" s="33">
        <f t="shared" si="2"/>
        <v>4866.8</v>
      </c>
      <c r="M16" s="34">
        <v>5500</v>
      </c>
      <c r="N16" s="30">
        <v>0</v>
      </c>
      <c r="O16" s="22">
        <f t="shared" si="3"/>
        <v>5500</v>
      </c>
      <c r="P16" s="35">
        <v>5500</v>
      </c>
      <c r="Q16" s="30">
        <v>0</v>
      </c>
      <c r="R16" s="22">
        <f t="shared" si="4"/>
        <v>5500</v>
      </c>
      <c r="S16" s="3"/>
    </row>
    <row r="17" spans="1:19" x14ac:dyDescent="0.25">
      <c r="A17" s="1"/>
      <c r="B17" s="28" t="s">
        <v>21</v>
      </c>
      <c r="C17" s="36" t="s">
        <v>22</v>
      </c>
      <c r="D17" s="20">
        <f>'[13]NR 2023'!G17</f>
        <v>177.6</v>
      </c>
      <c r="E17" s="30">
        <f>'[13]NR 2023'!H17</f>
        <v>0</v>
      </c>
      <c r="F17" s="22">
        <f t="shared" si="0"/>
        <v>177.6</v>
      </c>
      <c r="G17" s="20">
        <f>'[13]NR 2023'!M17</f>
        <v>1256.9000000000001</v>
      </c>
      <c r="H17" s="30">
        <f>'[13]NR 2023'!K17</f>
        <v>0</v>
      </c>
      <c r="I17" s="23">
        <f t="shared" si="1"/>
        <v>1256.9000000000001</v>
      </c>
      <c r="J17" s="412">
        <f>'[13]NR 2023'!Y17</f>
        <v>168.3</v>
      </c>
      <c r="K17" s="411">
        <f>'[13]NR 2023'!Z17</f>
        <v>0</v>
      </c>
      <c r="L17" s="33">
        <f t="shared" si="2"/>
        <v>168.3</v>
      </c>
      <c r="M17" s="34">
        <v>0</v>
      </c>
      <c r="N17" s="37">
        <v>0</v>
      </c>
      <c r="O17" s="22">
        <f t="shared" si="3"/>
        <v>0</v>
      </c>
      <c r="P17" s="35">
        <v>0</v>
      </c>
      <c r="Q17" s="37">
        <v>0</v>
      </c>
      <c r="R17" s="22">
        <f t="shared" si="4"/>
        <v>0</v>
      </c>
      <c r="S17" s="3"/>
    </row>
    <row r="18" spans="1:19" x14ac:dyDescent="0.25">
      <c r="A18" s="1"/>
      <c r="B18" s="28" t="s">
        <v>23</v>
      </c>
      <c r="C18" s="38" t="s">
        <v>24</v>
      </c>
      <c r="D18" s="20">
        <f>'[13]NR 2023'!G18</f>
        <v>45664.6</v>
      </c>
      <c r="E18" s="21">
        <f>'[13]NR 2023'!H18</f>
        <v>0</v>
      </c>
      <c r="F18" s="22">
        <f t="shared" si="0"/>
        <v>45664.6</v>
      </c>
      <c r="G18" s="20">
        <f>'[13]NR 2023'!M18</f>
        <v>47199.6</v>
      </c>
      <c r="H18" s="21">
        <f>'[13]NR 2023'!N18</f>
        <v>0</v>
      </c>
      <c r="I18" s="23">
        <f t="shared" si="1"/>
        <v>47199.6</v>
      </c>
      <c r="J18" s="412">
        <f>'[13]NR 2023'!Y18</f>
        <v>46628.6</v>
      </c>
      <c r="K18" s="411">
        <f>'[13]NR 2023'!Z18</f>
        <v>0</v>
      </c>
      <c r="L18" s="33">
        <f t="shared" si="2"/>
        <v>46628.6</v>
      </c>
      <c r="M18" s="34">
        <v>46658.7</v>
      </c>
      <c r="N18" s="21">
        <v>0</v>
      </c>
      <c r="O18" s="22">
        <f t="shared" si="3"/>
        <v>46658.7</v>
      </c>
      <c r="P18" s="35">
        <v>46730</v>
      </c>
      <c r="Q18" s="21">
        <v>0</v>
      </c>
      <c r="R18" s="22">
        <f t="shared" si="4"/>
        <v>46730</v>
      </c>
      <c r="S18" s="3"/>
    </row>
    <row r="19" spans="1:19" x14ac:dyDescent="0.25">
      <c r="A19" s="1"/>
      <c r="B19" s="28" t="s">
        <v>25</v>
      </c>
      <c r="C19" s="39" t="s">
        <v>26</v>
      </c>
      <c r="D19" s="20">
        <f>'[13]NR 2023'!G19</f>
        <v>0</v>
      </c>
      <c r="E19" s="21">
        <f>'[13]NR 2023'!H19</f>
        <v>0</v>
      </c>
      <c r="F19" s="22">
        <f t="shared" si="0"/>
        <v>0</v>
      </c>
      <c r="G19" s="20">
        <f>'[13]NR 2023'!M19</f>
        <v>0</v>
      </c>
      <c r="H19" s="21">
        <f>'[13]NR 2023'!N19</f>
        <v>0</v>
      </c>
      <c r="I19" s="23">
        <f t="shared" si="1"/>
        <v>0</v>
      </c>
      <c r="J19" s="412">
        <f>'[13]NR 2023'!Y19</f>
        <v>0</v>
      </c>
      <c r="K19" s="411">
        <f>'[13]NR 2023'!Z19</f>
        <v>0</v>
      </c>
      <c r="L19" s="33">
        <f t="shared" si="2"/>
        <v>0</v>
      </c>
      <c r="M19" s="34">
        <v>0</v>
      </c>
      <c r="N19" s="40">
        <v>0</v>
      </c>
      <c r="O19" s="22">
        <f t="shared" si="3"/>
        <v>0</v>
      </c>
      <c r="P19" s="35">
        <v>0</v>
      </c>
      <c r="Q19" s="40">
        <v>0</v>
      </c>
      <c r="R19" s="22">
        <f t="shared" si="4"/>
        <v>0</v>
      </c>
      <c r="S19" s="3"/>
    </row>
    <row r="20" spans="1:19" x14ac:dyDescent="0.25">
      <c r="A20" s="1"/>
      <c r="B20" s="28" t="s">
        <v>27</v>
      </c>
      <c r="C20" s="41" t="s">
        <v>28</v>
      </c>
      <c r="D20" s="20">
        <f>'[13]NR 2023'!G20</f>
        <v>364</v>
      </c>
      <c r="E20" s="21">
        <f>'[13]NR 2023'!H20</f>
        <v>0</v>
      </c>
      <c r="F20" s="22">
        <f t="shared" si="0"/>
        <v>364</v>
      </c>
      <c r="G20" s="20">
        <f>'[13]NR 2023'!M20</f>
        <v>254.8</v>
      </c>
      <c r="H20" s="21">
        <f>'[13]NR 2023'!N20</f>
        <v>0</v>
      </c>
      <c r="I20" s="23">
        <f t="shared" si="1"/>
        <v>254.8</v>
      </c>
      <c r="J20" s="412">
        <f>'[13]NR 2023'!Y20</f>
        <v>250.9</v>
      </c>
      <c r="K20" s="411">
        <f>'[13]NR 2023'!Z20</f>
        <v>0</v>
      </c>
      <c r="L20" s="33">
        <f t="shared" si="2"/>
        <v>250.9</v>
      </c>
      <c r="M20" s="34">
        <v>250</v>
      </c>
      <c r="N20" s="40">
        <v>0</v>
      </c>
      <c r="O20" s="22">
        <f t="shared" si="3"/>
        <v>250</v>
      </c>
      <c r="P20" s="35">
        <v>173</v>
      </c>
      <c r="Q20" s="40">
        <v>0</v>
      </c>
      <c r="R20" s="22">
        <f t="shared" si="4"/>
        <v>173</v>
      </c>
      <c r="S20" s="3"/>
    </row>
    <row r="21" spans="1:19" x14ac:dyDescent="0.25">
      <c r="A21" s="1"/>
      <c r="B21" s="28" t="s">
        <v>29</v>
      </c>
      <c r="C21" s="42" t="s">
        <v>30</v>
      </c>
      <c r="D21" s="20">
        <f>'[13]NR 2023'!G21</f>
        <v>273.2</v>
      </c>
      <c r="E21" s="21">
        <f>'[13]NR 2023'!H21</f>
        <v>409.4</v>
      </c>
      <c r="F21" s="22">
        <f t="shared" si="0"/>
        <v>682.59999999999991</v>
      </c>
      <c r="G21" s="20">
        <f>'[13]NR 2023'!M21</f>
        <v>0</v>
      </c>
      <c r="H21" s="21">
        <f>'[13]NR 2023'!N21</f>
        <v>360</v>
      </c>
      <c r="I21" s="23">
        <f t="shared" si="1"/>
        <v>360</v>
      </c>
      <c r="J21" s="412">
        <f>'[13]NR 2023'!Y21</f>
        <v>250</v>
      </c>
      <c r="K21" s="411">
        <f>'[13]NR 2023'!Z21</f>
        <v>360</v>
      </c>
      <c r="L21" s="33">
        <f t="shared" si="2"/>
        <v>610</v>
      </c>
      <c r="M21" s="34">
        <v>250</v>
      </c>
      <c r="N21" s="43">
        <v>360</v>
      </c>
      <c r="O21" s="22">
        <f t="shared" si="3"/>
        <v>610</v>
      </c>
      <c r="P21" s="35">
        <v>250</v>
      </c>
      <c r="Q21" s="43">
        <v>360</v>
      </c>
      <c r="R21" s="22">
        <f t="shared" si="4"/>
        <v>610</v>
      </c>
      <c r="S21" s="3"/>
    </row>
    <row r="22" spans="1:19" x14ac:dyDescent="0.25">
      <c r="A22" s="1"/>
      <c r="B22" s="28" t="s">
        <v>31</v>
      </c>
      <c r="C22" s="42" t="s">
        <v>32</v>
      </c>
      <c r="D22" s="20">
        <f>'[13]NR 2023'!G22</f>
        <v>0</v>
      </c>
      <c r="E22" s="21">
        <f>'[13]NR 2023'!H22</f>
        <v>409.4</v>
      </c>
      <c r="F22" s="22">
        <f t="shared" si="0"/>
        <v>409.4</v>
      </c>
      <c r="G22" s="20">
        <f>'[13]NR 2023'!M22</f>
        <v>0</v>
      </c>
      <c r="H22" s="21">
        <f>'[13]NR 2023'!N22</f>
        <v>360</v>
      </c>
      <c r="I22" s="23">
        <f t="shared" si="1"/>
        <v>360</v>
      </c>
      <c r="J22" s="412">
        <f>'[13]NR 2023'!Y22</f>
        <v>0</v>
      </c>
      <c r="K22" s="411">
        <f>'[13]NR 2023'!Z22</f>
        <v>360</v>
      </c>
      <c r="L22" s="33">
        <f t="shared" si="2"/>
        <v>360</v>
      </c>
      <c r="M22" s="34">
        <v>0</v>
      </c>
      <c r="N22" s="43">
        <v>360</v>
      </c>
      <c r="O22" s="22">
        <f t="shared" si="3"/>
        <v>360</v>
      </c>
      <c r="P22" s="35">
        <v>0</v>
      </c>
      <c r="Q22" s="43">
        <v>360</v>
      </c>
      <c r="R22" s="22">
        <f t="shared" si="4"/>
        <v>360</v>
      </c>
      <c r="S22" s="3"/>
    </row>
    <row r="23" spans="1:19" ht="15.75" thickBot="1" x14ac:dyDescent="0.3">
      <c r="A23" s="1"/>
      <c r="B23" s="44" t="s">
        <v>33</v>
      </c>
      <c r="C23" s="45" t="s">
        <v>34</v>
      </c>
      <c r="D23" s="20">
        <f>'[13]NR 2023'!G23</f>
        <v>0</v>
      </c>
      <c r="E23" s="21">
        <f>'[13]NR 2023'!H23</f>
        <v>0</v>
      </c>
      <c r="F23" s="46">
        <f t="shared" si="0"/>
        <v>0</v>
      </c>
      <c r="G23" s="20">
        <f>'[13]NR 2023'!M23</f>
        <v>0</v>
      </c>
      <c r="H23" s="21">
        <f>'[13]NR 2023'!N23</f>
        <v>0</v>
      </c>
      <c r="I23" s="47">
        <f t="shared" si="1"/>
        <v>0</v>
      </c>
      <c r="J23" s="412">
        <f>'[13]NR 2023'!Y23</f>
        <v>0</v>
      </c>
      <c r="K23" s="411">
        <f>'[13]NR 2023'!Z23</f>
        <v>0</v>
      </c>
      <c r="L23" s="33">
        <f t="shared" si="2"/>
        <v>0</v>
      </c>
      <c r="M23" s="48">
        <v>0</v>
      </c>
      <c r="N23" s="49">
        <v>0</v>
      </c>
      <c r="O23" s="46">
        <f t="shared" si="3"/>
        <v>0</v>
      </c>
      <c r="P23" s="50">
        <v>0</v>
      </c>
      <c r="Q23" s="49">
        <v>0</v>
      </c>
      <c r="R23" s="46">
        <f t="shared" si="4"/>
        <v>0</v>
      </c>
      <c r="S23" s="3"/>
    </row>
    <row r="24" spans="1:19" ht="15.75" thickBot="1" x14ac:dyDescent="0.3">
      <c r="A24" s="1"/>
      <c r="B24" s="51" t="s">
        <v>35</v>
      </c>
      <c r="C24" s="52" t="s">
        <v>36</v>
      </c>
      <c r="D24" s="53">
        <f t="shared" ref="D24:L24" si="5">SUM(D15:D21)</f>
        <v>51040.6</v>
      </c>
      <c r="E24" s="53">
        <f t="shared" si="5"/>
        <v>564.20000000000005</v>
      </c>
      <c r="F24" s="53">
        <f t="shared" si="5"/>
        <v>51604.799999999996</v>
      </c>
      <c r="G24" s="53">
        <f t="shared" si="5"/>
        <v>53471.9</v>
      </c>
      <c r="H24" s="53">
        <f t="shared" si="5"/>
        <v>560</v>
      </c>
      <c r="I24" s="54">
        <f t="shared" si="5"/>
        <v>54031.9</v>
      </c>
      <c r="J24" s="55">
        <f t="shared" si="5"/>
        <v>52714.6</v>
      </c>
      <c r="K24" s="55">
        <f t="shared" si="5"/>
        <v>580</v>
      </c>
      <c r="L24" s="55">
        <f t="shared" si="5"/>
        <v>53294.6</v>
      </c>
      <c r="M24" s="56">
        <f>SUM(M15:M23)</f>
        <v>53218.7</v>
      </c>
      <c r="N24" s="53">
        <f>SUM(N15:N21)</f>
        <v>590</v>
      </c>
      <c r="O24" s="53">
        <f>SUM(O15:O21)</f>
        <v>53808.7</v>
      </c>
      <c r="P24" s="53">
        <f>SUM(P15:P21)</f>
        <v>53218</v>
      </c>
      <c r="Q24" s="53">
        <f>SUM(Q15:Q21)</f>
        <v>590</v>
      </c>
      <c r="R24" s="53">
        <f>SUM(R15:R21)</f>
        <v>53808</v>
      </c>
      <c r="S24" s="3"/>
    </row>
    <row r="25" spans="1:19" ht="15.75" customHeight="1" thickBot="1" x14ac:dyDescent="0.3">
      <c r="A25" s="1"/>
      <c r="B25" s="57"/>
      <c r="C25" s="58" t="s">
        <v>37</v>
      </c>
      <c r="D25" s="489"/>
      <c r="E25" s="489"/>
      <c r="F25" s="490"/>
      <c r="G25" s="489"/>
      <c r="H25" s="489"/>
      <c r="I25" s="489"/>
      <c r="J25" s="488"/>
      <c r="K25" s="489"/>
      <c r="L25" s="490"/>
      <c r="M25" s="489"/>
      <c r="N25" s="489"/>
      <c r="O25" s="490"/>
      <c r="P25" s="489"/>
      <c r="Q25" s="489"/>
      <c r="R25" s="490"/>
      <c r="S25" s="3"/>
    </row>
    <row r="26" spans="1:19" x14ac:dyDescent="0.25">
      <c r="A26" s="1"/>
      <c r="B26" s="515" t="s">
        <v>4</v>
      </c>
      <c r="C26" s="522" t="s">
        <v>5</v>
      </c>
      <c r="D26" s="509" t="s">
        <v>38</v>
      </c>
      <c r="E26" s="511" t="s">
        <v>39</v>
      </c>
      <c r="F26" s="513" t="s">
        <v>40</v>
      </c>
      <c r="G26" s="517" t="s">
        <v>38</v>
      </c>
      <c r="H26" s="511" t="s">
        <v>39</v>
      </c>
      <c r="I26" s="507" t="s">
        <v>40</v>
      </c>
      <c r="J26" s="509" t="s">
        <v>38</v>
      </c>
      <c r="K26" s="511" t="s">
        <v>39</v>
      </c>
      <c r="L26" s="513" t="s">
        <v>40</v>
      </c>
      <c r="M26" s="532" t="s">
        <v>38</v>
      </c>
      <c r="N26" s="511" t="s">
        <v>39</v>
      </c>
      <c r="O26" s="513" t="s">
        <v>40</v>
      </c>
      <c r="P26" s="517" t="s">
        <v>38</v>
      </c>
      <c r="Q26" s="511" t="s">
        <v>39</v>
      </c>
      <c r="R26" s="513" t="s">
        <v>40</v>
      </c>
      <c r="S26" s="3"/>
    </row>
    <row r="27" spans="1:19" ht="15.75" thickBot="1" x14ac:dyDescent="0.3">
      <c r="A27" s="1"/>
      <c r="B27" s="516"/>
      <c r="C27" s="523"/>
      <c r="D27" s="510"/>
      <c r="E27" s="512"/>
      <c r="F27" s="514"/>
      <c r="G27" s="518"/>
      <c r="H27" s="512"/>
      <c r="I27" s="508"/>
      <c r="J27" s="510"/>
      <c r="K27" s="512"/>
      <c r="L27" s="514"/>
      <c r="M27" s="533"/>
      <c r="N27" s="512"/>
      <c r="O27" s="514"/>
      <c r="P27" s="518"/>
      <c r="Q27" s="512"/>
      <c r="R27" s="514"/>
      <c r="S27" s="3"/>
    </row>
    <row r="28" spans="1:19" x14ac:dyDescent="0.25">
      <c r="A28" s="1"/>
      <c r="B28" s="18" t="s">
        <v>41</v>
      </c>
      <c r="C28" s="59" t="s">
        <v>42</v>
      </c>
      <c r="D28" s="20">
        <f>'[13]NR 2023'!G28</f>
        <v>271.10000000000002</v>
      </c>
      <c r="E28" s="21">
        <f>'[13]NR 2023'!H28</f>
        <v>30</v>
      </c>
      <c r="F28" s="22">
        <f t="shared" ref="F28:F38" si="6">D28+E28</f>
        <v>301.10000000000002</v>
      </c>
      <c r="G28" s="20">
        <f>'[13]NR 2023'!M28</f>
        <v>350</v>
      </c>
      <c r="H28" s="21">
        <f>'[13]NR 2023'!N28</f>
        <v>60</v>
      </c>
      <c r="I28" s="23">
        <f t="shared" ref="I28:I38" si="7">G28+H28</f>
        <v>410</v>
      </c>
      <c r="J28" s="416">
        <f>'[13]NR 2023'!Y28</f>
        <v>700</v>
      </c>
      <c r="K28" s="415">
        <f>'[13]NR 2023'!Z28</f>
        <v>60</v>
      </c>
      <c r="L28" s="26">
        <f t="shared" ref="L28:L38" si="8">J28+K28</f>
        <v>760</v>
      </c>
      <c r="M28" s="60">
        <v>710</v>
      </c>
      <c r="N28" s="60">
        <v>60</v>
      </c>
      <c r="O28" s="22">
        <f t="shared" ref="O28:O38" si="9">M28+N28</f>
        <v>770</v>
      </c>
      <c r="P28" s="60">
        <v>730</v>
      </c>
      <c r="Q28" s="60">
        <v>60</v>
      </c>
      <c r="R28" s="22">
        <f t="shared" ref="R28:R38" si="10">P28+Q28</f>
        <v>790</v>
      </c>
      <c r="S28" s="3"/>
    </row>
    <row r="29" spans="1:19" x14ac:dyDescent="0.25">
      <c r="A29" s="1"/>
      <c r="B29" s="28" t="s">
        <v>43</v>
      </c>
      <c r="C29" s="61" t="s">
        <v>44</v>
      </c>
      <c r="D29" s="20">
        <f>'[13]NR 2023'!G29</f>
        <v>1297.5</v>
      </c>
      <c r="E29" s="21">
        <f>'[13]NR 2023'!H29</f>
        <v>91.7</v>
      </c>
      <c r="F29" s="22">
        <f t="shared" si="6"/>
        <v>1389.2</v>
      </c>
      <c r="G29" s="20">
        <f>'[13]NR 2023'!M29</f>
        <v>1078</v>
      </c>
      <c r="H29" s="21">
        <f>'[13]NR 2023'!N29</f>
        <v>300</v>
      </c>
      <c r="I29" s="23">
        <f t="shared" si="7"/>
        <v>1378</v>
      </c>
      <c r="J29" s="412">
        <f>'[13]NR 2023'!Y29</f>
        <v>1295</v>
      </c>
      <c r="K29" s="411">
        <f>'[13]NR 2023'!Z29</f>
        <v>303</v>
      </c>
      <c r="L29" s="33">
        <f t="shared" si="8"/>
        <v>1598</v>
      </c>
      <c r="M29" s="60">
        <v>1260</v>
      </c>
      <c r="N29" s="413">
        <v>313</v>
      </c>
      <c r="O29" s="22">
        <f t="shared" si="9"/>
        <v>1573</v>
      </c>
      <c r="P29" s="414">
        <v>1270.0999999999999</v>
      </c>
      <c r="Q29" s="413">
        <v>313</v>
      </c>
      <c r="R29" s="22">
        <f t="shared" si="10"/>
        <v>1583.1</v>
      </c>
      <c r="S29" s="3"/>
    </row>
    <row r="30" spans="1:19" x14ac:dyDescent="0.25">
      <c r="A30" s="1"/>
      <c r="B30" s="28" t="s">
        <v>45</v>
      </c>
      <c r="C30" s="42" t="s">
        <v>46</v>
      </c>
      <c r="D30" s="20">
        <f>'[13]NR 2023'!G30</f>
        <v>1292.3</v>
      </c>
      <c r="E30" s="21">
        <f>'[13]NR 2023'!H30</f>
        <v>247.3</v>
      </c>
      <c r="F30" s="22">
        <f t="shared" si="6"/>
        <v>1539.6</v>
      </c>
      <c r="G30" s="20">
        <f>'[13]NR 2023'!M30</f>
        <v>2912</v>
      </c>
      <c r="H30" s="21">
        <f>'[13]NR 2023'!N30</f>
        <v>150</v>
      </c>
      <c r="I30" s="23">
        <f t="shared" si="7"/>
        <v>3062</v>
      </c>
      <c r="J30" s="412">
        <f>'[13]NR 2023'!Y30</f>
        <v>2012</v>
      </c>
      <c r="K30" s="411">
        <f>'[13]NR 2023'!Z30</f>
        <v>150</v>
      </c>
      <c r="L30" s="33">
        <f t="shared" si="8"/>
        <v>2162</v>
      </c>
      <c r="M30" s="60">
        <v>2600.9</v>
      </c>
      <c r="N30" s="413">
        <v>150</v>
      </c>
      <c r="O30" s="22">
        <f t="shared" si="9"/>
        <v>2750.9</v>
      </c>
      <c r="P30" s="414">
        <v>2600.9</v>
      </c>
      <c r="Q30" s="413">
        <v>150</v>
      </c>
      <c r="R30" s="22">
        <f t="shared" si="10"/>
        <v>2750.9</v>
      </c>
      <c r="S30" s="3"/>
    </row>
    <row r="31" spans="1:19" x14ac:dyDescent="0.25">
      <c r="A31" s="1"/>
      <c r="B31" s="28" t="s">
        <v>47</v>
      </c>
      <c r="C31" s="42" t="s">
        <v>48</v>
      </c>
      <c r="D31" s="20">
        <f>'[13]NR 2023'!G31</f>
        <v>957.9</v>
      </c>
      <c r="E31" s="21">
        <f>'[13]NR 2023'!H31</f>
        <v>52.4</v>
      </c>
      <c r="F31" s="22">
        <f t="shared" si="6"/>
        <v>1010.3</v>
      </c>
      <c r="G31" s="20">
        <f>'[13]NR 2023'!M31</f>
        <v>793.2</v>
      </c>
      <c r="H31" s="21">
        <f>'[13]NR 2023'!N31</f>
        <v>0</v>
      </c>
      <c r="I31" s="23">
        <f t="shared" si="7"/>
        <v>793.2</v>
      </c>
      <c r="J31" s="412">
        <f>'[13]NR 2023'!Y31</f>
        <v>902</v>
      </c>
      <c r="K31" s="411">
        <f>'[13]NR 2023'!Z31</f>
        <v>0</v>
      </c>
      <c r="L31" s="33">
        <f t="shared" si="8"/>
        <v>902</v>
      </c>
      <c r="M31" s="60">
        <v>910</v>
      </c>
      <c r="N31" s="413">
        <v>0</v>
      </c>
      <c r="O31" s="22">
        <f t="shared" si="9"/>
        <v>910</v>
      </c>
      <c r="P31" s="414">
        <v>920</v>
      </c>
      <c r="Q31" s="413">
        <v>0</v>
      </c>
      <c r="R31" s="22">
        <f t="shared" si="10"/>
        <v>920</v>
      </c>
      <c r="S31" s="3"/>
    </row>
    <row r="32" spans="1:19" x14ac:dyDescent="0.25">
      <c r="A32" s="1"/>
      <c r="B32" s="28" t="s">
        <v>49</v>
      </c>
      <c r="C32" s="42" t="s">
        <v>50</v>
      </c>
      <c r="D32" s="20">
        <f>'[13]NR 2023'!G32</f>
        <v>33480.400000000001</v>
      </c>
      <c r="E32" s="21">
        <f>'[13]NR 2023'!H32</f>
        <v>37.200000000000003</v>
      </c>
      <c r="F32" s="22">
        <f t="shared" si="6"/>
        <v>33517.599999999999</v>
      </c>
      <c r="G32" s="20">
        <f>'[13]NR 2023'!M32</f>
        <v>33826.700000000004</v>
      </c>
      <c r="H32" s="21">
        <f>'[13]NR 2023'!N32</f>
        <v>50</v>
      </c>
      <c r="I32" s="23">
        <f t="shared" si="7"/>
        <v>33876.700000000004</v>
      </c>
      <c r="J32" s="412">
        <f>'[13]NR 2023'!Y32</f>
        <v>33690</v>
      </c>
      <c r="K32" s="411">
        <f>'[13]NR 2023'!Z32</f>
        <v>50</v>
      </c>
      <c r="L32" s="33">
        <f t="shared" si="8"/>
        <v>33740</v>
      </c>
      <c r="M32" s="60">
        <v>33650</v>
      </c>
      <c r="N32" s="63">
        <v>50</v>
      </c>
      <c r="O32" s="22">
        <f t="shared" si="9"/>
        <v>33700</v>
      </c>
      <c r="P32" s="60">
        <v>33670</v>
      </c>
      <c r="Q32" s="63">
        <v>50</v>
      </c>
      <c r="R32" s="22">
        <f t="shared" si="10"/>
        <v>33720</v>
      </c>
      <c r="S32" s="3"/>
    </row>
    <row r="33" spans="1:19" x14ac:dyDescent="0.25">
      <c r="A33" s="1"/>
      <c r="B33" s="28" t="s">
        <v>51</v>
      </c>
      <c r="C33" s="39" t="s">
        <v>52</v>
      </c>
      <c r="D33" s="20">
        <f>'[13]NR 2023'!G33</f>
        <v>33479.9</v>
      </c>
      <c r="E33" s="21">
        <f>'[13]NR 2023'!H33</f>
        <v>37.200000000000003</v>
      </c>
      <c r="F33" s="22">
        <f t="shared" si="6"/>
        <v>33517.1</v>
      </c>
      <c r="G33" s="20">
        <f>'[13]NR 2023'!M33</f>
        <v>33674.9</v>
      </c>
      <c r="H33" s="21">
        <f>'[13]NR 2023'!N33</f>
        <v>50</v>
      </c>
      <c r="I33" s="23">
        <f t="shared" si="7"/>
        <v>33724.9</v>
      </c>
      <c r="J33" s="412">
        <f>'[13]NR 2023'!Y33</f>
        <v>33690</v>
      </c>
      <c r="K33" s="411">
        <f>'[13]NR 2023'!Z33</f>
        <v>50</v>
      </c>
      <c r="L33" s="33">
        <f t="shared" si="8"/>
        <v>33740</v>
      </c>
      <c r="M33" s="60">
        <v>33650</v>
      </c>
      <c r="N33" s="63">
        <v>50</v>
      </c>
      <c r="O33" s="22">
        <f t="shared" si="9"/>
        <v>33700</v>
      </c>
      <c r="P33" s="60">
        <v>33670</v>
      </c>
      <c r="Q33" s="63">
        <v>50</v>
      </c>
      <c r="R33" s="22">
        <f t="shared" si="10"/>
        <v>33720</v>
      </c>
      <c r="S33" s="3"/>
    </row>
    <row r="34" spans="1:19" x14ac:dyDescent="0.25">
      <c r="A34" s="1"/>
      <c r="B34" s="28" t="s">
        <v>53</v>
      </c>
      <c r="C34" s="65" t="s">
        <v>54</v>
      </c>
      <c r="D34" s="20">
        <f>'[13]NR 2023'!G34</f>
        <v>0</v>
      </c>
      <c r="E34" s="21">
        <f>'[13]NR 2023'!H34</f>
        <v>0</v>
      </c>
      <c r="F34" s="22">
        <f t="shared" si="6"/>
        <v>0</v>
      </c>
      <c r="G34" s="20">
        <f>'[13]NR 2023'!M34</f>
        <v>151.80000000000001</v>
      </c>
      <c r="H34" s="21">
        <f>'[13]NR 2023'!N34</f>
        <v>0</v>
      </c>
      <c r="I34" s="23">
        <f t="shared" si="7"/>
        <v>151.80000000000001</v>
      </c>
      <c r="J34" s="412">
        <f>'[13]NR 2023'!Y34</f>
        <v>0</v>
      </c>
      <c r="K34" s="411">
        <f>'[13]NR 2023'!Z34</f>
        <v>0</v>
      </c>
      <c r="L34" s="33">
        <f t="shared" si="8"/>
        <v>0</v>
      </c>
      <c r="M34" s="60">
        <f>J34+(J34*0.01)</f>
        <v>0</v>
      </c>
      <c r="N34" s="63">
        <v>0</v>
      </c>
      <c r="O34" s="22">
        <f t="shared" si="9"/>
        <v>0</v>
      </c>
      <c r="P34" s="60">
        <f>M34*1.01</f>
        <v>0</v>
      </c>
      <c r="Q34" s="63">
        <v>0</v>
      </c>
      <c r="R34" s="22">
        <f t="shared" si="10"/>
        <v>0</v>
      </c>
      <c r="S34" s="3"/>
    </row>
    <row r="35" spans="1:19" x14ac:dyDescent="0.25">
      <c r="A35" s="1"/>
      <c r="B35" s="28" t="s">
        <v>55</v>
      </c>
      <c r="C35" s="42" t="s">
        <v>56</v>
      </c>
      <c r="D35" s="20">
        <f>'[13]NR 2023'!G35</f>
        <v>11097.1</v>
      </c>
      <c r="E35" s="21">
        <f>'[13]NR 2023'!H35</f>
        <v>12.6</v>
      </c>
      <c r="F35" s="22">
        <f t="shared" si="6"/>
        <v>11109.7</v>
      </c>
      <c r="G35" s="20">
        <f>'[13]NR 2023'!M35</f>
        <v>11382.1</v>
      </c>
      <c r="H35" s="21">
        <f>'[13]NR 2023'!N35</f>
        <v>0</v>
      </c>
      <c r="I35" s="23">
        <f t="shared" si="7"/>
        <v>11382.1</v>
      </c>
      <c r="J35" s="412">
        <f>'[13]NR 2023'!Y35</f>
        <v>11387.2</v>
      </c>
      <c r="K35" s="411">
        <f>'[13]NR 2023'!Z35</f>
        <v>16</v>
      </c>
      <c r="L35" s="33">
        <f t="shared" si="8"/>
        <v>11403.2</v>
      </c>
      <c r="M35" s="60">
        <v>11373</v>
      </c>
      <c r="N35" s="63">
        <v>16</v>
      </c>
      <c r="O35" s="22">
        <f t="shared" si="9"/>
        <v>11389</v>
      </c>
      <c r="P35" s="60">
        <v>11380</v>
      </c>
      <c r="Q35" s="63">
        <v>16</v>
      </c>
      <c r="R35" s="22">
        <f t="shared" si="10"/>
        <v>11396</v>
      </c>
      <c r="S35" s="3"/>
    </row>
    <row r="36" spans="1:19" x14ac:dyDescent="0.25">
      <c r="A36" s="1"/>
      <c r="B36" s="28" t="s">
        <v>57</v>
      </c>
      <c r="C36" s="42" t="s">
        <v>58</v>
      </c>
      <c r="D36" s="20">
        <f>'[13]NR 2023'!G36</f>
        <v>0</v>
      </c>
      <c r="E36" s="21">
        <f>'[13]NR 2023'!H36</f>
        <v>0</v>
      </c>
      <c r="F36" s="22">
        <f t="shared" si="6"/>
        <v>0</v>
      </c>
      <c r="G36" s="20">
        <f>'[13]NR 2023'!M36</f>
        <v>0</v>
      </c>
      <c r="H36" s="21">
        <f>'[13]NR 2023'!N36</f>
        <v>0</v>
      </c>
      <c r="I36" s="23">
        <f t="shared" si="7"/>
        <v>0</v>
      </c>
      <c r="J36" s="412">
        <f>'[13]NR 2023'!Y36</f>
        <v>0</v>
      </c>
      <c r="K36" s="411">
        <f>'[13]NR 2023'!Z36</f>
        <v>0</v>
      </c>
      <c r="L36" s="33">
        <f t="shared" si="8"/>
        <v>0</v>
      </c>
      <c r="M36" s="60">
        <f>J36+(J36*0.01)</f>
        <v>0</v>
      </c>
      <c r="N36" s="63">
        <v>0</v>
      </c>
      <c r="O36" s="22">
        <f t="shared" si="9"/>
        <v>0</v>
      </c>
      <c r="P36" s="60">
        <f>M36*1.01</f>
        <v>0</v>
      </c>
      <c r="Q36" s="63">
        <v>0</v>
      </c>
      <c r="R36" s="22">
        <f t="shared" si="10"/>
        <v>0</v>
      </c>
      <c r="S36" s="3"/>
    </row>
    <row r="37" spans="1:19" x14ac:dyDescent="0.25">
      <c r="A37" s="1"/>
      <c r="B37" s="28" t="s">
        <v>59</v>
      </c>
      <c r="C37" s="42" t="s">
        <v>60</v>
      </c>
      <c r="D37" s="20">
        <f>'[13]NR 2023'!G37</f>
        <v>869.4</v>
      </c>
      <c r="E37" s="21">
        <f>'[13]NR 2023'!H37</f>
        <v>0</v>
      </c>
      <c r="F37" s="22">
        <f t="shared" si="6"/>
        <v>869.4</v>
      </c>
      <c r="G37" s="20">
        <f>'[13]NR 2023'!M37</f>
        <v>886.9</v>
      </c>
      <c r="H37" s="21">
        <f>'[13]NR 2023'!N37</f>
        <v>0</v>
      </c>
      <c r="I37" s="23">
        <f t="shared" si="7"/>
        <v>886.9</v>
      </c>
      <c r="J37" s="412">
        <f>'[13]NR 2023'!Y37</f>
        <v>854.8</v>
      </c>
      <c r="K37" s="411">
        <f>'[13]NR 2023'!Z37</f>
        <v>0</v>
      </c>
      <c r="L37" s="33">
        <f t="shared" si="8"/>
        <v>854.8</v>
      </c>
      <c r="M37" s="60">
        <v>854.8</v>
      </c>
      <c r="N37" s="63">
        <v>0</v>
      </c>
      <c r="O37" s="22">
        <f t="shared" si="9"/>
        <v>854.8</v>
      </c>
      <c r="P37" s="60">
        <v>777</v>
      </c>
      <c r="Q37" s="63">
        <v>0</v>
      </c>
      <c r="R37" s="22">
        <f t="shared" si="10"/>
        <v>777</v>
      </c>
      <c r="S37" s="3"/>
    </row>
    <row r="38" spans="1:19" ht="15.75" thickBot="1" x14ac:dyDescent="0.3">
      <c r="A38" s="1"/>
      <c r="B38" s="66" t="s">
        <v>61</v>
      </c>
      <c r="C38" s="67" t="s">
        <v>62</v>
      </c>
      <c r="D38" s="20">
        <f>'[13]NR 2023'!G38</f>
        <v>1774.8999999999999</v>
      </c>
      <c r="E38" s="21">
        <f>'[13]NR 2023'!H38</f>
        <v>25.3</v>
      </c>
      <c r="F38" s="46">
        <f t="shared" si="6"/>
        <v>1800.1999999999998</v>
      </c>
      <c r="G38" s="20">
        <f>'[13]NR 2023'!M38</f>
        <v>2243</v>
      </c>
      <c r="H38" s="21">
        <f>'[13]NR 2023'!N38</f>
        <v>0</v>
      </c>
      <c r="I38" s="47">
        <f t="shared" si="7"/>
        <v>2243</v>
      </c>
      <c r="J38" s="412">
        <f>'[13]NR 2023'!Y38</f>
        <v>1873.6000000000001</v>
      </c>
      <c r="K38" s="411">
        <f>'[13]NR 2023'!Z38</f>
        <v>1</v>
      </c>
      <c r="L38" s="33">
        <f t="shared" si="8"/>
        <v>1874.6000000000001</v>
      </c>
      <c r="M38" s="60">
        <v>1860</v>
      </c>
      <c r="N38" s="68">
        <v>1</v>
      </c>
      <c r="O38" s="46">
        <f t="shared" si="9"/>
        <v>1861</v>
      </c>
      <c r="P38" s="60">
        <v>1870</v>
      </c>
      <c r="Q38" s="68">
        <v>1</v>
      </c>
      <c r="R38" s="46">
        <f t="shared" si="10"/>
        <v>1871</v>
      </c>
      <c r="S38" s="3"/>
    </row>
    <row r="39" spans="1:19" ht="15.75" thickBot="1" x14ac:dyDescent="0.3">
      <c r="A39" s="1"/>
      <c r="B39" s="51" t="s">
        <v>63</v>
      </c>
      <c r="C39" s="69" t="s">
        <v>64</v>
      </c>
      <c r="D39" s="70">
        <f>SUM(D28:D32)+SUM(D35:D38)</f>
        <v>51040.600000000006</v>
      </c>
      <c r="E39" s="70">
        <f>SUM(E28:E32)+SUM(E35:E38)</f>
        <v>496.49999999999994</v>
      </c>
      <c r="F39" s="71">
        <f>SUM(F35:F38)+SUM(F28:F32)</f>
        <v>51537.099999999991</v>
      </c>
      <c r="G39" s="70">
        <f>SUM(G28:G32)+SUM(G35:G38)</f>
        <v>53471.9</v>
      </c>
      <c r="H39" s="70">
        <f>SUM(H28:H32)+SUM(H35:H38)</f>
        <v>560</v>
      </c>
      <c r="I39" s="72">
        <f>SUM(I35:I38)+SUM(I28:I32)</f>
        <v>54031.9</v>
      </c>
      <c r="J39" s="73">
        <f>SUM(J28:J32)+SUM(J35:J38)</f>
        <v>52714.6</v>
      </c>
      <c r="K39" s="74">
        <f>SUM(K28:K32)+SUM(K35:K38)</f>
        <v>580</v>
      </c>
      <c r="L39" s="73">
        <f>SUM(L35:L38)+SUM(L28:L32)</f>
        <v>53294.6</v>
      </c>
      <c r="M39" s="70">
        <f>SUM(M28:M32)+SUM(M35:M38)</f>
        <v>53218.7</v>
      </c>
      <c r="N39" s="70">
        <f>SUM(N28:N32)+SUM(N35:N38)</f>
        <v>590</v>
      </c>
      <c r="O39" s="71">
        <f>SUM(O35:O38)+SUM(O28:O32)</f>
        <v>53808.7</v>
      </c>
      <c r="P39" s="70">
        <f>SUM(P28:P32)+SUM(P35:P38)</f>
        <v>53218</v>
      </c>
      <c r="Q39" s="70">
        <f>SUM(Q28:Q32)+SUM(Q35:Q38)</f>
        <v>590</v>
      </c>
      <c r="R39" s="71">
        <f>SUM(R35:R38)+SUM(R28:R32)</f>
        <v>53808</v>
      </c>
      <c r="S39" s="3"/>
    </row>
    <row r="40" spans="1:19" ht="19.5" thickBot="1" x14ac:dyDescent="0.35">
      <c r="A40" s="1"/>
      <c r="B40" s="75" t="s">
        <v>65</v>
      </c>
      <c r="C40" s="76" t="s">
        <v>66</v>
      </c>
      <c r="D40" s="77">
        <f t="shared" ref="D40:R40" si="11">D24-D39</f>
        <v>0</v>
      </c>
      <c r="E40" s="77">
        <f t="shared" si="11"/>
        <v>67.700000000000102</v>
      </c>
      <c r="F40" s="78">
        <f t="shared" si="11"/>
        <v>67.700000000004366</v>
      </c>
      <c r="G40" s="77">
        <f t="shared" si="11"/>
        <v>0</v>
      </c>
      <c r="H40" s="77">
        <f t="shared" si="11"/>
        <v>0</v>
      </c>
      <c r="I40" s="79">
        <f t="shared" si="11"/>
        <v>0</v>
      </c>
      <c r="J40" s="77">
        <f t="shared" si="11"/>
        <v>0</v>
      </c>
      <c r="K40" s="77">
        <f t="shared" si="11"/>
        <v>0</v>
      </c>
      <c r="L40" s="78">
        <f t="shared" si="11"/>
        <v>0</v>
      </c>
      <c r="M40" s="80">
        <f t="shared" si="11"/>
        <v>0</v>
      </c>
      <c r="N40" s="77">
        <f t="shared" si="11"/>
        <v>0</v>
      </c>
      <c r="O40" s="78">
        <f t="shared" si="11"/>
        <v>0</v>
      </c>
      <c r="P40" s="77">
        <f t="shared" si="11"/>
        <v>0</v>
      </c>
      <c r="Q40" s="77">
        <f t="shared" si="11"/>
        <v>0</v>
      </c>
      <c r="R40" s="78">
        <f t="shared" si="11"/>
        <v>0</v>
      </c>
      <c r="S40" s="3"/>
    </row>
    <row r="41" spans="1:19" ht="15.75" thickBot="1" x14ac:dyDescent="0.3">
      <c r="A41" s="1"/>
      <c r="B41" s="81" t="s">
        <v>67</v>
      </c>
      <c r="C41" s="82" t="s">
        <v>68</v>
      </c>
      <c r="D41" s="83"/>
      <c r="E41" s="84"/>
      <c r="F41" s="85">
        <f>F40-D16</f>
        <v>-4047.0999999999958</v>
      </c>
      <c r="G41" s="83"/>
      <c r="H41" s="86"/>
      <c r="I41" s="87">
        <f>I40-G16</f>
        <v>-4360.6000000000004</v>
      </c>
      <c r="J41" s="88"/>
      <c r="K41" s="86"/>
      <c r="L41" s="85">
        <f>L40-J16</f>
        <v>-4866.8</v>
      </c>
      <c r="M41" s="89"/>
      <c r="N41" s="86"/>
      <c r="O41" s="85">
        <f>O40-M16</f>
        <v>-5500</v>
      </c>
      <c r="P41" s="83"/>
      <c r="Q41" s="86"/>
      <c r="R41" s="85">
        <f>R40-P16</f>
        <v>-5500</v>
      </c>
      <c r="S41" s="3"/>
    </row>
    <row r="42" spans="1:19" s="95" customFormat="1" ht="8.25" customHeight="1" thickBot="1" x14ac:dyDescent="0.3">
      <c r="A42" s="90"/>
      <c r="B42" s="91"/>
      <c r="C42" s="92"/>
      <c r="D42" s="90"/>
      <c r="E42" s="93"/>
      <c r="F42" s="93"/>
      <c r="G42" s="90"/>
      <c r="H42" s="93"/>
      <c r="I42" s="93"/>
      <c r="J42" s="93"/>
      <c r="K42" s="93"/>
      <c r="L42" s="94"/>
      <c r="M42" s="94"/>
      <c r="N42" s="94"/>
      <c r="O42" s="94"/>
      <c r="P42" s="94"/>
      <c r="Q42" s="94"/>
      <c r="R42" s="94"/>
      <c r="S42" s="94"/>
    </row>
    <row r="43" spans="1:19" s="95" customFormat="1" ht="15.75" customHeight="1" x14ac:dyDescent="0.25">
      <c r="A43" s="90"/>
      <c r="B43" s="96"/>
      <c r="C43" s="519" t="s">
        <v>69</v>
      </c>
      <c r="D43" s="97" t="s">
        <v>70</v>
      </c>
      <c r="E43" s="93"/>
      <c r="F43" s="98"/>
      <c r="G43" s="97" t="s">
        <v>71</v>
      </c>
      <c r="H43" s="93"/>
      <c r="I43" s="93"/>
      <c r="J43" s="97" t="s">
        <v>72</v>
      </c>
      <c r="K43" s="93"/>
      <c r="L43" s="93"/>
      <c r="M43" s="97" t="s">
        <v>73</v>
      </c>
      <c r="N43" s="94"/>
      <c r="O43" s="94"/>
      <c r="P43" s="97" t="s">
        <v>73</v>
      </c>
      <c r="Q43" s="94"/>
      <c r="R43" s="94"/>
      <c r="S43" s="94"/>
    </row>
    <row r="44" spans="1:19" ht="15.75" thickBot="1" x14ac:dyDescent="0.3">
      <c r="A44" s="1"/>
      <c r="B44" s="96"/>
      <c r="C44" s="520"/>
      <c r="D44" s="99">
        <v>603.9</v>
      </c>
      <c r="E44" s="93"/>
      <c r="F44" s="98"/>
      <c r="G44" s="99">
        <v>603.9</v>
      </c>
      <c r="H44" s="100"/>
      <c r="I44" s="100"/>
      <c r="J44" s="99">
        <v>603.9</v>
      </c>
      <c r="K44" s="100"/>
      <c r="L44" s="100"/>
      <c r="M44" s="99">
        <v>603.9</v>
      </c>
      <c r="N44" s="3"/>
      <c r="O44" s="3"/>
      <c r="P44" s="99">
        <v>603.9</v>
      </c>
      <c r="Q44" s="3"/>
      <c r="R44" s="3"/>
      <c r="S44" s="3"/>
    </row>
    <row r="45" spans="1:19" s="95" customFormat="1" ht="8.25" customHeight="1" thickBot="1" x14ac:dyDescent="0.3">
      <c r="A45" s="90"/>
      <c r="B45" s="96"/>
      <c r="C45" s="92"/>
      <c r="D45" s="93"/>
      <c r="E45" s="93"/>
      <c r="F45" s="98"/>
      <c r="G45" s="93"/>
      <c r="H45" s="93"/>
      <c r="I45" s="98"/>
      <c r="J45" s="98"/>
      <c r="K45" s="98"/>
      <c r="L45" s="94"/>
      <c r="M45" s="94"/>
      <c r="N45" s="94"/>
      <c r="O45" s="94"/>
      <c r="P45" s="94"/>
      <c r="Q45" s="94"/>
      <c r="R45" s="94"/>
      <c r="S45" s="94"/>
    </row>
    <row r="46" spans="1:19" s="95" customFormat="1" ht="37.5" customHeight="1" thickBot="1" x14ac:dyDescent="0.3">
      <c r="A46" s="90"/>
      <c r="B46" s="96"/>
      <c r="C46" s="519" t="s">
        <v>74</v>
      </c>
      <c r="D46" s="101" t="s">
        <v>75</v>
      </c>
      <c r="E46" s="102" t="s">
        <v>76</v>
      </c>
      <c r="F46" s="98"/>
      <c r="G46" s="101" t="s">
        <v>75</v>
      </c>
      <c r="H46" s="102" t="s">
        <v>76</v>
      </c>
      <c r="I46" s="94"/>
      <c r="J46" s="101" t="s">
        <v>75</v>
      </c>
      <c r="K46" s="102" t="s">
        <v>76</v>
      </c>
      <c r="L46" s="103"/>
      <c r="M46" s="101" t="s">
        <v>75</v>
      </c>
      <c r="N46" s="102" t="s">
        <v>76</v>
      </c>
      <c r="O46" s="94"/>
      <c r="P46" s="101" t="s">
        <v>75</v>
      </c>
      <c r="Q46" s="102" t="s">
        <v>76</v>
      </c>
      <c r="R46" s="94"/>
      <c r="S46" s="94"/>
    </row>
    <row r="47" spans="1:19" ht="15.75" thickBot="1" x14ac:dyDescent="0.3">
      <c r="A47" s="1"/>
      <c r="B47" s="104"/>
      <c r="C47" s="521"/>
      <c r="D47" s="105">
        <v>0</v>
      </c>
      <c r="E47" s="106">
        <v>0</v>
      </c>
      <c r="F47" s="98"/>
      <c r="G47" s="105">
        <v>0</v>
      </c>
      <c r="H47" s="106">
        <v>0</v>
      </c>
      <c r="I47" s="3"/>
      <c r="J47" s="105">
        <v>0</v>
      </c>
      <c r="K47" s="106">
        <v>0</v>
      </c>
      <c r="L47" s="100"/>
      <c r="M47" s="105">
        <v>0</v>
      </c>
      <c r="N47" s="106">
        <v>0</v>
      </c>
      <c r="O47" s="3"/>
      <c r="P47" s="105">
        <v>0</v>
      </c>
      <c r="Q47" s="106">
        <v>0</v>
      </c>
      <c r="R47" s="3"/>
      <c r="S47" s="3"/>
    </row>
    <row r="48" spans="1:19" x14ac:dyDescent="0.25">
      <c r="A48" s="1"/>
      <c r="B48" s="104"/>
      <c r="C48" s="92"/>
      <c r="D48" s="93"/>
      <c r="E48" s="93"/>
      <c r="F48" s="98"/>
      <c r="G48" s="93"/>
      <c r="H48" s="93"/>
      <c r="I48" s="98"/>
      <c r="J48" s="98"/>
      <c r="K48" s="98"/>
      <c r="L48" s="94"/>
      <c r="M48" s="3"/>
      <c r="N48" s="94"/>
      <c r="O48" s="94"/>
      <c r="P48" s="3"/>
      <c r="Q48" s="3"/>
      <c r="R48" s="3"/>
      <c r="S48" s="3"/>
    </row>
    <row r="49" spans="1:19" x14ac:dyDescent="0.25">
      <c r="A49" s="1"/>
      <c r="B49" s="104"/>
      <c r="C49" s="107" t="s">
        <v>77</v>
      </c>
      <c r="D49" s="108" t="s">
        <v>78</v>
      </c>
      <c r="E49" s="93"/>
      <c r="F49" s="3"/>
      <c r="G49" s="108" t="s">
        <v>79</v>
      </c>
      <c r="H49" s="3"/>
      <c r="I49" s="3"/>
      <c r="J49" s="108" t="s">
        <v>80</v>
      </c>
      <c r="K49" s="3"/>
      <c r="L49" s="109"/>
      <c r="M49" s="108" t="s">
        <v>81</v>
      </c>
      <c r="N49" s="109"/>
      <c r="O49" s="109"/>
      <c r="P49" s="108" t="s">
        <v>82</v>
      </c>
      <c r="Q49" s="3"/>
      <c r="R49" s="3"/>
      <c r="S49" s="3"/>
    </row>
    <row r="50" spans="1:19" x14ac:dyDescent="0.25">
      <c r="A50" s="1"/>
      <c r="B50" s="104"/>
      <c r="C50" s="110" t="s">
        <v>83</v>
      </c>
      <c r="D50" s="111">
        <f>SUM(D51:D54)</f>
        <v>2876</v>
      </c>
      <c r="E50" s="93"/>
      <c r="F50" s="3"/>
      <c r="G50" s="111">
        <v>0</v>
      </c>
      <c r="H50" s="3"/>
      <c r="I50" s="3"/>
      <c r="J50" s="111">
        <v>0</v>
      </c>
      <c r="K50" s="3"/>
      <c r="L50" s="112"/>
      <c r="M50" s="111">
        <v>0</v>
      </c>
      <c r="N50" s="112"/>
      <c r="O50" s="112"/>
      <c r="P50" s="111">
        <v>0</v>
      </c>
      <c r="Q50" s="3"/>
      <c r="R50" s="3"/>
      <c r="S50" s="3"/>
    </row>
    <row r="51" spans="1:19" x14ac:dyDescent="0.25">
      <c r="A51" s="1"/>
      <c r="B51" s="104"/>
      <c r="C51" s="110" t="s">
        <v>84</v>
      </c>
      <c r="D51" s="111">
        <v>1054.5999999999999</v>
      </c>
      <c r="E51" s="93"/>
      <c r="F51" s="3"/>
      <c r="G51" s="111">
        <v>0</v>
      </c>
      <c r="H51" s="3"/>
      <c r="I51" s="3"/>
      <c r="J51" s="111">
        <v>0</v>
      </c>
      <c r="K51" s="3"/>
      <c r="L51" s="112"/>
      <c r="M51" s="111">
        <v>0</v>
      </c>
      <c r="N51" s="112"/>
      <c r="O51" s="112"/>
      <c r="P51" s="111">
        <v>0</v>
      </c>
      <c r="Q51" s="3"/>
      <c r="R51" s="3"/>
      <c r="S51" s="3"/>
    </row>
    <row r="52" spans="1:19" x14ac:dyDescent="0.25">
      <c r="A52" s="1"/>
      <c r="B52" s="104"/>
      <c r="C52" s="110" t="s">
        <v>85</v>
      </c>
      <c r="D52" s="111">
        <v>720.1</v>
      </c>
      <c r="E52" s="93"/>
      <c r="F52" s="3"/>
      <c r="G52" s="111">
        <v>0</v>
      </c>
      <c r="H52" s="3"/>
      <c r="I52" s="3"/>
      <c r="J52" s="111">
        <v>0</v>
      </c>
      <c r="K52" s="3"/>
      <c r="L52" s="112"/>
      <c r="M52" s="111">
        <v>0</v>
      </c>
      <c r="N52" s="112"/>
      <c r="O52" s="112"/>
      <c r="P52" s="111">
        <v>0</v>
      </c>
      <c r="Q52" s="3"/>
      <c r="R52" s="3"/>
      <c r="S52" s="3"/>
    </row>
    <row r="53" spans="1:19" x14ac:dyDescent="0.25">
      <c r="A53" s="1"/>
      <c r="B53" s="104"/>
      <c r="C53" s="110" t="s">
        <v>86</v>
      </c>
      <c r="D53" s="111">
        <v>293.10000000000002</v>
      </c>
      <c r="E53" s="93"/>
      <c r="F53" s="3"/>
      <c r="G53" s="111">
        <v>0</v>
      </c>
      <c r="H53" s="3"/>
      <c r="I53" s="3"/>
      <c r="J53" s="111">
        <v>0</v>
      </c>
      <c r="K53" s="3"/>
      <c r="L53" s="112"/>
      <c r="M53" s="111">
        <v>0</v>
      </c>
      <c r="N53" s="112"/>
      <c r="O53" s="112"/>
      <c r="P53" s="111">
        <v>0</v>
      </c>
      <c r="Q53" s="3"/>
      <c r="R53" s="3"/>
      <c r="S53" s="3"/>
    </row>
    <row r="54" spans="1:19" x14ac:dyDescent="0.25">
      <c r="A54" s="1"/>
      <c r="B54" s="104"/>
      <c r="C54" s="113" t="s">
        <v>87</v>
      </c>
      <c r="D54" s="111">
        <v>808.2</v>
      </c>
      <c r="E54" s="93"/>
      <c r="F54" s="3"/>
      <c r="G54" s="111">
        <v>0</v>
      </c>
      <c r="H54" s="3"/>
      <c r="I54" s="3"/>
      <c r="J54" s="111">
        <v>0</v>
      </c>
      <c r="K54" s="3"/>
      <c r="L54" s="112"/>
      <c r="M54" s="111">
        <v>0</v>
      </c>
      <c r="N54" s="112"/>
      <c r="O54" s="112"/>
      <c r="P54" s="111">
        <v>0</v>
      </c>
      <c r="Q54" s="3"/>
      <c r="R54" s="3"/>
      <c r="S54" s="3"/>
    </row>
    <row r="55" spans="1:19" ht="10.5" customHeight="1" x14ac:dyDescent="0.25">
      <c r="A55" s="1"/>
      <c r="B55" s="104"/>
      <c r="C55" s="92"/>
      <c r="D55" s="93"/>
      <c r="E55" s="9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</row>
    <row r="56" spans="1:19" x14ac:dyDescent="0.25">
      <c r="A56" s="1"/>
      <c r="B56" s="104"/>
      <c r="C56" s="107" t="s">
        <v>88</v>
      </c>
      <c r="D56" s="108" t="s">
        <v>78</v>
      </c>
      <c r="E56" s="93"/>
      <c r="F56" s="98"/>
      <c r="G56" s="108" t="s">
        <v>89</v>
      </c>
      <c r="H56" s="93"/>
      <c r="I56" s="98"/>
      <c r="J56" s="108" t="s">
        <v>80</v>
      </c>
      <c r="K56" s="98"/>
      <c r="L56" s="3"/>
      <c r="M56" s="108" t="s">
        <v>81</v>
      </c>
      <c r="N56" s="109"/>
      <c r="O56" s="109"/>
      <c r="P56" s="108" t="s">
        <v>82</v>
      </c>
      <c r="Q56" s="3"/>
      <c r="R56" s="3"/>
      <c r="S56" s="3"/>
    </row>
    <row r="57" spans="1:19" x14ac:dyDescent="0.25">
      <c r="A57" s="1"/>
      <c r="B57" s="104"/>
      <c r="C57" s="110"/>
      <c r="D57" s="114">
        <v>68.7</v>
      </c>
      <c r="E57" s="93"/>
      <c r="F57" s="98"/>
      <c r="G57" s="114">
        <v>67</v>
      </c>
      <c r="H57" s="93"/>
      <c r="I57" s="98"/>
      <c r="J57" s="114">
        <v>71.8</v>
      </c>
      <c r="K57" s="98"/>
      <c r="L57" s="3"/>
      <c r="M57" s="114">
        <v>71.8</v>
      </c>
      <c r="N57" s="3"/>
      <c r="O57" s="3"/>
      <c r="P57" s="114">
        <v>71.8</v>
      </c>
      <c r="Q57" s="3"/>
      <c r="R57" s="3"/>
      <c r="S57" s="3"/>
    </row>
    <row r="58" spans="1:19" x14ac:dyDescent="0.25">
      <c r="A58" s="1"/>
      <c r="B58" s="104"/>
      <c r="C58" s="92"/>
      <c r="D58" s="93"/>
      <c r="E58" s="93"/>
      <c r="F58" s="98"/>
      <c r="G58" s="93"/>
      <c r="H58" s="93"/>
      <c r="I58" s="98"/>
      <c r="J58" s="98"/>
      <c r="K58" s="98"/>
      <c r="L58" s="3"/>
      <c r="M58" s="3"/>
      <c r="N58" s="3"/>
      <c r="O58" s="3"/>
      <c r="P58" s="3"/>
      <c r="Q58" s="3"/>
      <c r="R58" s="3"/>
      <c r="S58" s="3"/>
    </row>
    <row r="59" spans="1:19" x14ac:dyDescent="0.25">
      <c r="A59" s="1"/>
      <c r="B59" s="115" t="s">
        <v>90</v>
      </c>
      <c r="C59" s="116"/>
      <c r="D59" s="527"/>
      <c r="E59" s="527"/>
      <c r="F59" s="527"/>
      <c r="G59" s="527"/>
      <c r="H59" s="527"/>
      <c r="I59" s="527"/>
      <c r="J59" s="527"/>
      <c r="K59" s="527"/>
      <c r="L59" s="117"/>
      <c r="M59" s="117"/>
      <c r="N59" s="117"/>
      <c r="O59" s="117"/>
      <c r="P59" s="117"/>
      <c r="Q59" s="117"/>
      <c r="R59" s="118"/>
      <c r="S59" s="3"/>
    </row>
    <row r="60" spans="1:19" x14ac:dyDescent="0.25">
      <c r="A60" s="1"/>
      <c r="B60" s="119"/>
      <c r="C60" s="95"/>
      <c r="D60" s="95"/>
      <c r="E60" s="95"/>
      <c r="F60" s="95"/>
      <c r="G60" s="95"/>
      <c r="H60" s="95"/>
      <c r="I60" s="95"/>
      <c r="J60" s="95"/>
      <c r="K60" s="95"/>
      <c r="L60" s="95"/>
      <c r="M60" s="95"/>
      <c r="N60" s="95"/>
      <c r="O60" s="95"/>
      <c r="P60" s="95"/>
      <c r="Q60" s="95"/>
      <c r="R60" s="120"/>
      <c r="S60" s="3"/>
    </row>
    <row r="61" spans="1:19" x14ac:dyDescent="0.25">
      <c r="A61" s="1"/>
      <c r="B61" s="524"/>
      <c r="C61" s="525"/>
      <c r="D61" s="525"/>
      <c r="E61" s="525"/>
      <c r="F61" s="525"/>
      <c r="G61" s="525"/>
      <c r="H61" s="525"/>
      <c r="I61" s="525"/>
      <c r="J61" s="525"/>
      <c r="K61" s="525"/>
      <c r="L61" s="95"/>
      <c r="M61" s="95"/>
      <c r="N61" s="95"/>
      <c r="O61" s="95"/>
      <c r="P61" s="95"/>
      <c r="Q61" s="95"/>
      <c r="R61" s="120"/>
      <c r="S61" s="3"/>
    </row>
    <row r="62" spans="1:19" x14ac:dyDescent="0.25">
      <c r="A62" s="1"/>
      <c r="B62" s="524"/>
      <c r="C62" s="525"/>
      <c r="D62" s="525"/>
      <c r="E62" s="525"/>
      <c r="F62" s="525"/>
      <c r="G62" s="525"/>
      <c r="H62" s="525"/>
      <c r="I62" s="525"/>
      <c r="J62" s="525"/>
      <c r="K62" s="525"/>
      <c r="L62" s="95"/>
      <c r="M62" s="95"/>
      <c r="N62" s="95"/>
      <c r="O62" s="95"/>
      <c r="P62" s="95"/>
      <c r="Q62" s="95"/>
      <c r="R62" s="120"/>
      <c r="S62" s="3"/>
    </row>
    <row r="63" spans="1:19" x14ac:dyDescent="0.25">
      <c r="A63" s="1"/>
      <c r="B63" s="524"/>
      <c r="C63" s="525"/>
      <c r="D63" s="525"/>
      <c r="E63" s="525"/>
      <c r="F63" s="525"/>
      <c r="G63" s="525"/>
      <c r="H63" s="525"/>
      <c r="I63" s="525"/>
      <c r="J63" s="525"/>
      <c r="K63" s="525"/>
      <c r="L63" s="95"/>
      <c r="M63" s="95"/>
      <c r="N63" s="95"/>
      <c r="O63" s="95"/>
      <c r="P63" s="95"/>
      <c r="Q63" s="95"/>
      <c r="R63" s="120"/>
      <c r="S63" s="3"/>
    </row>
    <row r="64" spans="1:19" x14ac:dyDescent="0.25">
      <c r="A64" s="1"/>
      <c r="B64" s="524"/>
      <c r="C64" s="525"/>
      <c r="D64" s="525"/>
      <c r="E64" s="525"/>
      <c r="F64" s="525"/>
      <c r="G64" s="525"/>
      <c r="H64" s="525"/>
      <c r="I64" s="525"/>
      <c r="J64" s="525"/>
      <c r="K64" s="525"/>
      <c r="L64" s="95"/>
      <c r="M64" s="95"/>
      <c r="N64" s="95"/>
      <c r="O64" s="95"/>
      <c r="P64" s="95"/>
      <c r="Q64" s="95"/>
      <c r="R64" s="120"/>
      <c r="S64" s="3"/>
    </row>
    <row r="65" spans="1:19" x14ac:dyDescent="0.25">
      <c r="A65" s="1"/>
      <c r="B65" s="121"/>
      <c r="C65" s="122"/>
      <c r="D65" s="123"/>
      <c r="E65" s="123"/>
      <c r="F65" s="123"/>
      <c r="G65" s="123"/>
      <c r="H65" s="123"/>
      <c r="I65" s="123"/>
      <c r="J65" s="123"/>
      <c r="K65" s="123"/>
      <c r="L65" s="95"/>
      <c r="M65" s="95"/>
      <c r="N65" s="95"/>
      <c r="O65" s="95"/>
      <c r="P65" s="95"/>
      <c r="Q65" s="95"/>
      <c r="R65" s="120"/>
      <c r="S65" s="3"/>
    </row>
    <row r="66" spans="1:19" x14ac:dyDescent="0.25">
      <c r="A66" s="1"/>
      <c r="B66" s="124"/>
      <c r="C66" s="125"/>
      <c r="D66" s="123"/>
      <c r="E66" s="123"/>
      <c r="F66" s="123"/>
      <c r="G66" s="123"/>
      <c r="H66" s="123"/>
      <c r="I66" s="123"/>
      <c r="J66" s="123"/>
      <c r="K66" s="123"/>
      <c r="L66" s="95"/>
      <c r="M66" s="95"/>
      <c r="N66" s="95"/>
      <c r="O66" s="95"/>
      <c r="P66" s="95"/>
      <c r="Q66" s="95"/>
      <c r="R66" s="120"/>
      <c r="S66" s="3"/>
    </row>
    <row r="67" spans="1:19" x14ac:dyDescent="0.25">
      <c r="A67" s="1"/>
      <c r="B67" s="121"/>
      <c r="C67" s="126"/>
      <c r="D67" s="123"/>
      <c r="E67" s="123"/>
      <c r="F67" s="123"/>
      <c r="G67" s="123"/>
      <c r="H67" s="123"/>
      <c r="I67" s="123"/>
      <c r="J67" s="123"/>
      <c r="K67" s="123"/>
      <c r="L67" s="95"/>
      <c r="M67" s="95"/>
      <c r="N67" s="95"/>
      <c r="O67" s="95"/>
      <c r="P67" s="95"/>
      <c r="Q67" s="95"/>
      <c r="R67" s="120"/>
      <c r="S67" s="3"/>
    </row>
    <row r="68" spans="1:19" x14ac:dyDescent="0.25">
      <c r="A68" s="1"/>
      <c r="B68" s="121"/>
      <c r="C68" s="126"/>
      <c r="D68" s="123"/>
      <c r="E68" s="123"/>
      <c r="F68" s="123"/>
      <c r="G68" s="123"/>
      <c r="H68" s="123"/>
      <c r="I68" s="123"/>
      <c r="J68" s="123"/>
      <c r="K68" s="123"/>
      <c r="L68" s="95"/>
      <c r="M68" s="95"/>
      <c r="N68" s="95"/>
      <c r="O68" s="95"/>
      <c r="P68" s="95"/>
      <c r="Q68" s="95"/>
      <c r="R68" s="120"/>
      <c r="S68" s="3"/>
    </row>
    <row r="69" spans="1:19" x14ac:dyDescent="0.25">
      <c r="A69" s="1"/>
      <c r="B69" s="127"/>
      <c r="C69" s="128"/>
      <c r="D69" s="129"/>
      <c r="E69" s="129"/>
      <c r="F69" s="129"/>
      <c r="G69" s="129"/>
      <c r="H69" s="129"/>
      <c r="I69" s="129"/>
      <c r="J69" s="129"/>
      <c r="K69" s="129"/>
      <c r="L69" s="130"/>
      <c r="M69" s="130"/>
      <c r="N69" s="130"/>
      <c r="O69" s="130"/>
      <c r="P69" s="130"/>
      <c r="Q69" s="130"/>
      <c r="R69" s="131"/>
      <c r="S69" s="3"/>
    </row>
    <row r="70" spans="1:19" x14ac:dyDescent="0.25">
      <c r="A70" s="90"/>
      <c r="B70" s="132"/>
      <c r="C70" s="133"/>
      <c r="D70" s="134"/>
      <c r="E70" s="134"/>
      <c r="F70" s="134"/>
      <c r="G70" s="134"/>
      <c r="H70" s="134"/>
      <c r="I70" s="134"/>
      <c r="J70" s="134"/>
      <c r="K70" s="134"/>
      <c r="L70" s="3"/>
      <c r="M70" s="3"/>
      <c r="N70" s="3"/>
      <c r="O70" s="3"/>
      <c r="P70" s="3"/>
      <c r="Q70" s="3"/>
      <c r="R70" s="3"/>
      <c r="S70" s="3"/>
    </row>
    <row r="71" spans="1:19" x14ac:dyDescent="0.25">
      <c r="A71" s="1"/>
      <c r="B71" s="135"/>
      <c r="C71" s="135"/>
      <c r="D71" s="135"/>
      <c r="E71" s="135"/>
      <c r="F71" s="135"/>
      <c r="G71" s="135"/>
      <c r="H71" s="135"/>
      <c r="I71" s="135"/>
      <c r="J71" s="135"/>
      <c r="K71" s="135"/>
      <c r="L71" s="3"/>
      <c r="M71" s="3"/>
      <c r="N71" s="3"/>
      <c r="O71" s="3"/>
      <c r="P71" s="3"/>
      <c r="Q71" s="3"/>
      <c r="R71" s="3"/>
      <c r="S71" s="3"/>
    </row>
    <row r="72" spans="1:19" x14ac:dyDescent="0.25">
      <c r="A72" s="1"/>
      <c r="B72" s="135" t="s">
        <v>91</v>
      </c>
      <c r="C72" s="136">
        <v>44854</v>
      </c>
      <c r="D72" s="135" t="s">
        <v>143</v>
      </c>
      <c r="E72" s="525" t="s">
        <v>142</v>
      </c>
      <c r="F72" s="525"/>
      <c r="G72" s="525"/>
      <c r="H72" s="135"/>
      <c r="I72" s="135" t="s">
        <v>92</v>
      </c>
      <c r="J72" s="541" t="s">
        <v>141</v>
      </c>
      <c r="K72" s="541"/>
      <c r="L72" s="541"/>
      <c r="M72" s="541"/>
      <c r="N72" s="3"/>
      <c r="O72" s="3"/>
      <c r="P72" s="3"/>
      <c r="Q72" s="3"/>
      <c r="R72" s="3"/>
      <c r="S72" s="3"/>
    </row>
    <row r="73" spans="1:19" ht="7.5" customHeight="1" x14ac:dyDescent="0.25">
      <c r="A73" s="1"/>
      <c r="B73" s="135"/>
      <c r="C73" s="135"/>
      <c r="D73" s="135"/>
      <c r="E73" s="135"/>
      <c r="F73" s="135"/>
      <c r="G73" s="135"/>
      <c r="H73" s="135"/>
      <c r="I73" s="135"/>
      <c r="J73" s="135"/>
      <c r="K73" s="135"/>
      <c r="L73" s="135"/>
      <c r="M73" s="135"/>
      <c r="N73" s="3"/>
      <c r="O73" s="3"/>
      <c r="P73" s="3"/>
      <c r="Q73" s="3"/>
      <c r="R73" s="3"/>
      <c r="S73" s="3"/>
    </row>
    <row r="74" spans="1:19" x14ac:dyDescent="0.25">
      <c r="A74" s="1"/>
      <c r="B74" s="135"/>
      <c r="C74" s="135"/>
      <c r="D74" s="135" t="s">
        <v>93</v>
      </c>
      <c r="E74" s="138"/>
      <c r="F74" s="138"/>
      <c r="G74" s="138"/>
      <c r="H74" s="135"/>
      <c r="I74" s="135" t="s">
        <v>93</v>
      </c>
      <c r="J74" s="139"/>
      <c r="K74" s="139"/>
      <c r="L74" s="139"/>
      <c r="M74" s="139"/>
      <c r="N74" s="3"/>
      <c r="O74" s="3"/>
      <c r="P74" s="3"/>
      <c r="Q74" s="3"/>
      <c r="R74" s="3"/>
      <c r="S74" s="3"/>
    </row>
    <row r="75" spans="1:19" x14ac:dyDescent="0.25">
      <c r="A75" s="1"/>
      <c r="B75" s="135"/>
      <c r="C75" s="135"/>
      <c r="D75" s="135"/>
      <c r="E75" s="138"/>
      <c r="F75" s="138"/>
      <c r="G75" s="138"/>
      <c r="H75" s="135"/>
      <c r="I75" s="135"/>
      <c r="J75" s="139"/>
      <c r="K75" s="139"/>
      <c r="L75" s="139"/>
      <c r="M75" s="139"/>
      <c r="N75" s="3"/>
      <c r="O75" s="3"/>
      <c r="P75" s="3"/>
      <c r="Q75" s="3"/>
      <c r="R75" s="3"/>
      <c r="S75" s="3"/>
    </row>
    <row r="76" spans="1:19" x14ac:dyDescent="0.25">
      <c r="A76" s="1"/>
      <c r="B76" s="135"/>
      <c r="C76" s="135"/>
      <c r="D76" s="135"/>
      <c r="E76" s="135"/>
      <c r="F76" s="135"/>
      <c r="G76" s="135"/>
      <c r="H76" s="135"/>
      <c r="I76" s="135"/>
      <c r="J76" s="135"/>
      <c r="K76" s="135"/>
      <c r="L76" s="3"/>
      <c r="M76" s="3"/>
      <c r="N76" s="3"/>
      <c r="O76" s="3"/>
      <c r="P76" s="3"/>
      <c r="Q76" s="3"/>
      <c r="R76" s="3"/>
      <c r="S76" s="3"/>
    </row>
    <row r="77" spans="1:19" x14ac:dyDescent="0.25">
      <c r="A77" s="90"/>
      <c r="B77" s="132"/>
      <c r="C77" s="133"/>
      <c r="D77" s="134"/>
      <c r="E77" s="134"/>
      <c r="F77" s="134"/>
      <c r="G77" s="134"/>
      <c r="H77" s="134"/>
      <c r="I77" s="134"/>
      <c r="J77" s="134"/>
      <c r="K77" s="134"/>
      <c r="L77" s="3"/>
      <c r="M77" s="3"/>
      <c r="N77" s="3"/>
      <c r="O77" s="3"/>
      <c r="P77" s="3"/>
      <c r="Q77" s="3"/>
      <c r="R77" s="3"/>
      <c r="S77" s="3"/>
    </row>
    <row r="78" spans="1:19" hidden="1" x14ac:dyDescent="0.25"/>
    <row r="79" spans="1:19" hidden="1" x14ac:dyDescent="0.25"/>
    <row r="80" spans="1:19" hidden="1" x14ac:dyDescent="0.25"/>
    <row r="81" hidden="1" x14ac:dyDescent="0.25"/>
    <row r="82" hidden="1" x14ac:dyDescent="0.25"/>
    <row r="83" hidden="1" x14ac:dyDescent="0.25"/>
    <row r="84" hidden="1" x14ac:dyDescent="0.25"/>
    <row r="85" hidden="1" x14ac:dyDescent="0.25"/>
    <row r="86" hidden="1" x14ac:dyDescent="0.25"/>
    <row r="87" hidden="1" x14ac:dyDescent="0.25"/>
    <row r="88" hidden="1" x14ac:dyDescent="0.25"/>
    <row r="89" hidden="1" x14ac:dyDescent="0.25"/>
    <row r="90" hidden="1" x14ac:dyDescent="0.25"/>
    <row r="91" hidden="1" x14ac:dyDescent="0.25"/>
    <row r="92" hidden="1" x14ac:dyDescent="0.25"/>
    <row r="93" hidden="1" x14ac:dyDescent="0.25"/>
    <row r="94" ht="15" hidden="1" customHeight="1" x14ac:dyDescent="0.25"/>
    <row r="95" hidden="1" x14ac:dyDescent="0.25"/>
    <row r="96" hidden="1" x14ac:dyDescent="0.25"/>
    <row r="97" hidden="1" x14ac:dyDescent="0.25"/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  <row r="106" hidden="1" x14ac:dyDescent="0.25"/>
    <row r="107" hidden="1" x14ac:dyDescent="0.25"/>
    <row r="108" ht="15" hidden="1" customHeight="1" x14ac:dyDescent="0.25"/>
    <row r="109" ht="15" hidden="1" customHeight="1" x14ac:dyDescent="0.25"/>
    <row r="110" hidden="1" x14ac:dyDescent="0.25"/>
    <row r="111" hidden="1" x14ac:dyDescent="0.25"/>
    <row r="112" hidden="1" x14ac:dyDescent="0.25"/>
    <row r="113" hidden="1" x14ac:dyDescent="0.25"/>
    <row r="114" hidden="1" x14ac:dyDescent="0.25"/>
    <row r="115" hidden="1" x14ac:dyDescent="0.25"/>
    <row r="116" hidden="1" x14ac:dyDescent="0.25"/>
    <row r="117" hidden="1" x14ac:dyDescent="0.25"/>
    <row r="118" hidden="1" x14ac:dyDescent="0.25"/>
    <row r="119" hidden="1" x14ac:dyDescent="0.25"/>
    <row r="120" hidden="1" x14ac:dyDescent="0.25"/>
    <row r="121" hidden="1" x14ac:dyDescent="0.25"/>
    <row r="122" hidden="1" x14ac:dyDescent="0.25"/>
    <row r="123" hidden="1" x14ac:dyDescent="0.25"/>
    <row r="124" hidden="1" x14ac:dyDescent="0.25"/>
    <row r="125" hidden="1" x14ac:dyDescent="0.25"/>
    <row r="126" hidden="1" x14ac:dyDescent="0.25"/>
    <row r="127" hidden="1" x14ac:dyDescent="0.25"/>
    <row r="128" hidden="1" x14ac:dyDescent="0.25"/>
    <row r="129" hidden="1" x14ac:dyDescent="0.25"/>
    <row r="130" hidden="1" x14ac:dyDescent="0.25"/>
    <row r="131" hidden="1" x14ac:dyDescent="0.25"/>
    <row r="132" hidden="1" x14ac:dyDescent="0.25"/>
    <row r="133" hidden="1" x14ac:dyDescent="0.25"/>
    <row r="134" hidden="1" x14ac:dyDescent="0.25"/>
    <row r="135" hidden="1" x14ac:dyDescent="0.25"/>
    <row r="136" hidden="1" x14ac:dyDescent="0.25"/>
    <row r="137" hidden="1" x14ac:dyDescent="0.25"/>
    <row r="138" hidden="1" x14ac:dyDescent="0.25"/>
    <row r="139" hidden="1" x14ac:dyDescent="0.25"/>
    <row r="140" hidden="1" x14ac:dyDescent="0.25"/>
    <row r="141" hidden="1" x14ac:dyDescent="0.25"/>
    <row r="142" hidden="1" x14ac:dyDescent="0.25"/>
    <row r="143" hidden="1" x14ac:dyDescent="0.25"/>
    <row r="144" hidden="1" x14ac:dyDescent="0.25"/>
    <row r="145" hidden="1" x14ac:dyDescent="0.25"/>
    <row r="146" hidden="1" x14ac:dyDescent="0.25"/>
    <row r="147" hidden="1" x14ac:dyDescent="0.25"/>
    <row r="148" hidden="1" x14ac:dyDescent="0.25"/>
    <row r="149" hidden="1" x14ac:dyDescent="0.25"/>
    <row r="150" hidden="1" x14ac:dyDescent="0.25"/>
    <row r="151" hidden="1" x14ac:dyDescent="0.25"/>
    <row r="152" hidden="1" x14ac:dyDescent="0.25"/>
    <row r="153" hidden="1" x14ac:dyDescent="0.25"/>
    <row r="154" hidden="1" x14ac:dyDescent="0.25"/>
    <row r="155" hidden="1" x14ac:dyDescent="0.25"/>
    <row r="156" hidden="1" x14ac:dyDescent="0.25"/>
    <row r="157" hidden="1" x14ac:dyDescent="0.25"/>
    <row r="158" hidden="1" x14ac:dyDescent="0.25"/>
    <row r="159" hidden="1" x14ac:dyDescent="0.25"/>
    <row r="160" hidden="1" x14ac:dyDescent="0.25"/>
    <row r="161" hidden="1" x14ac:dyDescent="0.25"/>
    <row r="162" hidden="1" x14ac:dyDescent="0.25"/>
    <row r="163" hidden="1" x14ac:dyDescent="0.25"/>
    <row r="164" hidden="1" x14ac:dyDescent="0.25"/>
    <row r="165" hidden="1" x14ac:dyDescent="0.25"/>
    <row r="166" hidden="1" x14ac:dyDescent="0.25"/>
    <row r="167" hidden="1" x14ac:dyDescent="0.25"/>
    <row r="168" hidden="1" x14ac:dyDescent="0.25"/>
    <row r="169" hidden="1" x14ac:dyDescent="0.25"/>
    <row r="170" hidden="1" x14ac:dyDescent="0.25"/>
    <row r="171" hidden="1" x14ac:dyDescent="0.25"/>
    <row r="172" hidden="1" x14ac:dyDescent="0.25"/>
    <row r="173" hidden="1" x14ac:dyDescent="0.25"/>
    <row r="174" hidden="1" x14ac:dyDescent="0.25"/>
    <row r="175" hidden="1" x14ac:dyDescent="0.25"/>
    <row r="176" hidden="1" x14ac:dyDescent="0.25"/>
    <row r="177" hidden="1" x14ac:dyDescent="0.25"/>
    <row r="178" hidden="1" x14ac:dyDescent="0.25"/>
    <row r="179" hidden="1" x14ac:dyDescent="0.25"/>
    <row r="180" hidden="1" x14ac:dyDescent="0.25"/>
    <row r="181" hidden="1" x14ac:dyDescent="0.25"/>
    <row r="182" hidden="1" x14ac:dyDescent="0.25"/>
    <row r="183" hidden="1" x14ac:dyDescent="0.25"/>
    <row r="184" hidden="1" x14ac:dyDescent="0.25"/>
    <row r="185" hidden="1" x14ac:dyDescent="0.25"/>
    <row r="186" hidden="1" x14ac:dyDescent="0.25"/>
    <row r="187" hidden="1" x14ac:dyDescent="0.25"/>
    <row r="188" hidden="1" x14ac:dyDescent="0.25"/>
    <row r="189" hidden="1" x14ac:dyDescent="0.25"/>
    <row r="190" hidden="1" x14ac:dyDescent="0.25"/>
    <row r="191" hidden="1" x14ac:dyDescent="0.25"/>
    <row r="192" hidden="1" x14ac:dyDescent="0.25"/>
    <row r="193" hidden="1" x14ac:dyDescent="0.25"/>
    <row r="194" hidden="1" x14ac:dyDescent="0.25"/>
    <row r="195" hidden="1" x14ac:dyDescent="0.25"/>
    <row r="196" hidden="1" x14ac:dyDescent="0.25"/>
    <row r="197" hidden="1" x14ac:dyDescent="0.25"/>
    <row r="198" hidden="1" x14ac:dyDescent="0.25"/>
    <row r="199" hidden="1" x14ac:dyDescent="0.25"/>
    <row r="200" hidden="1" x14ac:dyDescent="0.25"/>
    <row r="201" hidden="1" x14ac:dyDescent="0.25"/>
    <row r="202" hidden="1" x14ac:dyDescent="0.25"/>
    <row r="203" hidden="1" x14ac:dyDescent="0.25"/>
    <row r="204" hidden="1" x14ac:dyDescent="0.25"/>
    <row r="205" hidden="1" x14ac:dyDescent="0.25"/>
    <row r="206" hidden="1" x14ac:dyDescent="0.25"/>
    <row r="207" hidden="1" x14ac:dyDescent="0.25"/>
    <row r="208" hidden="1" x14ac:dyDescent="0.25"/>
    <row r="209" hidden="1" x14ac:dyDescent="0.25"/>
    <row r="210" hidden="1" x14ac:dyDescent="0.25"/>
    <row r="211" hidden="1" x14ac:dyDescent="0.25"/>
    <row r="212" hidden="1" x14ac:dyDescent="0.25"/>
    <row r="213" hidden="1" x14ac:dyDescent="0.25"/>
    <row r="214" hidden="1" x14ac:dyDescent="0.25"/>
    <row r="215" hidden="1" x14ac:dyDescent="0.25"/>
    <row r="216" hidden="1" x14ac:dyDescent="0.25"/>
    <row r="217" hidden="1" x14ac:dyDescent="0.25"/>
    <row r="218" hidden="1" x14ac:dyDescent="0.25"/>
    <row r="219" hidden="1" x14ac:dyDescent="0.25"/>
    <row r="220" hidden="1" x14ac:dyDescent="0.25"/>
    <row r="221" hidden="1" x14ac:dyDescent="0.25"/>
    <row r="222" hidden="1" x14ac:dyDescent="0.25"/>
    <row r="223" hidden="1" x14ac:dyDescent="0.25"/>
    <row r="224" hidden="1" x14ac:dyDescent="0.25"/>
    <row r="225" hidden="1" x14ac:dyDescent="0.25"/>
    <row r="226" hidden="1" x14ac:dyDescent="0.25"/>
    <row r="227" hidden="1" x14ac:dyDescent="0.25"/>
    <row r="228" hidden="1" x14ac:dyDescent="0.25"/>
    <row r="229" hidden="1" x14ac:dyDescent="0.25"/>
    <row r="230" hidden="1" x14ac:dyDescent="0.25"/>
    <row r="231" hidden="1" x14ac:dyDescent="0.25"/>
    <row r="232" hidden="1" x14ac:dyDescent="0.25"/>
    <row r="233" hidden="1" x14ac:dyDescent="0.25"/>
    <row r="234" hidden="1" x14ac:dyDescent="0.25"/>
    <row r="235" hidden="1" x14ac:dyDescent="0.25"/>
    <row r="236" hidden="1" x14ac:dyDescent="0.25"/>
    <row r="237" hidden="1" x14ac:dyDescent="0.25"/>
    <row r="238" hidden="1" x14ac:dyDescent="0.25"/>
    <row r="239" hidden="1" x14ac:dyDescent="0.25"/>
    <row r="240" hidden="1" x14ac:dyDescent="0.25"/>
    <row r="241" hidden="1" x14ac:dyDescent="0.25"/>
    <row r="242" hidden="1" x14ac:dyDescent="0.25"/>
    <row r="243" hidden="1" x14ac:dyDescent="0.25"/>
    <row r="244" hidden="1" x14ac:dyDescent="0.25"/>
    <row r="245" hidden="1" x14ac:dyDescent="0.25"/>
    <row r="246" hidden="1" x14ac:dyDescent="0.25"/>
    <row r="247" hidden="1" x14ac:dyDescent="0.25"/>
    <row r="248" hidden="1" x14ac:dyDescent="0.25"/>
    <row r="249" hidden="1" x14ac:dyDescent="0.25"/>
    <row r="250" hidden="1" x14ac:dyDescent="0.25"/>
    <row r="251" hidden="1" x14ac:dyDescent="0.25"/>
    <row r="252" hidden="1" x14ac:dyDescent="0.25"/>
    <row r="253" hidden="1" x14ac:dyDescent="0.25"/>
    <row r="254" hidden="1" x14ac:dyDescent="0.25"/>
    <row r="255" hidden="1" x14ac:dyDescent="0.25"/>
    <row r="256" hidden="1" x14ac:dyDescent="0.25"/>
    <row r="257" hidden="1" x14ac:dyDescent="0.25"/>
    <row r="258" hidden="1" x14ac:dyDescent="0.25"/>
    <row r="259" hidden="1" x14ac:dyDescent="0.25"/>
    <row r="260" hidden="1" x14ac:dyDescent="0.25"/>
    <row r="261" hidden="1" x14ac:dyDescent="0.25"/>
    <row r="262" hidden="1" x14ac:dyDescent="0.25"/>
    <row r="263" hidden="1" x14ac:dyDescent="0.25"/>
    <row r="264" hidden="1" x14ac:dyDescent="0.25"/>
  </sheetData>
  <mergeCells count="60">
    <mergeCell ref="G12:I12"/>
    <mergeCell ref="G13:G14"/>
    <mergeCell ref="H13:H14"/>
    <mergeCell ref="F13:F14"/>
    <mergeCell ref="D4:K4"/>
    <mergeCell ref="D8:K8"/>
    <mergeCell ref="I13:I14"/>
    <mergeCell ref="G25:I25"/>
    <mergeCell ref="J26:J27"/>
    <mergeCell ref="K26:K27"/>
    <mergeCell ref="J10:L10"/>
    <mergeCell ref="J12:L12"/>
    <mergeCell ref="J13:J14"/>
    <mergeCell ref="J25:L25"/>
    <mergeCell ref="L13:L14"/>
    <mergeCell ref="I26:I27"/>
    <mergeCell ref="E13:E14"/>
    <mergeCell ref="K13:K14"/>
    <mergeCell ref="L26:L27"/>
    <mergeCell ref="G10:I10"/>
    <mergeCell ref="B13:B14"/>
    <mergeCell ref="C26:C27"/>
    <mergeCell ref="C13:C14"/>
    <mergeCell ref="D12:F12"/>
    <mergeCell ref="D10:F10"/>
    <mergeCell ref="D13:D14"/>
    <mergeCell ref="D25:F25"/>
    <mergeCell ref="D26:D27"/>
    <mergeCell ref="E26:E27"/>
    <mergeCell ref="P10:R10"/>
    <mergeCell ref="P12:R12"/>
    <mergeCell ref="P13:P14"/>
    <mergeCell ref="Q13:Q14"/>
    <mergeCell ref="R13:R14"/>
    <mergeCell ref="P25:R25"/>
    <mergeCell ref="P26:P27"/>
    <mergeCell ref="Q26:Q27"/>
    <mergeCell ref="R26:R27"/>
    <mergeCell ref="M25:O25"/>
    <mergeCell ref="M10:O10"/>
    <mergeCell ref="M12:O12"/>
    <mergeCell ref="M13:M14"/>
    <mergeCell ref="N13:N14"/>
    <mergeCell ref="O13:O14"/>
    <mergeCell ref="E72:G72"/>
    <mergeCell ref="J72:M72"/>
    <mergeCell ref="M26:M27"/>
    <mergeCell ref="N26:N27"/>
    <mergeCell ref="O26:O27"/>
    <mergeCell ref="B63:K63"/>
    <mergeCell ref="B64:K64"/>
    <mergeCell ref="B62:K62"/>
    <mergeCell ref="D59:K59"/>
    <mergeCell ref="B61:K61"/>
    <mergeCell ref="C43:C44"/>
    <mergeCell ref="C46:C47"/>
    <mergeCell ref="B26:B27"/>
    <mergeCell ref="G26:G27"/>
    <mergeCell ref="H26:H27"/>
    <mergeCell ref="F26:F27"/>
  </mergeCells>
  <pageMargins left="0.70866141732283472" right="0.70866141732283472" top="0.78740157480314965" bottom="0.78740157480314965" header="0.31496062992125984" footer="0.31496062992125984"/>
  <pageSetup paperSize="8" scale="58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S264"/>
  <sheetViews>
    <sheetView showGridLines="0" zoomScale="80" zoomScaleNormal="80" zoomScaleSheetLayoutView="80" workbookViewId="0">
      <selection activeCell="J39" sqref="J39"/>
    </sheetView>
  </sheetViews>
  <sheetFormatPr defaultColWidth="0" defaultRowHeight="15" zeroHeight="1" x14ac:dyDescent="0.25"/>
  <cols>
    <col min="1" max="1" width="4.5703125" customWidth="1"/>
    <col min="2" max="2" width="9.140625" customWidth="1"/>
    <col min="3" max="3" width="65.7109375" customWidth="1"/>
    <col min="4" max="4" width="20.7109375" customWidth="1"/>
    <col min="5" max="6" width="14.28515625" customWidth="1"/>
    <col min="7" max="7" width="21.28515625" style="140" customWidth="1"/>
    <col min="8" max="9" width="14.28515625" customWidth="1"/>
    <col min="10" max="10" width="20.85546875" customWidth="1"/>
    <col min="11" max="12" width="14.28515625" customWidth="1"/>
    <col min="13" max="13" width="21.140625" customWidth="1"/>
    <col min="14" max="15" width="14.28515625" customWidth="1"/>
    <col min="16" max="16" width="21.42578125" customWidth="1"/>
    <col min="17" max="18" width="14.28515625" customWidth="1"/>
    <col min="19" max="19" width="4" style="4" customWidth="1"/>
    <col min="20" max="16384" width="9.140625" style="4" hidden="1"/>
  </cols>
  <sheetData>
    <row r="1" spans="1:19" x14ac:dyDescent="0.25">
      <c r="A1" s="1"/>
      <c r="B1" s="1"/>
      <c r="C1" s="1"/>
      <c r="D1" s="1"/>
      <c r="E1" s="1"/>
      <c r="F1" s="1"/>
      <c r="G1" s="2"/>
      <c r="H1" s="1"/>
      <c r="I1" s="1"/>
      <c r="J1" s="1"/>
      <c r="K1" s="1"/>
      <c r="L1" s="3"/>
      <c r="M1" s="3"/>
      <c r="N1" s="3"/>
      <c r="O1" s="3"/>
      <c r="P1" s="3"/>
      <c r="Q1" s="3"/>
      <c r="R1" s="3"/>
      <c r="S1" s="3"/>
    </row>
    <row r="2" spans="1:19" ht="21" x14ac:dyDescent="0.35">
      <c r="A2" s="1"/>
      <c r="B2" s="5" t="s">
        <v>0</v>
      </c>
      <c r="C2" s="1"/>
      <c r="D2" s="1"/>
      <c r="E2" s="1"/>
      <c r="F2" s="1"/>
      <c r="G2" s="2"/>
      <c r="H2" s="1"/>
      <c r="I2" s="1"/>
      <c r="J2" s="1"/>
      <c r="K2" s="1"/>
      <c r="L2" s="3"/>
      <c r="M2" s="3"/>
      <c r="N2" s="3"/>
      <c r="O2" s="3"/>
      <c r="P2" s="3"/>
      <c r="Q2" s="3"/>
      <c r="R2" s="3"/>
      <c r="S2" s="3"/>
    </row>
    <row r="3" spans="1:19" ht="7.5" customHeight="1" x14ac:dyDescent="0.25">
      <c r="A3" s="1"/>
      <c r="B3" s="1"/>
      <c r="C3" s="1"/>
      <c r="D3" s="1"/>
      <c r="E3" s="1"/>
      <c r="F3" s="1"/>
      <c r="G3" s="2"/>
      <c r="H3" s="1"/>
      <c r="I3" s="1"/>
      <c r="J3" s="1"/>
      <c r="K3" s="1"/>
      <c r="L3" s="3"/>
      <c r="M3" s="3"/>
      <c r="N3" s="3"/>
      <c r="O3" s="3"/>
      <c r="P3" s="3"/>
      <c r="Q3" s="3"/>
      <c r="R3" s="3"/>
      <c r="S3" s="3"/>
    </row>
    <row r="4" spans="1:19" ht="21" x14ac:dyDescent="0.35">
      <c r="A4" s="1"/>
      <c r="B4" s="1" t="s">
        <v>1</v>
      </c>
      <c r="C4" s="1"/>
      <c r="D4" s="491" t="s">
        <v>144</v>
      </c>
      <c r="E4" s="491"/>
      <c r="F4" s="491"/>
      <c r="G4" s="491"/>
      <c r="H4" s="491"/>
      <c r="I4" s="491"/>
      <c r="J4" s="491"/>
      <c r="K4" s="491"/>
      <c r="L4" s="3"/>
      <c r="M4" s="3"/>
      <c r="N4" s="3"/>
      <c r="O4" s="3"/>
      <c r="P4" s="3"/>
      <c r="Q4" s="3"/>
      <c r="R4" s="3"/>
      <c r="S4" s="3"/>
    </row>
    <row r="5" spans="1:19" ht="3.75" customHeight="1" x14ac:dyDescent="0.25">
      <c r="A5" s="1"/>
      <c r="B5" s="1"/>
      <c r="C5" s="1"/>
      <c r="D5" s="6"/>
      <c r="E5" s="6"/>
      <c r="F5" s="6"/>
      <c r="G5" s="6"/>
      <c r="H5" s="6"/>
      <c r="I5" s="6"/>
      <c r="J5" s="6"/>
      <c r="K5" s="6"/>
      <c r="L5" s="3"/>
      <c r="M5" s="3"/>
      <c r="N5" s="3"/>
      <c r="O5" s="3"/>
      <c r="P5" s="3"/>
      <c r="Q5" s="3"/>
      <c r="R5" s="3"/>
      <c r="S5" s="3"/>
    </row>
    <row r="6" spans="1:19" x14ac:dyDescent="0.25">
      <c r="A6" s="1"/>
      <c r="B6" s="1" t="s">
        <v>2</v>
      </c>
      <c r="C6" s="1"/>
      <c r="D6" s="7" t="s">
        <v>145</v>
      </c>
      <c r="E6" s="6"/>
      <c r="F6" s="6"/>
      <c r="G6" s="6"/>
      <c r="H6" s="6"/>
      <c r="I6" s="6"/>
      <c r="J6" s="6"/>
      <c r="K6" s="6"/>
      <c r="L6" s="3"/>
      <c r="M6" s="3"/>
      <c r="N6" s="3"/>
      <c r="O6" s="3"/>
      <c r="P6" s="3"/>
      <c r="Q6" s="3"/>
      <c r="R6" s="3"/>
      <c r="S6" s="3"/>
    </row>
    <row r="7" spans="1:19" ht="3.75" customHeight="1" x14ac:dyDescent="0.25">
      <c r="A7" s="1"/>
      <c r="B7" s="1"/>
      <c r="C7" s="1"/>
      <c r="D7" s="6"/>
      <c r="E7" s="6"/>
      <c r="F7" s="6"/>
      <c r="G7" s="6"/>
      <c r="H7" s="6"/>
      <c r="I7" s="6"/>
      <c r="J7" s="6"/>
      <c r="K7" s="6"/>
      <c r="L7" s="3"/>
      <c r="M7" s="3"/>
      <c r="N7" s="3"/>
      <c r="O7" s="3"/>
      <c r="P7" s="3"/>
      <c r="Q7" s="3"/>
      <c r="R7" s="3"/>
      <c r="S7" s="3"/>
    </row>
    <row r="8" spans="1:19" x14ac:dyDescent="0.25">
      <c r="A8" s="1"/>
      <c r="B8" s="1" t="s">
        <v>3</v>
      </c>
      <c r="C8" s="1"/>
      <c r="D8" s="492" t="s">
        <v>146</v>
      </c>
      <c r="E8" s="492"/>
      <c r="F8" s="492"/>
      <c r="G8" s="492"/>
      <c r="H8" s="492"/>
      <c r="I8" s="492"/>
      <c r="J8" s="492"/>
      <c r="K8" s="492"/>
      <c r="L8" s="3"/>
      <c r="M8" s="3"/>
      <c r="N8" s="3"/>
      <c r="O8" s="3"/>
      <c r="P8" s="3"/>
      <c r="Q8" s="3"/>
      <c r="R8" s="3"/>
      <c r="S8" s="3"/>
    </row>
    <row r="9" spans="1:19" ht="15.75" thickBot="1" x14ac:dyDescent="0.3">
      <c r="A9" s="1"/>
      <c r="B9" s="1"/>
      <c r="C9" s="1"/>
      <c r="D9" s="1"/>
      <c r="E9" s="1"/>
      <c r="F9" s="1"/>
      <c r="G9" s="2"/>
      <c r="H9" s="1"/>
      <c r="I9" s="1"/>
      <c r="J9" s="1"/>
      <c r="K9" s="1"/>
      <c r="L9" s="3"/>
      <c r="M9" s="3"/>
      <c r="N9" s="3"/>
      <c r="O9" s="3"/>
      <c r="P9" s="3"/>
      <c r="Q9" s="3"/>
      <c r="R9" s="3"/>
      <c r="S9" s="3"/>
    </row>
    <row r="10" spans="1:19" ht="29.25" customHeight="1" thickBot="1" x14ac:dyDescent="0.3">
      <c r="A10" s="1"/>
      <c r="B10" s="8" t="s">
        <v>4</v>
      </c>
      <c r="C10" s="9" t="s">
        <v>5</v>
      </c>
      <c r="D10" s="496" t="s">
        <v>6</v>
      </c>
      <c r="E10" s="496"/>
      <c r="F10" s="497"/>
      <c r="G10" s="496" t="s">
        <v>7</v>
      </c>
      <c r="H10" s="496"/>
      <c r="I10" s="531"/>
      <c r="J10" s="495" t="s">
        <v>8</v>
      </c>
      <c r="K10" s="496"/>
      <c r="L10" s="497"/>
      <c r="M10" s="528" t="s">
        <v>9</v>
      </c>
      <c r="N10" s="496"/>
      <c r="O10" s="497"/>
      <c r="P10" s="496" t="s">
        <v>10</v>
      </c>
      <c r="Q10" s="496"/>
      <c r="R10" s="497"/>
      <c r="S10" s="3"/>
    </row>
    <row r="11" spans="1:19" ht="30.75" customHeight="1" thickBot="1" x14ac:dyDescent="0.3">
      <c r="A11" s="1"/>
      <c r="B11" s="10"/>
      <c r="C11" s="11"/>
      <c r="D11" s="12" t="s">
        <v>11</v>
      </c>
      <c r="E11" s="13" t="s">
        <v>12</v>
      </c>
      <c r="F11" s="13" t="s">
        <v>13</v>
      </c>
      <c r="G11" s="12" t="s">
        <v>11</v>
      </c>
      <c r="H11" s="13" t="s">
        <v>12</v>
      </c>
      <c r="I11" s="14" t="s">
        <v>13</v>
      </c>
      <c r="J11" s="14" t="s">
        <v>11</v>
      </c>
      <c r="K11" s="13" t="s">
        <v>12</v>
      </c>
      <c r="L11" s="13" t="s">
        <v>13</v>
      </c>
      <c r="M11" s="15" t="s">
        <v>11</v>
      </c>
      <c r="N11" s="13" t="s">
        <v>12</v>
      </c>
      <c r="O11" s="13" t="s">
        <v>13</v>
      </c>
      <c r="P11" s="12" t="s">
        <v>11</v>
      </c>
      <c r="Q11" s="13" t="s">
        <v>12</v>
      </c>
      <c r="R11" s="13" t="s">
        <v>13</v>
      </c>
      <c r="S11" s="3"/>
    </row>
    <row r="12" spans="1:19" ht="15.75" customHeight="1" thickBot="1" x14ac:dyDescent="0.3">
      <c r="A12" s="1"/>
      <c r="B12" s="16"/>
      <c r="C12" s="17" t="s">
        <v>14</v>
      </c>
      <c r="D12" s="499"/>
      <c r="E12" s="499"/>
      <c r="F12" s="500"/>
      <c r="G12" s="499"/>
      <c r="H12" s="499"/>
      <c r="I12" s="499"/>
      <c r="J12" s="498"/>
      <c r="K12" s="499"/>
      <c r="L12" s="500"/>
      <c r="M12" s="499"/>
      <c r="N12" s="499"/>
      <c r="O12" s="500"/>
      <c r="P12" s="499"/>
      <c r="Q12" s="499"/>
      <c r="R12" s="500"/>
      <c r="S12" s="3"/>
    </row>
    <row r="13" spans="1:19" ht="15.75" customHeight="1" x14ac:dyDescent="0.25">
      <c r="A13" s="1"/>
      <c r="B13" s="515" t="s">
        <v>4</v>
      </c>
      <c r="C13" s="522" t="s">
        <v>5</v>
      </c>
      <c r="D13" s="501" t="s">
        <v>15</v>
      </c>
      <c r="E13" s="503" t="s">
        <v>16</v>
      </c>
      <c r="F13" s="486" t="s">
        <v>14</v>
      </c>
      <c r="G13" s="505" t="s">
        <v>15</v>
      </c>
      <c r="H13" s="503" t="s">
        <v>16</v>
      </c>
      <c r="I13" s="493" t="s">
        <v>14</v>
      </c>
      <c r="J13" s="501" t="s">
        <v>15</v>
      </c>
      <c r="K13" s="503" t="s">
        <v>16</v>
      </c>
      <c r="L13" s="486" t="s">
        <v>14</v>
      </c>
      <c r="M13" s="529" t="s">
        <v>15</v>
      </c>
      <c r="N13" s="503" t="s">
        <v>16</v>
      </c>
      <c r="O13" s="486" t="s">
        <v>14</v>
      </c>
      <c r="P13" s="505" t="s">
        <v>15</v>
      </c>
      <c r="Q13" s="503" t="s">
        <v>16</v>
      </c>
      <c r="R13" s="486" t="s">
        <v>14</v>
      </c>
      <c r="S13" s="3"/>
    </row>
    <row r="14" spans="1:19" ht="15.75" thickBot="1" x14ac:dyDescent="0.3">
      <c r="A14" s="1"/>
      <c r="B14" s="516"/>
      <c r="C14" s="523"/>
      <c r="D14" s="502"/>
      <c r="E14" s="504"/>
      <c r="F14" s="487"/>
      <c r="G14" s="506"/>
      <c r="H14" s="504"/>
      <c r="I14" s="494"/>
      <c r="J14" s="502"/>
      <c r="K14" s="504"/>
      <c r="L14" s="487"/>
      <c r="M14" s="530"/>
      <c r="N14" s="504"/>
      <c r="O14" s="487"/>
      <c r="P14" s="506"/>
      <c r="Q14" s="504"/>
      <c r="R14" s="487"/>
      <c r="S14" s="3"/>
    </row>
    <row r="15" spans="1:19" x14ac:dyDescent="0.25">
      <c r="A15" s="1"/>
      <c r="B15" s="18" t="s">
        <v>17</v>
      </c>
      <c r="C15" s="19" t="s">
        <v>18</v>
      </c>
      <c r="D15" s="20">
        <v>748.4</v>
      </c>
      <c r="E15" s="21">
        <f>'[14]NR 2023'!H15</f>
        <v>0</v>
      </c>
      <c r="F15" s="22">
        <f t="shared" ref="F15:F23" si="0">D15+E15</f>
        <v>748.4</v>
      </c>
      <c r="G15" s="20">
        <v>892</v>
      </c>
      <c r="H15" s="21">
        <f>'[14]NR 2023'!K15</f>
        <v>0</v>
      </c>
      <c r="I15" s="23">
        <f t="shared" ref="I15:I23" si="1">G15+H15</f>
        <v>892</v>
      </c>
      <c r="J15" s="24">
        <v>1040</v>
      </c>
      <c r="K15" s="25">
        <f>'[14]NR 2023'!Z15</f>
        <v>0</v>
      </c>
      <c r="L15" s="26">
        <f>J15+K15</f>
        <v>1040</v>
      </c>
      <c r="M15" s="27">
        <v>1040</v>
      </c>
      <c r="N15" s="21"/>
      <c r="O15" s="22">
        <f t="shared" ref="O15:O23" si="2">M15+N15</f>
        <v>1040</v>
      </c>
      <c r="P15" s="20">
        <v>1040</v>
      </c>
      <c r="Q15" s="21"/>
      <c r="R15" s="22">
        <f t="shared" ref="R15:R23" si="3">P15+Q15</f>
        <v>1040</v>
      </c>
      <c r="S15" s="3"/>
    </row>
    <row r="16" spans="1:19" x14ac:dyDescent="0.25">
      <c r="A16" s="1"/>
      <c r="B16" s="28" t="s">
        <v>19</v>
      </c>
      <c r="C16" s="29" t="s">
        <v>20</v>
      </c>
      <c r="D16" s="20">
        <v>2180.5</v>
      </c>
      <c r="E16" s="30">
        <f>'[14]NR 2023'!H16</f>
        <v>0</v>
      </c>
      <c r="F16" s="22">
        <f t="shared" si="0"/>
        <v>2180.5</v>
      </c>
      <c r="G16" s="20">
        <v>2375</v>
      </c>
      <c r="H16" s="30">
        <f>'[14]NR 2023'!K16</f>
        <v>0</v>
      </c>
      <c r="I16" s="23">
        <f t="shared" si="1"/>
        <v>2375</v>
      </c>
      <c r="J16" s="31">
        <v>3245</v>
      </c>
      <c r="K16" s="32">
        <f>'[14]NR 2023'!Z16</f>
        <v>0</v>
      </c>
      <c r="L16" s="33">
        <f t="shared" ref="L16:L23" si="4">J16+K16</f>
        <v>3245</v>
      </c>
      <c r="M16" s="34">
        <v>3945</v>
      </c>
      <c r="N16" s="30"/>
      <c r="O16" s="22">
        <f t="shared" si="2"/>
        <v>3945</v>
      </c>
      <c r="P16" s="35">
        <v>3945</v>
      </c>
      <c r="Q16" s="30"/>
      <c r="R16" s="22">
        <f t="shared" si="3"/>
        <v>3945</v>
      </c>
      <c r="S16" s="3"/>
    </row>
    <row r="17" spans="1:19" x14ac:dyDescent="0.25">
      <c r="A17" s="1"/>
      <c r="B17" s="28" t="s">
        <v>21</v>
      </c>
      <c r="C17" s="36" t="s">
        <v>22</v>
      </c>
      <c r="D17" s="20">
        <v>76.900000000000006</v>
      </c>
      <c r="E17" s="30">
        <f>'[14]NR 2023'!H17</f>
        <v>0</v>
      </c>
      <c r="F17" s="22">
        <f t="shared" si="0"/>
        <v>76.900000000000006</v>
      </c>
      <c r="G17" s="20">
        <v>1077.4000000000001</v>
      </c>
      <c r="H17" s="30">
        <f>'[14]NR 2023'!K17</f>
        <v>0</v>
      </c>
      <c r="I17" s="23">
        <v>1077.4000000000001</v>
      </c>
      <c r="J17" s="31">
        <f>'[14]NR 2023'!Y17</f>
        <v>125</v>
      </c>
      <c r="K17" s="32">
        <f>'[14]NR 2023'!Z17</f>
        <v>0</v>
      </c>
      <c r="L17" s="33">
        <f t="shared" si="4"/>
        <v>125</v>
      </c>
      <c r="M17" s="34">
        <v>0</v>
      </c>
      <c r="N17" s="37"/>
      <c r="O17" s="22">
        <f t="shared" si="2"/>
        <v>0</v>
      </c>
      <c r="P17" s="35">
        <v>0</v>
      </c>
      <c r="Q17" s="37"/>
      <c r="R17" s="22">
        <f t="shared" si="3"/>
        <v>0</v>
      </c>
      <c r="S17" s="3"/>
    </row>
    <row r="18" spans="1:19" x14ac:dyDescent="0.25">
      <c r="A18" s="1"/>
      <c r="B18" s="28" t="s">
        <v>23</v>
      </c>
      <c r="C18" s="38" t="s">
        <v>24</v>
      </c>
      <c r="D18" s="20">
        <v>21455.8</v>
      </c>
      <c r="E18" s="21">
        <f>'[14]NR 2023'!H18</f>
        <v>0</v>
      </c>
      <c r="F18" s="22">
        <f t="shared" si="0"/>
        <v>21455.8</v>
      </c>
      <c r="G18" s="20">
        <v>21290.2</v>
      </c>
      <c r="H18" s="21">
        <v>0</v>
      </c>
      <c r="I18" s="23">
        <f t="shared" si="1"/>
        <v>21290.2</v>
      </c>
      <c r="J18" s="31">
        <v>21752</v>
      </c>
      <c r="K18" s="32">
        <f>'[14]NR 2023'!Z18</f>
        <v>0</v>
      </c>
      <c r="L18" s="33">
        <f t="shared" si="4"/>
        <v>21752</v>
      </c>
      <c r="M18" s="34">
        <v>21752</v>
      </c>
      <c r="N18" s="21"/>
      <c r="O18" s="22">
        <f t="shared" si="2"/>
        <v>21752</v>
      </c>
      <c r="P18" s="35">
        <v>21752</v>
      </c>
      <c r="Q18" s="21"/>
      <c r="R18" s="22">
        <f t="shared" si="3"/>
        <v>21752</v>
      </c>
      <c r="S18" s="3"/>
    </row>
    <row r="19" spans="1:19" x14ac:dyDescent="0.25">
      <c r="A19" s="1"/>
      <c r="B19" s="28" t="s">
        <v>25</v>
      </c>
      <c r="C19" s="39" t="s">
        <v>26</v>
      </c>
      <c r="D19" s="20">
        <f>'[14]NR 2023'!G19</f>
        <v>0</v>
      </c>
      <c r="E19" s="21">
        <f>'[14]NR 2023'!H19</f>
        <v>0</v>
      </c>
      <c r="F19" s="22">
        <f t="shared" si="0"/>
        <v>0</v>
      </c>
      <c r="G19" s="20">
        <f>'[14]NR 2023'!J19</f>
        <v>0</v>
      </c>
      <c r="H19" s="21">
        <f>'[14]NR 2023'!K19</f>
        <v>0</v>
      </c>
      <c r="I19" s="23">
        <f t="shared" si="1"/>
        <v>0</v>
      </c>
      <c r="J19" s="31">
        <v>44.5</v>
      </c>
      <c r="K19" s="32">
        <f>'[14]NR 2023'!Z19</f>
        <v>0</v>
      </c>
      <c r="L19" s="33">
        <f t="shared" si="4"/>
        <v>44.5</v>
      </c>
      <c r="M19" s="34">
        <v>44.5</v>
      </c>
      <c r="N19" s="40"/>
      <c r="O19" s="22">
        <f t="shared" si="2"/>
        <v>44.5</v>
      </c>
      <c r="P19" s="35">
        <v>44.5</v>
      </c>
      <c r="Q19" s="40"/>
      <c r="R19" s="22">
        <f t="shared" si="3"/>
        <v>44.5</v>
      </c>
      <c r="S19" s="3"/>
    </row>
    <row r="20" spans="1:19" x14ac:dyDescent="0.25">
      <c r="A20" s="1"/>
      <c r="B20" s="28" t="s">
        <v>27</v>
      </c>
      <c r="C20" s="41" t="s">
        <v>28</v>
      </c>
      <c r="D20" s="20">
        <v>103.3</v>
      </c>
      <c r="E20" s="21">
        <f>'[14]NR 2023'!H20</f>
        <v>0</v>
      </c>
      <c r="F20" s="22">
        <f t="shared" si="0"/>
        <v>103.3</v>
      </c>
      <c r="G20" s="20">
        <f>'[14]NR 2023'!J20</f>
        <v>0</v>
      </c>
      <c r="H20" s="21">
        <f>'[14]NR 2023'!K20</f>
        <v>0</v>
      </c>
      <c r="I20" s="23">
        <f t="shared" si="1"/>
        <v>0</v>
      </c>
      <c r="J20" s="31">
        <v>0</v>
      </c>
      <c r="K20" s="32">
        <f>'[14]NR 2023'!Z20</f>
        <v>0</v>
      </c>
      <c r="L20" s="33">
        <f t="shared" si="4"/>
        <v>0</v>
      </c>
      <c r="M20" s="34"/>
      <c r="N20" s="40"/>
      <c r="O20" s="22">
        <f t="shared" si="2"/>
        <v>0</v>
      </c>
      <c r="P20" s="35">
        <v>0</v>
      </c>
      <c r="Q20" s="40"/>
      <c r="R20" s="22">
        <f t="shared" si="3"/>
        <v>0</v>
      </c>
      <c r="S20" s="3"/>
    </row>
    <row r="21" spans="1:19" x14ac:dyDescent="0.25">
      <c r="A21" s="1"/>
      <c r="B21" s="28" t="s">
        <v>29</v>
      </c>
      <c r="C21" s="42" t="s">
        <v>30</v>
      </c>
      <c r="D21" s="20">
        <v>76.5</v>
      </c>
      <c r="E21" s="21">
        <f>'[14]NR 2023'!H21</f>
        <v>0</v>
      </c>
      <c r="F21" s="22">
        <f t="shared" si="0"/>
        <v>76.5</v>
      </c>
      <c r="G21" s="20">
        <f>'[14]NR 2023'!J21</f>
        <v>0</v>
      </c>
      <c r="H21" s="21">
        <f>'[14]NR 2023'!K21</f>
        <v>0</v>
      </c>
      <c r="I21" s="23">
        <f t="shared" si="1"/>
        <v>0</v>
      </c>
      <c r="J21" s="31">
        <v>20</v>
      </c>
      <c r="K21" s="32">
        <f>'[14]NR 2023'!Z21</f>
        <v>0</v>
      </c>
      <c r="L21" s="33">
        <f t="shared" si="4"/>
        <v>20</v>
      </c>
      <c r="M21" s="34">
        <v>20</v>
      </c>
      <c r="N21" s="43"/>
      <c r="O21" s="22">
        <f t="shared" si="2"/>
        <v>20</v>
      </c>
      <c r="P21" s="35">
        <v>20</v>
      </c>
      <c r="Q21" s="43"/>
      <c r="R21" s="22">
        <f t="shared" si="3"/>
        <v>20</v>
      </c>
      <c r="S21" s="3"/>
    </row>
    <row r="22" spans="1:19" x14ac:dyDescent="0.25">
      <c r="A22" s="1"/>
      <c r="B22" s="28" t="s">
        <v>31</v>
      </c>
      <c r="C22" s="42" t="s">
        <v>32</v>
      </c>
      <c r="D22" s="20">
        <f>'[14]NR 2023'!G22</f>
        <v>0</v>
      </c>
      <c r="E22" s="21">
        <f>'[14]NR 2023'!H22</f>
        <v>0</v>
      </c>
      <c r="F22" s="22">
        <f t="shared" si="0"/>
        <v>0</v>
      </c>
      <c r="G22" s="20">
        <f>'[14]NR 2023'!J22</f>
        <v>0</v>
      </c>
      <c r="H22" s="21">
        <f>'[14]NR 2023'!K22</f>
        <v>0</v>
      </c>
      <c r="I22" s="23">
        <f t="shared" si="1"/>
        <v>0</v>
      </c>
      <c r="J22" s="31">
        <f>'[14]NR 2023'!Y22</f>
        <v>0</v>
      </c>
      <c r="K22" s="32">
        <f>'[14]NR 2023'!Z22</f>
        <v>0</v>
      </c>
      <c r="L22" s="33">
        <f t="shared" si="4"/>
        <v>0</v>
      </c>
      <c r="M22" s="34"/>
      <c r="N22" s="43"/>
      <c r="O22" s="22">
        <f t="shared" si="2"/>
        <v>0</v>
      </c>
      <c r="P22" s="35">
        <v>0</v>
      </c>
      <c r="Q22" s="43"/>
      <c r="R22" s="22">
        <f t="shared" si="3"/>
        <v>0</v>
      </c>
      <c r="S22" s="3"/>
    </row>
    <row r="23" spans="1:19" ht="15.75" thickBot="1" x14ac:dyDescent="0.3">
      <c r="A23" s="1"/>
      <c r="B23" s="44" t="s">
        <v>33</v>
      </c>
      <c r="C23" s="45" t="s">
        <v>34</v>
      </c>
      <c r="D23" s="20">
        <f>'[14]NR 2023'!G23</f>
        <v>0</v>
      </c>
      <c r="E23" s="21">
        <f>'[14]NR 2023'!H23</f>
        <v>0</v>
      </c>
      <c r="F23" s="46">
        <f t="shared" si="0"/>
        <v>0</v>
      </c>
      <c r="G23" s="20">
        <f>'[14]NR 2023'!J23</f>
        <v>0</v>
      </c>
      <c r="H23" s="21">
        <f>'[14]NR 2023'!K23</f>
        <v>0</v>
      </c>
      <c r="I23" s="47">
        <f t="shared" si="1"/>
        <v>0</v>
      </c>
      <c r="J23" s="31">
        <f>'[14]NR 2023'!Y23</f>
        <v>0</v>
      </c>
      <c r="K23" s="32">
        <f>'[14]NR 2023'!Z23</f>
        <v>0</v>
      </c>
      <c r="L23" s="33">
        <f t="shared" si="4"/>
        <v>0</v>
      </c>
      <c r="M23" s="48"/>
      <c r="N23" s="49"/>
      <c r="O23" s="46">
        <f t="shared" si="2"/>
        <v>0</v>
      </c>
      <c r="P23" s="50">
        <v>0</v>
      </c>
      <c r="Q23" s="49"/>
      <c r="R23" s="46">
        <f t="shared" si="3"/>
        <v>0</v>
      </c>
      <c r="S23" s="3"/>
    </row>
    <row r="24" spans="1:19" ht="15.75" thickBot="1" x14ac:dyDescent="0.3">
      <c r="A24" s="1"/>
      <c r="B24" s="51" t="s">
        <v>35</v>
      </c>
      <c r="C24" s="52" t="s">
        <v>36</v>
      </c>
      <c r="D24" s="53">
        <f t="shared" ref="D24:R24" si="5">SUM(D15:D21)</f>
        <v>24641.399999999998</v>
      </c>
      <c r="E24" s="53">
        <f t="shared" si="5"/>
        <v>0</v>
      </c>
      <c r="F24" s="53">
        <f t="shared" si="5"/>
        <v>24641.399999999998</v>
      </c>
      <c r="G24" s="53">
        <f t="shared" si="5"/>
        <v>25634.6</v>
      </c>
      <c r="H24" s="53">
        <f t="shared" si="5"/>
        <v>0</v>
      </c>
      <c r="I24" s="54">
        <f t="shared" si="5"/>
        <v>25634.6</v>
      </c>
      <c r="J24" s="55">
        <f t="shared" si="5"/>
        <v>26226.5</v>
      </c>
      <c r="K24" s="55">
        <f t="shared" si="5"/>
        <v>0</v>
      </c>
      <c r="L24" s="55">
        <f t="shared" si="5"/>
        <v>26226.5</v>
      </c>
      <c r="M24" s="56">
        <f t="shared" si="5"/>
        <v>26801.5</v>
      </c>
      <c r="N24" s="53">
        <f t="shared" si="5"/>
        <v>0</v>
      </c>
      <c r="O24" s="53">
        <f t="shared" si="5"/>
        <v>26801.5</v>
      </c>
      <c r="P24" s="53">
        <f>SUM(P15:P23)</f>
        <v>26801.5</v>
      </c>
      <c r="Q24" s="53">
        <f t="shared" si="5"/>
        <v>0</v>
      </c>
      <c r="R24" s="53">
        <f t="shared" si="5"/>
        <v>26801.5</v>
      </c>
      <c r="S24" s="3"/>
    </row>
    <row r="25" spans="1:19" ht="15.75" customHeight="1" thickBot="1" x14ac:dyDescent="0.3">
      <c r="A25" s="1"/>
      <c r="B25" s="57"/>
      <c r="C25" s="58" t="s">
        <v>37</v>
      </c>
      <c r="D25" s="489"/>
      <c r="E25" s="489"/>
      <c r="F25" s="490"/>
      <c r="G25" s="489"/>
      <c r="H25" s="489"/>
      <c r="I25" s="489"/>
      <c r="J25" s="488"/>
      <c r="K25" s="489"/>
      <c r="L25" s="490"/>
      <c r="M25" s="489"/>
      <c r="N25" s="489"/>
      <c r="O25" s="490"/>
      <c r="P25" s="489"/>
      <c r="Q25" s="489"/>
      <c r="R25" s="490"/>
      <c r="S25" s="3"/>
    </row>
    <row r="26" spans="1:19" x14ac:dyDescent="0.25">
      <c r="A26" s="1"/>
      <c r="B26" s="515" t="s">
        <v>4</v>
      </c>
      <c r="C26" s="522" t="s">
        <v>5</v>
      </c>
      <c r="D26" s="509" t="s">
        <v>38</v>
      </c>
      <c r="E26" s="511" t="s">
        <v>39</v>
      </c>
      <c r="F26" s="513" t="s">
        <v>40</v>
      </c>
      <c r="G26" s="517" t="s">
        <v>38</v>
      </c>
      <c r="H26" s="511" t="s">
        <v>39</v>
      </c>
      <c r="I26" s="507" t="s">
        <v>40</v>
      </c>
      <c r="J26" s="509" t="s">
        <v>38</v>
      </c>
      <c r="K26" s="511" t="s">
        <v>39</v>
      </c>
      <c r="L26" s="513" t="s">
        <v>40</v>
      </c>
      <c r="M26" s="532" t="s">
        <v>38</v>
      </c>
      <c r="N26" s="511" t="s">
        <v>39</v>
      </c>
      <c r="O26" s="513" t="s">
        <v>40</v>
      </c>
      <c r="P26" s="517" t="s">
        <v>38</v>
      </c>
      <c r="Q26" s="511" t="s">
        <v>39</v>
      </c>
      <c r="R26" s="513" t="s">
        <v>40</v>
      </c>
      <c r="S26" s="3"/>
    </row>
    <row r="27" spans="1:19" ht="15.75" thickBot="1" x14ac:dyDescent="0.3">
      <c r="A27" s="1"/>
      <c r="B27" s="516"/>
      <c r="C27" s="523"/>
      <c r="D27" s="510"/>
      <c r="E27" s="512"/>
      <c r="F27" s="514"/>
      <c r="G27" s="518"/>
      <c r="H27" s="512"/>
      <c r="I27" s="508"/>
      <c r="J27" s="510"/>
      <c r="K27" s="512"/>
      <c r="L27" s="514"/>
      <c r="M27" s="533"/>
      <c r="N27" s="512"/>
      <c r="O27" s="514"/>
      <c r="P27" s="518"/>
      <c r="Q27" s="512"/>
      <c r="R27" s="514"/>
      <c r="S27" s="3"/>
    </row>
    <row r="28" spans="1:19" x14ac:dyDescent="0.25">
      <c r="A28" s="1"/>
      <c r="B28" s="18" t="s">
        <v>41</v>
      </c>
      <c r="C28" s="59" t="s">
        <v>42</v>
      </c>
      <c r="D28" s="20">
        <v>123.9</v>
      </c>
      <c r="E28" s="21">
        <f>'[14]NR 2023'!H28</f>
        <v>0</v>
      </c>
      <c r="F28" s="22">
        <f t="shared" ref="F28:F38" si="6">D28+E28</f>
        <v>123.9</v>
      </c>
      <c r="G28" s="20">
        <v>128</v>
      </c>
      <c r="H28" s="21">
        <f>'[14]NR 2023'!N28</f>
        <v>0</v>
      </c>
      <c r="I28" s="23">
        <f t="shared" ref="I28:I38" si="7">G28+H28</f>
        <v>128</v>
      </c>
      <c r="J28" s="24">
        <v>505.7</v>
      </c>
      <c r="K28" s="25">
        <f>'[14]NR 2023'!Z28</f>
        <v>0</v>
      </c>
      <c r="L28" s="26">
        <f t="shared" ref="L28:L38" si="8">J28+K28</f>
        <v>505.7</v>
      </c>
      <c r="M28" s="60">
        <v>505.7</v>
      </c>
      <c r="N28" s="60"/>
      <c r="O28" s="22">
        <f t="shared" ref="O28:O38" si="9">M28+N28</f>
        <v>505.7</v>
      </c>
      <c r="P28" s="60">
        <v>505.7</v>
      </c>
      <c r="Q28" s="60"/>
      <c r="R28" s="22">
        <f t="shared" ref="R28:R38" si="10">P28+Q28</f>
        <v>505.7</v>
      </c>
      <c r="S28" s="3"/>
    </row>
    <row r="29" spans="1:19" x14ac:dyDescent="0.25">
      <c r="A29" s="1"/>
      <c r="B29" s="28" t="s">
        <v>43</v>
      </c>
      <c r="C29" s="61" t="s">
        <v>44</v>
      </c>
      <c r="D29" s="20">
        <v>914.3</v>
      </c>
      <c r="E29" s="30">
        <f>'[14]NR 2023'!H29</f>
        <v>0</v>
      </c>
      <c r="F29" s="22">
        <f t="shared" si="6"/>
        <v>914.3</v>
      </c>
      <c r="G29" s="20">
        <v>1136</v>
      </c>
      <c r="H29" s="30">
        <f>'[14]NR 2023'!N29</f>
        <v>0</v>
      </c>
      <c r="I29" s="23">
        <f t="shared" si="7"/>
        <v>1136</v>
      </c>
      <c r="J29" s="31">
        <v>1266</v>
      </c>
      <c r="K29" s="62">
        <f>'[14]NR 2023'!Z29</f>
        <v>0</v>
      </c>
      <c r="L29" s="33">
        <f t="shared" si="8"/>
        <v>1266</v>
      </c>
      <c r="M29" s="63">
        <v>1230.2</v>
      </c>
      <c r="N29" s="64"/>
      <c r="O29" s="22">
        <f t="shared" si="9"/>
        <v>1230.2</v>
      </c>
      <c r="P29" s="63">
        <v>1237.5</v>
      </c>
      <c r="Q29" s="64"/>
      <c r="R29" s="22">
        <f t="shared" si="10"/>
        <v>1237.5</v>
      </c>
      <c r="S29" s="3"/>
    </row>
    <row r="30" spans="1:19" x14ac:dyDescent="0.25">
      <c r="A30" s="1"/>
      <c r="B30" s="28" t="s">
        <v>45</v>
      </c>
      <c r="C30" s="42" t="s">
        <v>46</v>
      </c>
      <c r="D30" s="20">
        <v>827.9</v>
      </c>
      <c r="E30" s="30">
        <f>'[14]NR 2023'!H30</f>
        <v>0</v>
      </c>
      <c r="F30" s="22">
        <f t="shared" si="6"/>
        <v>827.9</v>
      </c>
      <c r="G30" s="20">
        <v>1975.2</v>
      </c>
      <c r="H30" s="30">
        <f>'[14]NR 2023'!N30</f>
        <v>0</v>
      </c>
      <c r="I30" s="23">
        <f t="shared" si="7"/>
        <v>1975.2</v>
      </c>
      <c r="J30" s="31">
        <v>1275</v>
      </c>
      <c r="K30" s="62">
        <f>'[14]NR 2023'!Z30</f>
        <v>0</v>
      </c>
      <c r="L30" s="33">
        <f t="shared" si="8"/>
        <v>1275</v>
      </c>
      <c r="M30" s="63">
        <v>1975</v>
      </c>
      <c r="N30" s="64"/>
      <c r="O30" s="22">
        <f t="shared" si="9"/>
        <v>1975</v>
      </c>
      <c r="P30" s="63">
        <v>1975</v>
      </c>
      <c r="Q30" s="64"/>
      <c r="R30" s="22">
        <f t="shared" si="10"/>
        <v>1975</v>
      </c>
      <c r="S30" s="3"/>
    </row>
    <row r="31" spans="1:19" x14ac:dyDescent="0.25">
      <c r="A31" s="1"/>
      <c r="B31" s="28" t="s">
        <v>47</v>
      </c>
      <c r="C31" s="42" t="s">
        <v>48</v>
      </c>
      <c r="D31" s="20">
        <v>463.7</v>
      </c>
      <c r="E31" s="21">
        <f>'[14]NR 2023'!H31</f>
        <v>0</v>
      </c>
      <c r="F31" s="22">
        <f t="shared" si="6"/>
        <v>463.7</v>
      </c>
      <c r="G31" s="20">
        <v>471.8</v>
      </c>
      <c r="H31" s="21">
        <f>'[14]NR 2023'!N31</f>
        <v>0</v>
      </c>
      <c r="I31" s="23">
        <f t="shared" si="7"/>
        <v>471.8</v>
      </c>
      <c r="J31" s="31">
        <v>474.8</v>
      </c>
      <c r="K31" s="32">
        <f>'[14]NR 2023'!Z31</f>
        <v>0</v>
      </c>
      <c r="L31" s="33">
        <f t="shared" si="8"/>
        <v>474.8</v>
      </c>
      <c r="M31" s="63">
        <v>444.8</v>
      </c>
      <c r="N31" s="63"/>
      <c r="O31" s="22">
        <f t="shared" si="9"/>
        <v>444.8</v>
      </c>
      <c r="P31" s="63">
        <v>444.8</v>
      </c>
      <c r="Q31" s="63"/>
      <c r="R31" s="22">
        <f t="shared" si="10"/>
        <v>444.8</v>
      </c>
      <c r="S31" s="3"/>
    </row>
    <row r="32" spans="1:19" x14ac:dyDescent="0.25">
      <c r="A32" s="1"/>
      <c r="B32" s="28" t="s">
        <v>49</v>
      </c>
      <c r="C32" s="42" t="s">
        <v>50</v>
      </c>
      <c r="D32" s="20">
        <v>15829.7</v>
      </c>
      <c r="E32" s="21">
        <f>'[14]NR 2023'!H32</f>
        <v>0</v>
      </c>
      <c r="F32" s="22">
        <f t="shared" si="6"/>
        <v>15829.7</v>
      </c>
      <c r="G32" s="20">
        <v>15889.6</v>
      </c>
      <c r="H32" s="21">
        <f>'[14]NR 2023'!N32</f>
        <v>0</v>
      </c>
      <c r="I32" s="23">
        <f t="shared" si="7"/>
        <v>15889.6</v>
      </c>
      <c r="J32" s="31">
        <v>16139</v>
      </c>
      <c r="K32" s="32">
        <f>'[14]NR 2023'!Z32</f>
        <v>0</v>
      </c>
      <c r="L32" s="33">
        <f t="shared" si="8"/>
        <v>16139</v>
      </c>
      <c r="M32" s="63">
        <v>16118.4</v>
      </c>
      <c r="N32" s="63"/>
      <c r="O32" s="22">
        <f t="shared" si="9"/>
        <v>16118.4</v>
      </c>
      <c r="P32" s="63">
        <v>16118.4</v>
      </c>
      <c r="Q32" s="63"/>
      <c r="R32" s="22">
        <f t="shared" si="10"/>
        <v>16118.4</v>
      </c>
      <c r="S32" s="3"/>
    </row>
    <row r="33" spans="1:19" x14ac:dyDescent="0.25">
      <c r="A33" s="1"/>
      <c r="B33" s="28" t="s">
        <v>51</v>
      </c>
      <c r="C33" s="39" t="s">
        <v>52</v>
      </c>
      <c r="D33" s="20">
        <v>15572.8</v>
      </c>
      <c r="E33" s="21">
        <f>'[14]NR 2023'!H33</f>
        <v>0</v>
      </c>
      <c r="F33" s="22">
        <f t="shared" si="6"/>
        <v>15572.8</v>
      </c>
      <c r="G33" s="20">
        <v>15519.3</v>
      </c>
      <c r="H33" s="21">
        <f>'[14]NR 2023'!N33</f>
        <v>0</v>
      </c>
      <c r="I33" s="23">
        <f t="shared" si="7"/>
        <v>15519.3</v>
      </c>
      <c r="J33" s="31">
        <v>15902</v>
      </c>
      <c r="K33" s="32">
        <f>'[14]NR 2023'!Z33</f>
        <v>0</v>
      </c>
      <c r="L33" s="33">
        <f t="shared" si="8"/>
        <v>15902</v>
      </c>
      <c r="M33" s="63">
        <v>15881.4</v>
      </c>
      <c r="N33" s="63"/>
      <c r="O33" s="22">
        <f t="shared" si="9"/>
        <v>15881.4</v>
      </c>
      <c r="P33" s="63">
        <v>15881.4</v>
      </c>
      <c r="Q33" s="63"/>
      <c r="R33" s="22">
        <f t="shared" si="10"/>
        <v>15881.4</v>
      </c>
      <c r="S33" s="3"/>
    </row>
    <row r="34" spans="1:19" x14ac:dyDescent="0.25">
      <c r="A34" s="1"/>
      <c r="B34" s="28" t="s">
        <v>53</v>
      </c>
      <c r="C34" s="65" t="s">
        <v>54</v>
      </c>
      <c r="D34" s="20">
        <v>256.89999999999998</v>
      </c>
      <c r="E34" s="21">
        <f>'[14]NR 2023'!H34</f>
        <v>0</v>
      </c>
      <c r="F34" s="22">
        <f t="shared" si="6"/>
        <v>256.89999999999998</v>
      </c>
      <c r="G34" s="20">
        <v>370.3</v>
      </c>
      <c r="H34" s="21">
        <f>'[14]NR 2023'!N34</f>
        <v>0</v>
      </c>
      <c r="I34" s="23">
        <f t="shared" si="7"/>
        <v>370.3</v>
      </c>
      <c r="J34" s="31">
        <v>237</v>
      </c>
      <c r="K34" s="32">
        <f>'[14]NR 2023'!Z34</f>
        <v>0</v>
      </c>
      <c r="L34" s="33">
        <f t="shared" si="8"/>
        <v>237</v>
      </c>
      <c r="M34" s="63">
        <v>237</v>
      </c>
      <c r="N34" s="63"/>
      <c r="O34" s="22">
        <f t="shared" si="9"/>
        <v>237</v>
      </c>
      <c r="P34" s="63">
        <v>237</v>
      </c>
      <c r="Q34" s="63"/>
      <c r="R34" s="22">
        <f t="shared" si="10"/>
        <v>237</v>
      </c>
      <c r="S34" s="3"/>
    </row>
    <row r="35" spans="1:19" x14ac:dyDescent="0.25">
      <c r="A35" s="1"/>
      <c r="B35" s="28" t="s">
        <v>55</v>
      </c>
      <c r="C35" s="42" t="s">
        <v>56</v>
      </c>
      <c r="D35" s="20">
        <v>5208.3999999999996</v>
      </c>
      <c r="E35" s="21">
        <f>'[14]NR 2023'!H35</f>
        <v>0</v>
      </c>
      <c r="F35" s="22">
        <f t="shared" si="6"/>
        <v>5208.3999999999996</v>
      </c>
      <c r="G35" s="20">
        <v>5199.1000000000004</v>
      </c>
      <c r="H35" s="21">
        <f>'[14]NR 2023'!N35</f>
        <v>0</v>
      </c>
      <c r="I35" s="23">
        <f t="shared" si="7"/>
        <v>5199.1000000000004</v>
      </c>
      <c r="J35" s="31">
        <v>5361.8</v>
      </c>
      <c r="K35" s="32">
        <f>'[14]NR 2023'!Z35</f>
        <v>0</v>
      </c>
      <c r="L35" s="33">
        <f t="shared" si="8"/>
        <v>5361.8</v>
      </c>
      <c r="M35" s="63">
        <v>5354.4</v>
      </c>
      <c r="N35" s="63"/>
      <c r="O35" s="22">
        <f t="shared" si="9"/>
        <v>5354.4</v>
      </c>
      <c r="P35" s="63">
        <v>5354.4</v>
      </c>
      <c r="Q35" s="63"/>
      <c r="R35" s="22">
        <f t="shared" si="10"/>
        <v>5354.4</v>
      </c>
      <c r="S35" s="3"/>
    </row>
    <row r="36" spans="1:19" x14ac:dyDescent="0.25">
      <c r="A36" s="1"/>
      <c r="B36" s="28" t="s">
        <v>57</v>
      </c>
      <c r="C36" s="42" t="s">
        <v>58</v>
      </c>
      <c r="D36" s="20">
        <f>'[14]NR 2023'!G36</f>
        <v>0</v>
      </c>
      <c r="E36" s="21">
        <f>'[14]NR 2023'!H36</f>
        <v>0</v>
      </c>
      <c r="F36" s="22">
        <f t="shared" si="6"/>
        <v>0</v>
      </c>
      <c r="G36" s="20">
        <f>'[14]NR 2023'!M36</f>
        <v>0</v>
      </c>
      <c r="H36" s="21">
        <f>'[14]NR 2023'!N36</f>
        <v>0</v>
      </c>
      <c r="I36" s="23">
        <f t="shared" si="7"/>
        <v>0</v>
      </c>
      <c r="J36" s="31">
        <f>'[14]NR 2023'!Y36</f>
        <v>0</v>
      </c>
      <c r="K36" s="32">
        <f>'[14]NR 2023'!Z36</f>
        <v>0</v>
      </c>
      <c r="L36" s="33">
        <f t="shared" si="8"/>
        <v>0</v>
      </c>
      <c r="M36" s="63">
        <v>0</v>
      </c>
      <c r="N36" s="63"/>
      <c r="O36" s="22">
        <f t="shared" si="9"/>
        <v>0</v>
      </c>
      <c r="P36" s="63">
        <v>0</v>
      </c>
      <c r="Q36" s="63"/>
      <c r="R36" s="22">
        <f t="shared" si="10"/>
        <v>0</v>
      </c>
      <c r="S36" s="3"/>
    </row>
    <row r="37" spans="1:19" x14ac:dyDescent="0.25">
      <c r="A37" s="1"/>
      <c r="B37" s="28" t="s">
        <v>59</v>
      </c>
      <c r="C37" s="42" t="s">
        <v>60</v>
      </c>
      <c r="D37" s="20">
        <v>402.6</v>
      </c>
      <c r="E37" s="21">
        <f>'[14]NR 2023'!H37</f>
        <v>0</v>
      </c>
      <c r="F37" s="22">
        <f t="shared" si="6"/>
        <v>402.6</v>
      </c>
      <c r="G37" s="20">
        <v>409.4</v>
      </c>
      <c r="H37" s="21">
        <f>'[14]NR 2023'!N37</f>
        <v>0</v>
      </c>
      <c r="I37" s="23">
        <f t="shared" si="7"/>
        <v>409.4</v>
      </c>
      <c r="J37" s="31">
        <v>457.2</v>
      </c>
      <c r="K37" s="32">
        <f>'[14]NR 2023'!Z37</f>
        <v>0</v>
      </c>
      <c r="L37" s="33">
        <f t="shared" si="8"/>
        <v>457.2</v>
      </c>
      <c r="M37" s="63">
        <v>426</v>
      </c>
      <c r="N37" s="63"/>
      <c r="O37" s="22">
        <f t="shared" si="9"/>
        <v>426</v>
      </c>
      <c r="P37" s="63">
        <v>418.7</v>
      </c>
      <c r="Q37" s="63"/>
      <c r="R37" s="22">
        <f t="shared" si="10"/>
        <v>418.7</v>
      </c>
      <c r="S37" s="3"/>
    </row>
    <row r="38" spans="1:19" ht="15.75" thickBot="1" x14ac:dyDescent="0.3">
      <c r="A38" s="1"/>
      <c r="B38" s="66" t="s">
        <v>61</v>
      </c>
      <c r="C38" s="67" t="s">
        <v>62</v>
      </c>
      <c r="D38" s="20">
        <v>860.3</v>
      </c>
      <c r="E38" s="21">
        <f>'[14]NR 2023'!H38</f>
        <v>0</v>
      </c>
      <c r="F38" s="46">
        <f t="shared" si="6"/>
        <v>860.3</v>
      </c>
      <c r="G38" s="20">
        <v>425.5</v>
      </c>
      <c r="H38" s="21">
        <f>'[14]NR 2023'!N38</f>
        <v>0</v>
      </c>
      <c r="I38" s="47">
        <f t="shared" si="7"/>
        <v>425.5</v>
      </c>
      <c r="J38" s="31">
        <v>747</v>
      </c>
      <c r="K38" s="32">
        <f>'[14]NR 2023'!Z38</f>
        <v>0</v>
      </c>
      <c r="L38" s="33">
        <f t="shared" si="8"/>
        <v>747</v>
      </c>
      <c r="M38" s="68">
        <v>747</v>
      </c>
      <c r="N38" s="68"/>
      <c r="O38" s="46">
        <f t="shared" si="9"/>
        <v>747</v>
      </c>
      <c r="P38" s="68">
        <v>747</v>
      </c>
      <c r="Q38" s="68"/>
      <c r="R38" s="46">
        <f t="shared" si="10"/>
        <v>747</v>
      </c>
      <c r="S38" s="3"/>
    </row>
    <row r="39" spans="1:19" ht="15.75" thickBot="1" x14ac:dyDescent="0.3">
      <c r="A39" s="1"/>
      <c r="B39" s="51" t="s">
        <v>63</v>
      </c>
      <c r="C39" s="69" t="s">
        <v>64</v>
      </c>
      <c r="D39" s="70">
        <f>SUM(D28:D32)+SUM(D35:D38)</f>
        <v>24630.799999999999</v>
      </c>
      <c r="E39" s="70">
        <f>SUM(E28:E32)+SUM(E35:E38)</f>
        <v>0</v>
      </c>
      <c r="F39" s="71">
        <f>SUM(F35:F38)+SUM(F28:F32)</f>
        <v>24630.799999999999</v>
      </c>
      <c r="G39" s="70">
        <f>SUM(G28:G32)+SUM(G35:G38)</f>
        <v>25634.6</v>
      </c>
      <c r="H39" s="70">
        <f>SUM(H28:H32)+SUM(H35:H38)</f>
        <v>0</v>
      </c>
      <c r="I39" s="72">
        <f>SUM(I35:I38)+SUM(I28:I32)</f>
        <v>25634.6</v>
      </c>
      <c r="J39" s="73">
        <f>SUM(J28:J32)+SUM(J35:J38)</f>
        <v>26226.5</v>
      </c>
      <c r="K39" s="74">
        <f>SUM(K28:K32)+SUM(K35:K38)</f>
        <v>0</v>
      </c>
      <c r="L39" s="73">
        <f>SUM(L35:L38)+SUM(L28:L32)</f>
        <v>26226.5</v>
      </c>
      <c r="M39" s="70">
        <f>SUM(M28:M32)+SUM(M35:M38)</f>
        <v>26801.5</v>
      </c>
      <c r="N39" s="70">
        <f>SUM(N28:N32)+SUM(N35:N38)</f>
        <v>0</v>
      </c>
      <c r="O39" s="71">
        <f>SUM(O35:O38)+SUM(O28:O32)</f>
        <v>26801.5</v>
      </c>
      <c r="P39" s="70">
        <f>SUM(P28:P32)+SUM(P35:P38)</f>
        <v>26801.5</v>
      </c>
      <c r="Q39" s="70">
        <f>SUM(Q28:Q32)+SUM(Q35:Q38)</f>
        <v>0</v>
      </c>
      <c r="R39" s="71">
        <f>SUM(R35:R38)+SUM(R28:R32)</f>
        <v>26801.5</v>
      </c>
      <c r="S39" s="3"/>
    </row>
    <row r="40" spans="1:19" ht="19.5" thickBot="1" x14ac:dyDescent="0.35">
      <c r="A40" s="1"/>
      <c r="B40" s="75" t="s">
        <v>65</v>
      </c>
      <c r="C40" s="76" t="s">
        <v>66</v>
      </c>
      <c r="D40" s="77">
        <f t="shared" ref="D40:R40" si="11">D24-D39</f>
        <v>10.599999999998545</v>
      </c>
      <c r="E40" s="77">
        <f t="shared" si="11"/>
        <v>0</v>
      </c>
      <c r="F40" s="78">
        <f t="shared" si="11"/>
        <v>10.599999999998545</v>
      </c>
      <c r="G40" s="77">
        <f t="shared" si="11"/>
        <v>0</v>
      </c>
      <c r="H40" s="77">
        <f t="shared" si="11"/>
        <v>0</v>
      </c>
      <c r="I40" s="79">
        <f t="shared" si="11"/>
        <v>0</v>
      </c>
      <c r="J40" s="77">
        <f t="shared" si="11"/>
        <v>0</v>
      </c>
      <c r="K40" s="77">
        <f t="shared" si="11"/>
        <v>0</v>
      </c>
      <c r="L40" s="78">
        <f t="shared" si="11"/>
        <v>0</v>
      </c>
      <c r="M40" s="80">
        <f t="shared" si="11"/>
        <v>0</v>
      </c>
      <c r="N40" s="77">
        <f t="shared" si="11"/>
        <v>0</v>
      </c>
      <c r="O40" s="78">
        <f t="shared" si="11"/>
        <v>0</v>
      </c>
      <c r="P40" s="77">
        <f t="shared" si="11"/>
        <v>0</v>
      </c>
      <c r="Q40" s="77">
        <f t="shared" si="11"/>
        <v>0</v>
      </c>
      <c r="R40" s="78">
        <f t="shared" si="11"/>
        <v>0</v>
      </c>
      <c r="S40" s="3"/>
    </row>
    <row r="41" spans="1:19" ht="15.75" thickBot="1" x14ac:dyDescent="0.3">
      <c r="A41" s="1"/>
      <c r="B41" s="81" t="s">
        <v>67</v>
      </c>
      <c r="C41" s="82" t="s">
        <v>68</v>
      </c>
      <c r="D41" s="83"/>
      <c r="E41" s="84"/>
      <c r="F41" s="85">
        <f>F40-D16</f>
        <v>-2169.9000000000015</v>
      </c>
      <c r="G41" s="83"/>
      <c r="H41" s="86"/>
      <c r="I41" s="87">
        <f>I40-G16</f>
        <v>-2375</v>
      </c>
      <c r="J41" s="88"/>
      <c r="K41" s="86"/>
      <c r="L41" s="85">
        <f>L40-J16</f>
        <v>-3245</v>
      </c>
      <c r="M41" s="89"/>
      <c r="N41" s="86"/>
      <c r="O41" s="85">
        <f>O40-M16</f>
        <v>-3945</v>
      </c>
      <c r="P41" s="83"/>
      <c r="Q41" s="86"/>
      <c r="R41" s="85">
        <f>R40-P16</f>
        <v>-3945</v>
      </c>
      <c r="S41" s="3"/>
    </row>
    <row r="42" spans="1:19" s="95" customFormat="1" ht="8.25" customHeight="1" thickBot="1" x14ac:dyDescent="0.3">
      <c r="A42" s="90"/>
      <c r="B42" s="91"/>
      <c r="C42" s="92"/>
      <c r="D42" s="90"/>
      <c r="E42" s="93"/>
      <c r="F42" s="93"/>
      <c r="G42" s="90"/>
      <c r="H42" s="93"/>
      <c r="I42" s="93"/>
      <c r="J42" s="93"/>
      <c r="K42" s="93"/>
      <c r="L42" s="94"/>
      <c r="M42" s="94"/>
      <c r="N42" s="94"/>
      <c r="O42" s="94"/>
      <c r="P42" s="94"/>
      <c r="Q42" s="94"/>
      <c r="R42" s="94"/>
      <c r="S42" s="94"/>
    </row>
    <row r="43" spans="1:19" s="95" customFormat="1" ht="15.75" customHeight="1" x14ac:dyDescent="0.25">
      <c r="A43" s="90"/>
      <c r="B43" s="96"/>
      <c r="C43" s="519" t="s">
        <v>69</v>
      </c>
      <c r="D43" s="97" t="s">
        <v>70</v>
      </c>
      <c r="E43" s="93"/>
      <c r="F43" s="98"/>
      <c r="G43" s="97" t="s">
        <v>71</v>
      </c>
      <c r="H43" s="93"/>
      <c r="I43" s="93"/>
      <c r="J43" s="97" t="s">
        <v>72</v>
      </c>
      <c r="K43" s="93"/>
      <c r="L43" s="93"/>
      <c r="M43" s="97" t="s">
        <v>73</v>
      </c>
      <c r="N43" s="94"/>
      <c r="O43" s="94"/>
      <c r="P43" s="97" t="s">
        <v>73</v>
      </c>
      <c r="Q43" s="94"/>
      <c r="R43" s="94"/>
      <c r="S43" s="94"/>
    </row>
    <row r="44" spans="1:19" ht="15.75" thickBot="1" x14ac:dyDescent="0.3">
      <c r="A44" s="1"/>
      <c r="B44" s="96"/>
      <c r="C44" s="520"/>
      <c r="D44" s="99">
        <v>267.39999999999998</v>
      </c>
      <c r="E44" s="93"/>
      <c r="F44" s="98"/>
      <c r="G44" s="99">
        <v>267.39999999999998</v>
      </c>
      <c r="H44" s="100"/>
      <c r="I44" s="100"/>
      <c r="J44" s="99">
        <v>267.39999999999998</v>
      </c>
      <c r="K44" s="100"/>
      <c r="L44" s="100"/>
      <c r="M44" s="99">
        <v>267.39999999999998</v>
      </c>
      <c r="N44" s="3"/>
      <c r="O44" s="3"/>
      <c r="P44" s="99">
        <v>267.39999999999998</v>
      </c>
      <c r="Q44" s="3"/>
      <c r="R44" s="3"/>
      <c r="S44" s="3"/>
    </row>
    <row r="45" spans="1:19" s="95" customFormat="1" ht="8.25" customHeight="1" thickBot="1" x14ac:dyDescent="0.3">
      <c r="A45" s="90"/>
      <c r="B45" s="96"/>
      <c r="C45" s="92"/>
      <c r="D45" s="93"/>
      <c r="E45" s="93"/>
      <c r="F45" s="98"/>
      <c r="G45" s="93"/>
      <c r="H45" s="93"/>
      <c r="I45" s="98"/>
      <c r="J45" s="98"/>
      <c r="K45" s="98"/>
      <c r="L45" s="94"/>
      <c r="M45" s="94"/>
      <c r="N45" s="94"/>
      <c r="O45" s="94"/>
      <c r="P45" s="94"/>
      <c r="Q45" s="94"/>
      <c r="R45" s="94"/>
      <c r="S45" s="94"/>
    </row>
    <row r="46" spans="1:19" s="95" customFormat="1" ht="37.5" customHeight="1" thickBot="1" x14ac:dyDescent="0.3">
      <c r="A46" s="90"/>
      <c r="B46" s="96"/>
      <c r="C46" s="519" t="s">
        <v>74</v>
      </c>
      <c r="D46" s="101" t="s">
        <v>75</v>
      </c>
      <c r="E46" s="102" t="s">
        <v>76</v>
      </c>
      <c r="F46" s="98"/>
      <c r="G46" s="101" t="s">
        <v>75</v>
      </c>
      <c r="H46" s="102" t="s">
        <v>76</v>
      </c>
      <c r="I46" s="94"/>
      <c r="J46" s="101" t="s">
        <v>75</v>
      </c>
      <c r="K46" s="102" t="s">
        <v>76</v>
      </c>
      <c r="L46" s="103"/>
      <c r="M46" s="101" t="s">
        <v>75</v>
      </c>
      <c r="N46" s="102" t="s">
        <v>76</v>
      </c>
      <c r="O46" s="94"/>
      <c r="P46" s="101" t="s">
        <v>75</v>
      </c>
      <c r="Q46" s="102" t="s">
        <v>76</v>
      </c>
      <c r="R46" s="94"/>
      <c r="S46" s="94"/>
    </row>
    <row r="47" spans="1:19" ht="15.75" thickBot="1" x14ac:dyDescent="0.3">
      <c r="A47" s="1"/>
      <c r="B47" s="104"/>
      <c r="C47" s="521"/>
      <c r="D47" s="105">
        <v>0</v>
      </c>
      <c r="E47" s="106">
        <v>0</v>
      </c>
      <c r="F47" s="98"/>
      <c r="G47" s="105">
        <v>383.9</v>
      </c>
      <c r="H47" s="106">
        <v>150</v>
      </c>
      <c r="I47" s="3"/>
      <c r="J47" s="105">
        <v>0</v>
      </c>
      <c r="K47" s="106">
        <v>0</v>
      </c>
      <c r="L47" s="100"/>
      <c r="M47" s="105">
        <v>0</v>
      </c>
      <c r="N47" s="106">
        <v>0</v>
      </c>
      <c r="O47" s="3"/>
      <c r="P47" s="105">
        <v>0</v>
      </c>
      <c r="Q47" s="106">
        <v>0</v>
      </c>
      <c r="R47" s="3"/>
      <c r="S47" s="3"/>
    </row>
    <row r="48" spans="1:19" x14ac:dyDescent="0.25">
      <c r="A48" s="1"/>
      <c r="B48" s="104"/>
      <c r="C48" s="92"/>
      <c r="D48" s="93"/>
      <c r="E48" s="93"/>
      <c r="F48" s="98"/>
      <c r="G48" s="93"/>
      <c r="H48" s="93"/>
      <c r="I48" s="98"/>
      <c r="J48" s="98"/>
      <c r="K48" s="98"/>
      <c r="L48" s="94"/>
      <c r="M48" s="3"/>
      <c r="N48" s="94"/>
      <c r="O48" s="94"/>
      <c r="P48" s="3"/>
      <c r="Q48" s="3"/>
      <c r="R48" s="3"/>
      <c r="S48" s="3"/>
    </row>
    <row r="49" spans="1:19" x14ac:dyDescent="0.25">
      <c r="A49" s="1"/>
      <c r="B49" s="104"/>
      <c r="C49" s="107" t="s">
        <v>77</v>
      </c>
      <c r="D49" s="108" t="s">
        <v>78</v>
      </c>
      <c r="E49" s="93"/>
      <c r="F49" s="3"/>
      <c r="G49" s="108" t="s">
        <v>79</v>
      </c>
      <c r="H49" s="3"/>
      <c r="I49" s="3"/>
      <c r="J49" s="108" t="s">
        <v>80</v>
      </c>
      <c r="K49" s="3"/>
      <c r="L49" s="109"/>
      <c r="M49" s="108" t="s">
        <v>81</v>
      </c>
      <c r="N49" s="109"/>
      <c r="O49" s="109"/>
      <c r="P49" s="108" t="s">
        <v>82</v>
      </c>
      <c r="Q49" s="3"/>
      <c r="R49" s="3"/>
      <c r="S49" s="3"/>
    </row>
    <row r="50" spans="1:19" x14ac:dyDescent="0.25">
      <c r="A50" s="1"/>
      <c r="B50" s="104"/>
      <c r="C50" s="110" t="s">
        <v>83</v>
      </c>
      <c r="D50" s="111"/>
      <c r="E50" s="93"/>
      <c r="F50" s="3"/>
      <c r="G50" s="111"/>
      <c r="H50" s="3"/>
      <c r="I50" s="3"/>
      <c r="J50" s="111"/>
      <c r="K50" s="3"/>
      <c r="L50" s="112"/>
      <c r="M50" s="111"/>
      <c r="N50" s="112"/>
      <c r="O50" s="112"/>
      <c r="P50" s="111"/>
      <c r="Q50" s="3"/>
      <c r="R50" s="3"/>
      <c r="S50" s="3"/>
    </row>
    <row r="51" spans="1:19" x14ac:dyDescent="0.25">
      <c r="A51" s="1"/>
      <c r="B51" s="104"/>
      <c r="C51" s="110" t="s">
        <v>84</v>
      </c>
      <c r="D51" s="111">
        <v>354.1</v>
      </c>
      <c r="E51" s="93"/>
      <c r="F51" s="3"/>
      <c r="G51" s="111">
        <v>191.9</v>
      </c>
      <c r="H51" s="3"/>
      <c r="I51" s="3"/>
      <c r="J51" s="111">
        <v>192</v>
      </c>
      <c r="K51" s="3"/>
      <c r="L51" s="112"/>
      <c r="M51" s="111">
        <v>192</v>
      </c>
      <c r="N51" s="112"/>
      <c r="O51" s="112"/>
      <c r="P51" s="111">
        <v>192</v>
      </c>
      <c r="Q51" s="3"/>
      <c r="R51" s="3"/>
      <c r="S51" s="3"/>
    </row>
    <row r="52" spans="1:19" x14ac:dyDescent="0.25">
      <c r="A52" s="1"/>
      <c r="B52" s="104"/>
      <c r="C52" s="110" t="s">
        <v>85</v>
      </c>
      <c r="D52" s="111">
        <v>71</v>
      </c>
      <c r="E52" s="93"/>
      <c r="F52" s="3"/>
      <c r="G52" s="111">
        <v>260.7</v>
      </c>
      <c r="H52" s="3"/>
      <c r="I52" s="3"/>
      <c r="J52" s="111">
        <v>260.7</v>
      </c>
      <c r="K52" s="3"/>
      <c r="L52" s="112"/>
      <c r="M52" s="111">
        <v>260.7</v>
      </c>
      <c r="N52" s="112"/>
      <c r="O52" s="112"/>
      <c r="P52" s="111">
        <v>260</v>
      </c>
      <c r="Q52" s="3"/>
      <c r="R52" s="3"/>
      <c r="S52" s="3"/>
    </row>
    <row r="53" spans="1:19" x14ac:dyDescent="0.25">
      <c r="A53" s="1"/>
      <c r="B53" s="104"/>
      <c r="C53" s="110" t="s">
        <v>86</v>
      </c>
      <c r="D53" s="111">
        <v>179.5</v>
      </c>
      <c r="E53" s="93"/>
      <c r="F53" s="3"/>
      <c r="G53" s="111">
        <v>181.6</v>
      </c>
      <c r="H53" s="3"/>
      <c r="I53" s="3"/>
      <c r="J53" s="111">
        <v>181.6</v>
      </c>
      <c r="K53" s="3"/>
      <c r="L53" s="112"/>
      <c r="M53" s="111">
        <v>181.6</v>
      </c>
      <c r="N53" s="112"/>
      <c r="O53" s="112"/>
      <c r="P53" s="111">
        <v>181.6</v>
      </c>
      <c r="Q53" s="3"/>
      <c r="R53" s="3"/>
      <c r="S53" s="3"/>
    </row>
    <row r="54" spans="1:19" x14ac:dyDescent="0.25">
      <c r="A54" s="1"/>
      <c r="B54" s="104"/>
      <c r="C54" s="113" t="s">
        <v>87</v>
      </c>
      <c r="D54" s="111">
        <v>174.2</v>
      </c>
      <c r="E54" s="93"/>
      <c r="F54" s="3"/>
      <c r="G54" s="111">
        <v>150</v>
      </c>
      <c r="H54" s="3"/>
      <c r="I54" s="3"/>
      <c r="J54" s="111">
        <v>150</v>
      </c>
      <c r="K54" s="3"/>
      <c r="L54" s="112"/>
      <c r="M54" s="111">
        <v>150</v>
      </c>
      <c r="N54" s="112"/>
      <c r="O54" s="112"/>
      <c r="P54" s="111">
        <v>150</v>
      </c>
      <c r="Q54" s="3"/>
      <c r="R54" s="3"/>
      <c r="S54" s="3"/>
    </row>
    <row r="55" spans="1:19" ht="10.5" customHeight="1" x14ac:dyDescent="0.25">
      <c r="A55" s="1"/>
      <c r="B55" s="104"/>
      <c r="C55" s="92"/>
      <c r="D55" s="93"/>
      <c r="E55" s="9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</row>
    <row r="56" spans="1:19" x14ac:dyDescent="0.25">
      <c r="A56" s="1"/>
      <c r="B56" s="104"/>
      <c r="C56" s="107" t="s">
        <v>88</v>
      </c>
      <c r="D56" s="108" t="s">
        <v>78</v>
      </c>
      <c r="E56" s="93"/>
      <c r="F56" s="98"/>
      <c r="G56" s="108" t="s">
        <v>89</v>
      </c>
      <c r="H56" s="93"/>
      <c r="I56" s="98"/>
      <c r="J56" s="108" t="s">
        <v>80</v>
      </c>
      <c r="K56" s="98"/>
      <c r="L56" s="3"/>
      <c r="M56" s="108" t="s">
        <v>81</v>
      </c>
      <c r="N56" s="109"/>
      <c r="O56" s="109"/>
      <c r="P56" s="108" t="s">
        <v>82</v>
      </c>
      <c r="Q56" s="3"/>
      <c r="R56" s="3"/>
      <c r="S56" s="3"/>
    </row>
    <row r="57" spans="1:19" x14ac:dyDescent="0.25">
      <c r="A57" s="1"/>
      <c r="B57" s="104"/>
      <c r="C57" s="110"/>
      <c r="D57" s="114">
        <v>37.090000000000003</v>
      </c>
      <c r="E57" s="93"/>
      <c r="F57" s="98"/>
      <c r="G57" s="114">
        <v>38</v>
      </c>
      <c r="H57" s="93"/>
      <c r="I57" s="98"/>
      <c r="J57" s="114">
        <v>40.4</v>
      </c>
      <c r="K57" s="98"/>
      <c r="L57" s="3"/>
      <c r="M57" s="114">
        <v>40.4</v>
      </c>
      <c r="N57" s="3"/>
      <c r="O57" s="3"/>
      <c r="P57" s="114">
        <v>40.4</v>
      </c>
      <c r="Q57" s="3"/>
      <c r="R57" s="3"/>
      <c r="S57" s="3"/>
    </row>
    <row r="58" spans="1:19" x14ac:dyDescent="0.25">
      <c r="A58" s="1"/>
      <c r="B58" s="104"/>
      <c r="C58" s="92"/>
      <c r="D58" s="93"/>
      <c r="E58" s="93"/>
      <c r="F58" s="98"/>
      <c r="G58" s="93"/>
      <c r="H58" s="93"/>
      <c r="I58" s="98"/>
      <c r="J58" s="98"/>
      <c r="K58" s="98"/>
      <c r="L58" s="3"/>
      <c r="M58" s="3"/>
      <c r="N58" s="3"/>
      <c r="O58" s="3"/>
      <c r="P58" s="3"/>
      <c r="Q58" s="3"/>
      <c r="R58" s="3"/>
      <c r="S58" s="3"/>
    </row>
    <row r="59" spans="1:19" x14ac:dyDescent="0.25">
      <c r="A59" s="1"/>
      <c r="B59" s="115" t="s">
        <v>90</v>
      </c>
      <c r="C59" s="116"/>
      <c r="D59" s="527"/>
      <c r="E59" s="527"/>
      <c r="F59" s="527"/>
      <c r="G59" s="527"/>
      <c r="H59" s="527"/>
      <c r="I59" s="527"/>
      <c r="J59" s="527"/>
      <c r="K59" s="527"/>
      <c r="L59" s="117"/>
      <c r="M59" s="117"/>
      <c r="N59" s="117"/>
      <c r="O59" s="117"/>
      <c r="P59" s="117"/>
      <c r="Q59" s="117"/>
      <c r="R59" s="118"/>
      <c r="S59" s="3"/>
    </row>
    <row r="60" spans="1:19" x14ac:dyDescent="0.25">
      <c r="A60" s="1"/>
      <c r="B60" s="119"/>
      <c r="C60" s="95"/>
      <c r="D60" s="95"/>
      <c r="E60" s="95"/>
      <c r="F60" s="95"/>
      <c r="G60" s="95"/>
      <c r="H60" s="95"/>
      <c r="I60" s="95"/>
      <c r="J60" s="95"/>
      <c r="K60" s="95"/>
      <c r="L60" s="95"/>
      <c r="M60" s="95"/>
      <c r="N60" s="95"/>
      <c r="O60" s="95"/>
      <c r="P60" s="95"/>
      <c r="Q60" s="95"/>
      <c r="R60" s="120"/>
      <c r="S60" s="3"/>
    </row>
    <row r="61" spans="1:19" x14ac:dyDescent="0.25">
      <c r="A61" s="1"/>
      <c r="B61" s="524"/>
      <c r="C61" s="525"/>
      <c r="D61" s="525"/>
      <c r="E61" s="525"/>
      <c r="F61" s="525"/>
      <c r="G61" s="525"/>
      <c r="H61" s="525"/>
      <c r="I61" s="525"/>
      <c r="J61" s="525"/>
      <c r="K61" s="525"/>
      <c r="L61" s="95"/>
      <c r="M61" s="95"/>
      <c r="N61" s="95"/>
      <c r="O61" s="95"/>
      <c r="P61" s="95"/>
      <c r="Q61" s="95"/>
      <c r="R61" s="120"/>
      <c r="S61" s="3"/>
    </row>
    <row r="62" spans="1:19" x14ac:dyDescent="0.25">
      <c r="A62" s="1"/>
      <c r="B62" s="524"/>
      <c r="C62" s="525"/>
      <c r="D62" s="525"/>
      <c r="E62" s="525"/>
      <c r="F62" s="525"/>
      <c r="G62" s="525"/>
      <c r="H62" s="525"/>
      <c r="I62" s="525"/>
      <c r="J62" s="525"/>
      <c r="K62" s="525"/>
      <c r="L62" s="95"/>
      <c r="M62" s="95"/>
      <c r="N62" s="95"/>
      <c r="O62" s="95"/>
      <c r="P62" s="95"/>
      <c r="Q62" s="95"/>
      <c r="R62" s="120"/>
      <c r="S62" s="3"/>
    </row>
    <row r="63" spans="1:19" x14ac:dyDescent="0.25">
      <c r="A63" s="1"/>
      <c r="B63" s="524"/>
      <c r="C63" s="525"/>
      <c r="D63" s="525"/>
      <c r="E63" s="525"/>
      <c r="F63" s="525"/>
      <c r="G63" s="525"/>
      <c r="H63" s="525"/>
      <c r="I63" s="525"/>
      <c r="J63" s="525"/>
      <c r="K63" s="525"/>
      <c r="L63" s="95"/>
      <c r="M63" s="95"/>
      <c r="N63" s="95"/>
      <c r="O63" s="95"/>
      <c r="P63" s="95"/>
      <c r="Q63" s="95"/>
      <c r="R63" s="120"/>
      <c r="S63" s="3"/>
    </row>
    <row r="64" spans="1:19" x14ac:dyDescent="0.25">
      <c r="A64" s="1"/>
      <c r="B64" s="524"/>
      <c r="C64" s="525"/>
      <c r="D64" s="525"/>
      <c r="E64" s="525"/>
      <c r="F64" s="525"/>
      <c r="G64" s="525"/>
      <c r="H64" s="525"/>
      <c r="I64" s="525"/>
      <c r="J64" s="525"/>
      <c r="K64" s="525"/>
      <c r="L64" s="95"/>
      <c r="M64" s="95"/>
      <c r="N64" s="95"/>
      <c r="O64" s="95"/>
      <c r="P64" s="95"/>
      <c r="Q64" s="95"/>
      <c r="R64" s="120"/>
      <c r="S64" s="3"/>
    </row>
    <row r="65" spans="1:19" x14ac:dyDescent="0.25">
      <c r="A65" s="1"/>
      <c r="B65" s="121"/>
      <c r="C65" s="122"/>
      <c r="D65" s="123"/>
      <c r="E65" s="123"/>
      <c r="F65" s="123"/>
      <c r="G65" s="123"/>
      <c r="H65" s="123"/>
      <c r="I65" s="123"/>
      <c r="J65" s="123"/>
      <c r="K65" s="123"/>
      <c r="L65" s="95"/>
      <c r="M65" s="95"/>
      <c r="N65" s="95"/>
      <c r="O65" s="95"/>
      <c r="P65" s="95"/>
      <c r="Q65" s="95"/>
      <c r="R65" s="120"/>
      <c r="S65" s="3"/>
    </row>
    <row r="66" spans="1:19" x14ac:dyDescent="0.25">
      <c r="A66" s="1"/>
      <c r="B66" s="124"/>
      <c r="C66" s="125"/>
      <c r="D66" s="123"/>
      <c r="E66" s="123"/>
      <c r="F66" s="123"/>
      <c r="G66" s="123"/>
      <c r="H66" s="123"/>
      <c r="I66" s="123"/>
      <c r="J66" s="123"/>
      <c r="K66" s="123"/>
      <c r="L66" s="95"/>
      <c r="M66" s="95"/>
      <c r="N66" s="95"/>
      <c r="O66" s="95"/>
      <c r="P66" s="95"/>
      <c r="Q66" s="95"/>
      <c r="R66" s="120"/>
      <c r="S66" s="3"/>
    </row>
    <row r="67" spans="1:19" x14ac:dyDescent="0.25">
      <c r="A67" s="1"/>
      <c r="B67" s="121"/>
      <c r="C67" s="126"/>
      <c r="D67" s="123"/>
      <c r="E67" s="123"/>
      <c r="F67" s="123"/>
      <c r="G67" s="123"/>
      <c r="H67" s="123"/>
      <c r="I67" s="123"/>
      <c r="J67" s="123"/>
      <c r="K67" s="123"/>
      <c r="L67" s="95"/>
      <c r="M67" s="95"/>
      <c r="N67" s="95"/>
      <c r="O67" s="95"/>
      <c r="P67" s="95"/>
      <c r="Q67" s="95"/>
      <c r="R67" s="120"/>
      <c r="S67" s="3"/>
    </row>
    <row r="68" spans="1:19" x14ac:dyDescent="0.25">
      <c r="A68" s="1"/>
      <c r="B68" s="121"/>
      <c r="C68" s="126"/>
      <c r="D68" s="123"/>
      <c r="E68" s="123"/>
      <c r="F68" s="123"/>
      <c r="G68" s="123"/>
      <c r="H68" s="123"/>
      <c r="I68" s="123"/>
      <c r="J68" s="123"/>
      <c r="K68" s="123"/>
      <c r="L68" s="95"/>
      <c r="M68" s="95"/>
      <c r="N68" s="95"/>
      <c r="O68" s="95"/>
      <c r="P68" s="95"/>
      <c r="Q68" s="95"/>
      <c r="R68" s="120"/>
      <c r="S68" s="3"/>
    </row>
    <row r="69" spans="1:19" x14ac:dyDescent="0.25">
      <c r="A69" s="1"/>
      <c r="B69" s="127"/>
      <c r="C69" s="128"/>
      <c r="D69" s="129"/>
      <c r="E69" s="129"/>
      <c r="F69" s="129"/>
      <c r="G69" s="129"/>
      <c r="H69" s="129"/>
      <c r="I69" s="129"/>
      <c r="J69" s="129"/>
      <c r="K69" s="129"/>
      <c r="L69" s="130"/>
      <c r="M69" s="130"/>
      <c r="N69" s="130"/>
      <c r="O69" s="130"/>
      <c r="P69" s="130"/>
      <c r="Q69" s="130"/>
      <c r="R69" s="131"/>
      <c r="S69" s="3"/>
    </row>
    <row r="70" spans="1:19" x14ac:dyDescent="0.25">
      <c r="A70" s="90"/>
      <c r="B70" s="132"/>
      <c r="C70" s="133"/>
      <c r="D70" s="134"/>
      <c r="E70" s="134"/>
      <c r="F70" s="134"/>
      <c r="G70" s="134"/>
      <c r="H70" s="134"/>
      <c r="I70" s="134"/>
      <c r="J70" s="134"/>
      <c r="K70" s="134"/>
      <c r="L70" s="3"/>
      <c r="M70" s="3"/>
      <c r="N70" s="3"/>
      <c r="O70" s="3"/>
      <c r="P70" s="3"/>
      <c r="Q70" s="3"/>
      <c r="R70" s="3"/>
      <c r="S70" s="3"/>
    </row>
    <row r="71" spans="1:19" x14ac:dyDescent="0.25">
      <c r="A71" s="1"/>
      <c r="B71" s="135"/>
      <c r="C71" s="135"/>
      <c r="D71" s="135"/>
      <c r="E71" s="135"/>
      <c r="F71" s="135"/>
      <c r="G71" s="135"/>
      <c r="H71" s="135"/>
      <c r="I71" s="135"/>
      <c r="J71" s="135"/>
      <c r="K71" s="135"/>
      <c r="L71" s="3"/>
      <c r="M71" s="3"/>
      <c r="N71" s="3"/>
      <c r="O71" s="3"/>
      <c r="P71" s="3"/>
      <c r="Q71" s="3"/>
      <c r="R71" s="3"/>
      <c r="S71" s="3"/>
    </row>
    <row r="72" spans="1:19" x14ac:dyDescent="0.25">
      <c r="A72" s="1"/>
      <c r="B72" s="135" t="s">
        <v>91</v>
      </c>
      <c r="C72" s="136">
        <v>44855</v>
      </c>
      <c r="D72" s="123"/>
      <c r="E72" s="135"/>
      <c r="F72" s="135" t="s">
        <v>92</v>
      </c>
      <c r="G72" s="137" t="s">
        <v>147</v>
      </c>
      <c r="H72" s="135"/>
      <c r="I72" s="135"/>
      <c r="J72" s="135"/>
      <c r="K72" s="135"/>
      <c r="L72" s="3"/>
      <c r="M72" s="3"/>
      <c r="N72" s="3"/>
      <c r="O72" s="3"/>
      <c r="P72" s="3"/>
      <c r="Q72" s="3"/>
      <c r="R72" s="3"/>
      <c r="S72" s="3"/>
    </row>
    <row r="73" spans="1:19" ht="7.5" customHeight="1" x14ac:dyDescent="0.25">
      <c r="A73" s="1"/>
      <c r="B73" s="135"/>
      <c r="C73" s="135"/>
      <c r="D73" s="135"/>
      <c r="E73" s="135"/>
      <c r="F73" s="135"/>
      <c r="G73" s="135"/>
      <c r="H73" s="135"/>
      <c r="I73" s="135"/>
      <c r="J73" s="135"/>
      <c r="K73" s="135"/>
      <c r="L73" s="3"/>
      <c r="M73" s="3"/>
      <c r="N73" s="3"/>
      <c r="O73" s="3"/>
      <c r="P73" s="3"/>
      <c r="Q73" s="3"/>
      <c r="R73" s="3"/>
      <c r="S73" s="3"/>
    </row>
    <row r="74" spans="1:19" x14ac:dyDescent="0.25">
      <c r="A74" s="1"/>
      <c r="B74" s="135"/>
      <c r="C74" s="135"/>
      <c r="D74" s="138"/>
      <c r="E74" s="135"/>
      <c r="F74" s="135" t="s">
        <v>93</v>
      </c>
      <c r="G74" s="139"/>
      <c r="H74" s="135"/>
      <c r="I74" s="135"/>
      <c r="J74" s="135"/>
      <c r="K74" s="135"/>
      <c r="L74" s="3"/>
      <c r="M74" s="3"/>
      <c r="N74" s="3"/>
      <c r="O74" s="3"/>
      <c r="P74" s="3"/>
      <c r="Q74" s="3"/>
      <c r="R74" s="3"/>
      <c r="S74" s="3"/>
    </row>
    <row r="75" spans="1:19" x14ac:dyDescent="0.25">
      <c r="A75" s="1"/>
      <c r="B75" s="135"/>
      <c r="C75" s="135"/>
      <c r="D75" s="138"/>
      <c r="E75" s="135"/>
      <c r="F75" s="135"/>
      <c r="G75" s="139"/>
      <c r="H75" s="135"/>
      <c r="I75" s="135"/>
      <c r="J75" s="135"/>
      <c r="K75" s="135"/>
      <c r="L75" s="3"/>
      <c r="M75" s="3"/>
      <c r="N75" s="3"/>
      <c r="O75" s="3"/>
      <c r="P75" s="3"/>
      <c r="Q75" s="3"/>
      <c r="R75" s="3"/>
      <c r="S75" s="3"/>
    </row>
    <row r="76" spans="1:19" x14ac:dyDescent="0.25">
      <c r="A76" s="1"/>
      <c r="B76" s="135"/>
      <c r="C76" s="135"/>
      <c r="D76" s="135"/>
      <c r="E76" s="135"/>
      <c r="F76" s="135"/>
      <c r="G76" s="135"/>
      <c r="H76" s="135"/>
      <c r="I76" s="135"/>
      <c r="J76" s="135"/>
      <c r="K76" s="135"/>
      <c r="L76" s="3"/>
      <c r="M76" s="3"/>
      <c r="N76" s="3"/>
      <c r="O76" s="3"/>
      <c r="P76" s="3"/>
      <c r="Q76" s="3"/>
      <c r="R76" s="3"/>
      <c r="S76" s="3"/>
    </row>
    <row r="77" spans="1:19" x14ac:dyDescent="0.25">
      <c r="A77" s="90"/>
      <c r="B77" s="132"/>
      <c r="C77" s="133"/>
      <c r="D77" s="134"/>
      <c r="E77" s="134"/>
      <c r="F77" s="134"/>
      <c r="G77" s="134"/>
      <c r="H77" s="134"/>
      <c r="I77" s="134"/>
      <c r="J77" s="134"/>
      <c r="K77" s="134"/>
      <c r="L77" s="3"/>
      <c r="M77" s="3"/>
      <c r="N77" s="3"/>
      <c r="O77" s="3"/>
      <c r="P77" s="3"/>
      <c r="Q77" s="3"/>
      <c r="R77" s="3"/>
      <c r="S77" s="3"/>
    </row>
    <row r="78" spans="1:19" hidden="1" x14ac:dyDescent="0.25"/>
    <row r="79" spans="1:19" hidden="1" x14ac:dyDescent="0.25"/>
    <row r="80" spans="1:19" hidden="1" x14ac:dyDescent="0.25"/>
    <row r="81" hidden="1" x14ac:dyDescent="0.25"/>
    <row r="82" hidden="1" x14ac:dyDescent="0.25"/>
    <row r="83" hidden="1" x14ac:dyDescent="0.25"/>
    <row r="84" hidden="1" x14ac:dyDescent="0.25"/>
    <row r="85" hidden="1" x14ac:dyDescent="0.25"/>
    <row r="86" hidden="1" x14ac:dyDescent="0.25"/>
    <row r="87" hidden="1" x14ac:dyDescent="0.25"/>
    <row r="88" hidden="1" x14ac:dyDescent="0.25"/>
    <row r="89" hidden="1" x14ac:dyDescent="0.25"/>
    <row r="90" hidden="1" x14ac:dyDescent="0.25"/>
    <row r="91" hidden="1" x14ac:dyDescent="0.25"/>
    <row r="92" hidden="1" x14ac:dyDescent="0.25"/>
    <row r="93" hidden="1" x14ac:dyDescent="0.25"/>
    <row r="94" ht="15" hidden="1" customHeight="1" x14ac:dyDescent="0.25"/>
    <row r="95" hidden="1" x14ac:dyDescent="0.25"/>
    <row r="96" hidden="1" x14ac:dyDescent="0.25"/>
    <row r="97" hidden="1" x14ac:dyDescent="0.25"/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  <row r="106" hidden="1" x14ac:dyDescent="0.25"/>
    <row r="107" hidden="1" x14ac:dyDescent="0.25"/>
    <row r="108" ht="15" hidden="1" customHeight="1" x14ac:dyDescent="0.25"/>
    <row r="109" ht="15" hidden="1" customHeight="1" x14ac:dyDescent="0.25"/>
    <row r="110" hidden="1" x14ac:dyDescent="0.25"/>
    <row r="111" hidden="1" x14ac:dyDescent="0.25"/>
    <row r="112" hidden="1" x14ac:dyDescent="0.25"/>
    <row r="113" hidden="1" x14ac:dyDescent="0.25"/>
    <row r="114" hidden="1" x14ac:dyDescent="0.25"/>
    <row r="115" hidden="1" x14ac:dyDescent="0.25"/>
    <row r="116" hidden="1" x14ac:dyDescent="0.25"/>
    <row r="117" hidden="1" x14ac:dyDescent="0.25"/>
    <row r="118" hidden="1" x14ac:dyDescent="0.25"/>
    <row r="119" hidden="1" x14ac:dyDescent="0.25"/>
    <row r="120" hidden="1" x14ac:dyDescent="0.25"/>
    <row r="121" hidden="1" x14ac:dyDescent="0.25"/>
    <row r="122" hidden="1" x14ac:dyDescent="0.25"/>
    <row r="123" hidden="1" x14ac:dyDescent="0.25"/>
    <row r="124" hidden="1" x14ac:dyDescent="0.25"/>
    <row r="125" hidden="1" x14ac:dyDescent="0.25"/>
    <row r="126" hidden="1" x14ac:dyDescent="0.25"/>
    <row r="127" hidden="1" x14ac:dyDescent="0.25"/>
    <row r="128" hidden="1" x14ac:dyDescent="0.25"/>
    <row r="129" hidden="1" x14ac:dyDescent="0.25"/>
    <row r="130" hidden="1" x14ac:dyDescent="0.25"/>
    <row r="131" hidden="1" x14ac:dyDescent="0.25"/>
    <row r="132" hidden="1" x14ac:dyDescent="0.25"/>
    <row r="133" hidden="1" x14ac:dyDescent="0.25"/>
    <row r="134" hidden="1" x14ac:dyDescent="0.25"/>
    <row r="135" hidden="1" x14ac:dyDescent="0.25"/>
    <row r="136" hidden="1" x14ac:dyDescent="0.25"/>
    <row r="137" hidden="1" x14ac:dyDescent="0.25"/>
    <row r="138" hidden="1" x14ac:dyDescent="0.25"/>
    <row r="139" hidden="1" x14ac:dyDescent="0.25"/>
    <row r="140" hidden="1" x14ac:dyDescent="0.25"/>
    <row r="141" hidden="1" x14ac:dyDescent="0.25"/>
    <row r="142" hidden="1" x14ac:dyDescent="0.25"/>
    <row r="143" hidden="1" x14ac:dyDescent="0.25"/>
    <row r="144" hidden="1" x14ac:dyDescent="0.25"/>
    <row r="145" hidden="1" x14ac:dyDescent="0.25"/>
    <row r="146" hidden="1" x14ac:dyDescent="0.25"/>
    <row r="147" hidden="1" x14ac:dyDescent="0.25"/>
    <row r="148" hidden="1" x14ac:dyDescent="0.25"/>
    <row r="149" hidden="1" x14ac:dyDescent="0.25"/>
    <row r="150" hidden="1" x14ac:dyDescent="0.25"/>
    <row r="151" hidden="1" x14ac:dyDescent="0.25"/>
    <row r="152" hidden="1" x14ac:dyDescent="0.25"/>
    <row r="153" hidden="1" x14ac:dyDescent="0.25"/>
    <row r="154" hidden="1" x14ac:dyDescent="0.25"/>
    <row r="155" hidden="1" x14ac:dyDescent="0.25"/>
    <row r="156" hidden="1" x14ac:dyDescent="0.25"/>
    <row r="157" hidden="1" x14ac:dyDescent="0.25"/>
    <row r="158" hidden="1" x14ac:dyDescent="0.25"/>
    <row r="159" hidden="1" x14ac:dyDescent="0.25"/>
    <row r="160" hidden="1" x14ac:dyDescent="0.25"/>
    <row r="161" hidden="1" x14ac:dyDescent="0.25"/>
    <row r="162" hidden="1" x14ac:dyDescent="0.25"/>
    <row r="163" hidden="1" x14ac:dyDescent="0.25"/>
    <row r="164" hidden="1" x14ac:dyDescent="0.25"/>
    <row r="165" hidden="1" x14ac:dyDescent="0.25"/>
    <row r="166" hidden="1" x14ac:dyDescent="0.25"/>
    <row r="167" hidden="1" x14ac:dyDescent="0.25"/>
    <row r="168" hidden="1" x14ac:dyDescent="0.25"/>
    <row r="169" hidden="1" x14ac:dyDescent="0.25"/>
    <row r="170" hidden="1" x14ac:dyDescent="0.25"/>
    <row r="171" hidden="1" x14ac:dyDescent="0.25"/>
    <row r="172" hidden="1" x14ac:dyDescent="0.25"/>
    <row r="173" hidden="1" x14ac:dyDescent="0.25"/>
    <row r="174" hidden="1" x14ac:dyDescent="0.25"/>
    <row r="175" hidden="1" x14ac:dyDescent="0.25"/>
    <row r="176" hidden="1" x14ac:dyDescent="0.25"/>
    <row r="177" hidden="1" x14ac:dyDescent="0.25"/>
    <row r="178" hidden="1" x14ac:dyDescent="0.25"/>
    <row r="179" hidden="1" x14ac:dyDescent="0.25"/>
    <row r="180" hidden="1" x14ac:dyDescent="0.25"/>
    <row r="181" hidden="1" x14ac:dyDescent="0.25"/>
    <row r="182" hidden="1" x14ac:dyDescent="0.25"/>
    <row r="183" hidden="1" x14ac:dyDescent="0.25"/>
    <row r="184" hidden="1" x14ac:dyDescent="0.25"/>
    <row r="185" hidden="1" x14ac:dyDescent="0.25"/>
    <row r="186" hidden="1" x14ac:dyDescent="0.25"/>
    <row r="187" hidden="1" x14ac:dyDescent="0.25"/>
    <row r="188" hidden="1" x14ac:dyDescent="0.25"/>
    <row r="189" hidden="1" x14ac:dyDescent="0.25"/>
    <row r="190" hidden="1" x14ac:dyDescent="0.25"/>
    <row r="191" hidden="1" x14ac:dyDescent="0.25"/>
    <row r="192" hidden="1" x14ac:dyDescent="0.25"/>
    <row r="193" hidden="1" x14ac:dyDescent="0.25"/>
    <row r="194" hidden="1" x14ac:dyDescent="0.25"/>
    <row r="195" hidden="1" x14ac:dyDescent="0.25"/>
    <row r="196" hidden="1" x14ac:dyDescent="0.25"/>
    <row r="197" hidden="1" x14ac:dyDescent="0.25"/>
    <row r="198" hidden="1" x14ac:dyDescent="0.25"/>
    <row r="199" hidden="1" x14ac:dyDescent="0.25"/>
    <row r="200" hidden="1" x14ac:dyDescent="0.25"/>
    <row r="201" hidden="1" x14ac:dyDescent="0.25"/>
    <row r="202" hidden="1" x14ac:dyDescent="0.25"/>
    <row r="203" hidden="1" x14ac:dyDescent="0.25"/>
    <row r="204" hidden="1" x14ac:dyDescent="0.25"/>
    <row r="205" hidden="1" x14ac:dyDescent="0.25"/>
    <row r="206" hidden="1" x14ac:dyDescent="0.25"/>
    <row r="207" hidden="1" x14ac:dyDescent="0.25"/>
    <row r="208" hidden="1" x14ac:dyDescent="0.25"/>
    <row r="209" hidden="1" x14ac:dyDescent="0.25"/>
    <row r="210" hidden="1" x14ac:dyDescent="0.25"/>
    <row r="211" hidden="1" x14ac:dyDescent="0.25"/>
    <row r="212" hidden="1" x14ac:dyDescent="0.25"/>
    <row r="213" hidden="1" x14ac:dyDescent="0.25"/>
    <row r="214" hidden="1" x14ac:dyDescent="0.25"/>
    <row r="215" hidden="1" x14ac:dyDescent="0.25"/>
    <row r="216" hidden="1" x14ac:dyDescent="0.25"/>
    <row r="217" hidden="1" x14ac:dyDescent="0.25"/>
    <row r="218" hidden="1" x14ac:dyDescent="0.25"/>
    <row r="219" hidden="1" x14ac:dyDescent="0.25"/>
    <row r="220" hidden="1" x14ac:dyDescent="0.25"/>
    <row r="221" hidden="1" x14ac:dyDescent="0.25"/>
    <row r="222" hidden="1" x14ac:dyDescent="0.25"/>
    <row r="223" hidden="1" x14ac:dyDescent="0.25"/>
    <row r="224" hidden="1" x14ac:dyDescent="0.25"/>
    <row r="225" hidden="1" x14ac:dyDescent="0.25"/>
    <row r="226" hidden="1" x14ac:dyDescent="0.25"/>
    <row r="227" hidden="1" x14ac:dyDescent="0.25"/>
    <row r="228" hidden="1" x14ac:dyDescent="0.25"/>
    <row r="229" hidden="1" x14ac:dyDescent="0.25"/>
    <row r="230" hidden="1" x14ac:dyDescent="0.25"/>
    <row r="231" hidden="1" x14ac:dyDescent="0.25"/>
    <row r="232" hidden="1" x14ac:dyDescent="0.25"/>
    <row r="233" hidden="1" x14ac:dyDescent="0.25"/>
    <row r="234" hidden="1" x14ac:dyDescent="0.25"/>
    <row r="235" hidden="1" x14ac:dyDescent="0.25"/>
    <row r="236" hidden="1" x14ac:dyDescent="0.25"/>
    <row r="237" hidden="1" x14ac:dyDescent="0.25"/>
    <row r="238" hidden="1" x14ac:dyDescent="0.25"/>
    <row r="239" hidden="1" x14ac:dyDescent="0.25"/>
    <row r="240" hidden="1" x14ac:dyDescent="0.25"/>
    <row r="241" hidden="1" x14ac:dyDescent="0.25"/>
    <row r="242" hidden="1" x14ac:dyDescent="0.25"/>
    <row r="243" hidden="1" x14ac:dyDescent="0.25"/>
    <row r="244" hidden="1" x14ac:dyDescent="0.25"/>
    <row r="245" hidden="1" x14ac:dyDescent="0.25"/>
    <row r="246" hidden="1" x14ac:dyDescent="0.25"/>
    <row r="247" hidden="1" x14ac:dyDescent="0.25"/>
    <row r="248" hidden="1" x14ac:dyDescent="0.25"/>
    <row r="249" hidden="1" x14ac:dyDescent="0.25"/>
    <row r="250" hidden="1" x14ac:dyDescent="0.25"/>
    <row r="251" hidden="1" x14ac:dyDescent="0.25"/>
    <row r="252" hidden="1" x14ac:dyDescent="0.25"/>
    <row r="253" hidden="1" x14ac:dyDescent="0.25"/>
    <row r="254" hidden="1" x14ac:dyDescent="0.25"/>
    <row r="255" hidden="1" x14ac:dyDescent="0.25"/>
    <row r="256" hidden="1" x14ac:dyDescent="0.25"/>
    <row r="257" hidden="1" x14ac:dyDescent="0.25"/>
    <row r="258" hidden="1" x14ac:dyDescent="0.25"/>
    <row r="259" hidden="1" x14ac:dyDescent="0.25"/>
    <row r="260" hidden="1" x14ac:dyDescent="0.25"/>
    <row r="261" hidden="1" x14ac:dyDescent="0.25"/>
    <row r="262" hidden="1" x14ac:dyDescent="0.25"/>
    <row r="263" hidden="1" x14ac:dyDescent="0.25"/>
    <row r="264" hidden="1" x14ac:dyDescent="0.25"/>
  </sheetData>
  <mergeCells count="58">
    <mergeCell ref="B64:K64"/>
    <mergeCell ref="N26:N27"/>
    <mergeCell ref="O26:O27"/>
    <mergeCell ref="P26:P27"/>
    <mergeCell ref="Q26:Q27"/>
    <mergeCell ref="B26:B27"/>
    <mergeCell ref="C46:C47"/>
    <mergeCell ref="D59:K59"/>
    <mergeCell ref="B61:K61"/>
    <mergeCell ref="B62:K62"/>
    <mergeCell ref="B63:K63"/>
    <mergeCell ref="R26:R27"/>
    <mergeCell ref="C43:C44"/>
    <mergeCell ref="H26:H27"/>
    <mergeCell ref="I26:I27"/>
    <mergeCell ref="J26:J27"/>
    <mergeCell ref="K26:K27"/>
    <mergeCell ref="L26:L27"/>
    <mergeCell ref="M26:M27"/>
    <mergeCell ref="C26:C27"/>
    <mergeCell ref="D26:D27"/>
    <mergeCell ref="E26:E27"/>
    <mergeCell ref="F26:F27"/>
    <mergeCell ref="G26:G27"/>
    <mergeCell ref="N13:N14"/>
    <mergeCell ref="O13:O14"/>
    <mergeCell ref="P13:P14"/>
    <mergeCell ref="Q13:Q14"/>
    <mergeCell ref="R13:R14"/>
    <mergeCell ref="D25:F25"/>
    <mergeCell ref="G25:I25"/>
    <mergeCell ref="J25:L25"/>
    <mergeCell ref="M25:O25"/>
    <mergeCell ref="P25:R25"/>
    <mergeCell ref="M13:M14"/>
    <mergeCell ref="B13:B14"/>
    <mergeCell ref="C13:C14"/>
    <mergeCell ref="D13:D14"/>
    <mergeCell ref="E13:E14"/>
    <mergeCell ref="F13:F14"/>
    <mergeCell ref="G13:G14"/>
    <mergeCell ref="H13:H14"/>
    <mergeCell ref="I13:I14"/>
    <mergeCell ref="J13:J14"/>
    <mergeCell ref="K13:K14"/>
    <mergeCell ref="L13:L14"/>
    <mergeCell ref="P10:R10"/>
    <mergeCell ref="D12:F12"/>
    <mergeCell ref="G12:I12"/>
    <mergeCell ref="J12:L12"/>
    <mergeCell ref="M12:O12"/>
    <mergeCell ref="P12:R12"/>
    <mergeCell ref="M10:O10"/>
    <mergeCell ref="D4:K4"/>
    <mergeCell ref="D8:K8"/>
    <mergeCell ref="D10:F10"/>
    <mergeCell ref="G10:I10"/>
    <mergeCell ref="J10:L10"/>
  </mergeCells>
  <pageMargins left="0.70866141732283472" right="0.70866141732283472" top="0.78740157480314965" bottom="0.78740157480314965" header="0.31496062992125984" footer="0.31496062992125984"/>
  <pageSetup paperSize="8" scale="58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S264"/>
  <sheetViews>
    <sheetView showGridLines="0" topLeftCell="A7" zoomScale="80" zoomScaleNormal="80" zoomScaleSheetLayoutView="80" workbookViewId="0">
      <selection activeCell="P31" sqref="P31"/>
    </sheetView>
  </sheetViews>
  <sheetFormatPr defaultColWidth="0" defaultRowHeight="15" zeroHeight="1" x14ac:dyDescent="0.25"/>
  <cols>
    <col min="1" max="1" width="4.5703125" customWidth="1"/>
    <col min="2" max="2" width="9.140625" customWidth="1"/>
    <col min="3" max="3" width="65.7109375" customWidth="1"/>
    <col min="4" max="4" width="20.7109375" customWidth="1"/>
    <col min="5" max="6" width="14.28515625" customWidth="1"/>
    <col min="7" max="7" width="21.28515625" style="140" customWidth="1"/>
    <col min="8" max="9" width="14.28515625" customWidth="1"/>
    <col min="10" max="10" width="20.85546875" customWidth="1"/>
    <col min="11" max="12" width="14.28515625" customWidth="1"/>
    <col min="13" max="13" width="21.140625" customWidth="1"/>
    <col min="14" max="15" width="14.28515625" customWidth="1"/>
    <col min="16" max="16" width="21.42578125" customWidth="1"/>
    <col min="17" max="18" width="14.28515625" customWidth="1"/>
    <col min="19" max="19" width="4" style="4" customWidth="1"/>
    <col min="20" max="16384" width="9.140625" style="4" hidden="1"/>
  </cols>
  <sheetData>
    <row r="1" spans="1:19" x14ac:dyDescent="0.25">
      <c r="A1" s="1"/>
      <c r="B1" s="1"/>
      <c r="C1" s="1"/>
      <c r="D1" s="1"/>
      <c r="E1" s="1"/>
      <c r="F1" s="1"/>
      <c r="G1" s="2"/>
      <c r="H1" s="1"/>
      <c r="I1" s="1"/>
      <c r="J1" s="1"/>
      <c r="K1" s="1"/>
      <c r="L1" s="3"/>
      <c r="M1" s="3"/>
      <c r="N1" s="3"/>
      <c r="O1" s="3"/>
      <c r="P1" s="3"/>
      <c r="Q1" s="3"/>
      <c r="R1" s="3"/>
      <c r="S1" s="3"/>
    </row>
    <row r="2" spans="1:19" ht="21" x14ac:dyDescent="0.35">
      <c r="A2" s="1"/>
      <c r="B2" s="5" t="s">
        <v>0</v>
      </c>
      <c r="C2" s="1"/>
      <c r="D2" s="1"/>
      <c r="E2" s="1"/>
      <c r="F2" s="1"/>
      <c r="G2" s="2"/>
      <c r="H2" s="1"/>
      <c r="I2" s="1"/>
      <c r="J2" s="1"/>
      <c r="K2" s="1"/>
      <c r="L2" s="3"/>
      <c r="M2" s="3"/>
      <c r="N2" s="3"/>
      <c r="O2" s="3"/>
      <c r="P2" s="3"/>
      <c r="Q2" s="3"/>
      <c r="R2" s="3"/>
      <c r="S2" s="3"/>
    </row>
    <row r="3" spans="1:19" ht="7.5" customHeight="1" x14ac:dyDescent="0.25">
      <c r="A3" s="1"/>
      <c r="B3" s="1"/>
      <c r="C3" s="1"/>
      <c r="D3" s="1"/>
      <c r="E3" s="1"/>
      <c r="F3" s="1"/>
      <c r="G3" s="2"/>
      <c r="H3" s="1"/>
      <c r="I3" s="1"/>
      <c r="J3" s="1"/>
      <c r="K3" s="1"/>
      <c r="L3" s="3"/>
      <c r="M3" s="3"/>
      <c r="N3" s="3"/>
      <c r="O3" s="3"/>
      <c r="P3" s="3"/>
      <c r="Q3" s="3"/>
      <c r="R3" s="3"/>
      <c r="S3" s="3"/>
    </row>
    <row r="4" spans="1:19" ht="21" x14ac:dyDescent="0.35">
      <c r="A4" s="1"/>
      <c r="B4" s="1" t="s">
        <v>1</v>
      </c>
      <c r="C4" s="1"/>
      <c r="D4" s="491" t="str">
        <f>'[15]NR 2023'!D4:U4</f>
        <v>Mateřská škola Chomutov, příspěvková organizace</v>
      </c>
      <c r="E4" s="491"/>
      <c r="F4" s="491"/>
      <c r="G4" s="491"/>
      <c r="H4" s="491"/>
      <c r="I4" s="491"/>
      <c r="J4" s="491"/>
      <c r="K4" s="491"/>
      <c r="L4" s="3"/>
      <c r="M4" s="3"/>
      <c r="N4" s="3"/>
      <c r="O4" s="3"/>
      <c r="P4" s="3"/>
      <c r="Q4" s="3"/>
      <c r="R4" s="3"/>
      <c r="S4" s="3"/>
    </row>
    <row r="5" spans="1:19" ht="3.75" customHeight="1" x14ac:dyDescent="0.25">
      <c r="A5" s="1"/>
      <c r="B5" s="1"/>
      <c r="C5" s="1"/>
      <c r="D5" s="6"/>
      <c r="E5" s="6"/>
      <c r="F5" s="6"/>
      <c r="G5" s="6"/>
      <c r="H5" s="6"/>
      <c r="I5" s="6"/>
      <c r="J5" s="6"/>
      <c r="K5" s="6"/>
      <c r="L5" s="3"/>
      <c r="M5" s="3"/>
      <c r="N5" s="3"/>
      <c r="O5" s="3"/>
      <c r="P5" s="3"/>
      <c r="Q5" s="3"/>
      <c r="R5" s="3"/>
      <c r="S5" s="3"/>
    </row>
    <row r="6" spans="1:19" x14ac:dyDescent="0.25">
      <c r="A6" s="1"/>
      <c r="B6" s="1" t="s">
        <v>2</v>
      </c>
      <c r="C6" s="1"/>
      <c r="D6" s="7">
        <f>'[15]NR 2023'!D6</f>
        <v>72744260</v>
      </c>
      <c r="E6" s="6"/>
      <c r="F6" s="6"/>
      <c r="G6" s="6"/>
      <c r="H6" s="6"/>
      <c r="I6" s="6"/>
      <c r="J6" s="6"/>
      <c r="K6" s="6"/>
      <c r="L6" s="3"/>
      <c r="M6" s="3"/>
      <c r="N6" s="3"/>
      <c r="O6" s="3"/>
      <c r="P6" s="3"/>
      <c r="Q6" s="3"/>
      <c r="R6" s="3"/>
      <c r="S6" s="3"/>
    </row>
    <row r="7" spans="1:19" ht="3.75" customHeight="1" x14ac:dyDescent="0.25">
      <c r="A7" s="1"/>
      <c r="B7" s="1"/>
      <c r="C7" s="1"/>
      <c r="D7" s="6"/>
      <c r="E7" s="6"/>
      <c r="F7" s="6"/>
      <c r="G7" s="6"/>
      <c r="H7" s="6"/>
      <c r="I7" s="6"/>
      <c r="J7" s="6"/>
      <c r="K7" s="6"/>
      <c r="L7" s="3"/>
      <c r="M7" s="3"/>
      <c r="N7" s="3"/>
      <c r="O7" s="3"/>
      <c r="P7" s="3"/>
      <c r="Q7" s="3"/>
      <c r="R7" s="3"/>
      <c r="S7" s="3"/>
    </row>
    <row r="8" spans="1:19" x14ac:dyDescent="0.25">
      <c r="A8" s="1"/>
      <c r="B8" s="1" t="s">
        <v>3</v>
      </c>
      <c r="C8" s="1"/>
      <c r="D8" s="492" t="str">
        <f>'[15]NR 2023'!D8:U8</f>
        <v>Jiráskova 4335, 430 03  Chomutov</v>
      </c>
      <c r="E8" s="492"/>
      <c r="F8" s="492"/>
      <c r="G8" s="492"/>
      <c r="H8" s="492"/>
      <c r="I8" s="492"/>
      <c r="J8" s="492"/>
      <c r="K8" s="492"/>
      <c r="L8" s="3"/>
      <c r="M8" s="3"/>
      <c r="N8" s="3"/>
      <c r="O8" s="3"/>
      <c r="P8" s="3"/>
      <c r="Q8" s="3"/>
      <c r="R8" s="3"/>
      <c r="S8" s="3"/>
    </row>
    <row r="9" spans="1:19" ht="15.75" thickBot="1" x14ac:dyDescent="0.3">
      <c r="A9" s="1"/>
      <c r="B9" s="1"/>
      <c r="C9" s="1"/>
      <c r="D9" s="1"/>
      <c r="E9" s="1"/>
      <c r="F9" s="1"/>
      <c r="G9" s="2"/>
      <c r="H9" s="1"/>
      <c r="I9" s="1"/>
      <c r="J9" s="1"/>
      <c r="K9" s="1"/>
      <c r="L9" s="3"/>
      <c r="M9" s="3"/>
      <c r="N9" s="3"/>
      <c r="O9" s="3"/>
      <c r="P9" s="3"/>
      <c r="Q9" s="3"/>
      <c r="R9" s="3"/>
      <c r="S9" s="3"/>
    </row>
    <row r="10" spans="1:19" ht="29.25" customHeight="1" thickBot="1" x14ac:dyDescent="0.3">
      <c r="A10" s="1"/>
      <c r="B10" s="8" t="s">
        <v>4</v>
      </c>
      <c r="C10" s="9" t="s">
        <v>5</v>
      </c>
      <c r="D10" s="496" t="s">
        <v>6</v>
      </c>
      <c r="E10" s="496"/>
      <c r="F10" s="497"/>
      <c r="G10" s="496" t="s">
        <v>7</v>
      </c>
      <c r="H10" s="496"/>
      <c r="I10" s="531"/>
      <c r="J10" s="495" t="s">
        <v>8</v>
      </c>
      <c r="K10" s="496"/>
      <c r="L10" s="497"/>
      <c r="M10" s="528" t="s">
        <v>9</v>
      </c>
      <c r="N10" s="496"/>
      <c r="O10" s="497"/>
      <c r="P10" s="496" t="s">
        <v>10</v>
      </c>
      <c r="Q10" s="496"/>
      <c r="R10" s="497"/>
      <c r="S10" s="3"/>
    </row>
    <row r="11" spans="1:19" ht="30.75" customHeight="1" thickBot="1" x14ac:dyDescent="0.3">
      <c r="A11" s="1"/>
      <c r="B11" s="10"/>
      <c r="C11" s="11"/>
      <c r="D11" s="12" t="s">
        <v>11</v>
      </c>
      <c r="E11" s="13" t="s">
        <v>12</v>
      </c>
      <c r="F11" s="13" t="s">
        <v>13</v>
      </c>
      <c r="G11" s="12" t="s">
        <v>11</v>
      </c>
      <c r="H11" s="13" t="s">
        <v>12</v>
      </c>
      <c r="I11" s="14" t="s">
        <v>13</v>
      </c>
      <c r="J11" s="14" t="s">
        <v>11</v>
      </c>
      <c r="K11" s="13" t="s">
        <v>12</v>
      </c>
      <c r="L11" s="13" t="s">
        <v>13</v>
      </c>
      <c r="M11" s="15" t="s">
        <v>11</v>
      </c>
      <c r="N11" s="13" t="s">
        <v>12</v>
      </c>
      <c r="O11" s="13" t="s">
        <v>13</v>
      </c>
      <c r="P11" s="12" t="s">
        <v>11</v>
      </c>
      <c r="Q11" s="13" t="s">
        <v>12</v>
      </c>
      <c r="R11" s="13" t="s">
        <v>13</v>
      </c>
      <c r="S11" s="3"/>
    </row>
    <row r="12" spans="1:19" ht="15.75" customHeight="1" thickBot="1" x14ac:dyDescent="0.3">
      <c r="A12" s="1"/>
      <c r="B12" s="16"/>
      <c r="C12" s="17" t="s">
        <v>14</v>
      </c>
      <c r="D12" s="499"/>
      <c r="E12" s="499"/>
      <c r="F12" s="500"/>
      <c r="G12" s="499"/>
      <c r="H12" s="499"/>
      <c r="I12" s="499"/>
      <c r="J12" s="498"/>
      <c r="K12" s="499"/>
      <c r="L12" s="500"/>
      <c r="M12" s="499"/>
      <c r="N12" s="499"/>
      <c r="O12" s="500"/>
      <c r="P12" s="499"/>
      <c r="Q12" s="499"/>
      <c r="R12" s="500"/>
      <c r="S12" s="3"/>
    </row>
    <row r="13" spans="1:19" ht="15.75" customHeight="1" x14ac:dyDescent="0.25">
      <c r="A13" s="1"/>
      <c r="B13" s="515" t="s">
        <v>4</v>
      </c>
      <c r="C13" s="522" t="s">
        <v>5</v>
      </c>
      <c r="D13" s="501" t="s">
        <v>15</v>
      </c>
      <c r="E13" s="503" t="s">
        <v>16</v>
      </c>
      <c r="F13" s="486" t="s">
        <v>14</v>
      </c>
      <c r="G13" s="505" t="s">
        <v>15</v>
      </c>
      <c r="H13" s="503" t="s">
        <v>16</v>
      </c>
      <c r="I13" s="493" t="s">
        <v>14</v>
      </c>
      <c r="J13" s="501" t="s">
        <v>15</v>
      </c>
      <c r="K13" s="503" t="s">
        <v>16</v>
      </c>
      <c r="L13" s="486" t="s">
        <v>14</v>
      </c>
      <c r="M13" s="529" t="s">
        <v>15</v>
      </c>
      <c r="N13" s="503" t="s">
        <v>16</v>
      </c>
      <c r="O13" s="486" t="s">
        <v>14</v>
      </c>
      <c r="P13" s="505" t="s">
        <v>15</v>
      </c>
      <c r="Q13" s="503" t="s">
        <v>16</v>
      </c>
      <c r="R13" s="486" t="s">
        <v>14</v>
      </c>
      <c r="S13" s="3"/>
    </row>
    <row r="14" spans="1:19" ht="15.75" thickBot="1" x14ac:dyDescent="0.3">
      <c r="A14" s="1"/>
      <c r="B14" s="516"/>
      <c r="C14" s="523"/>
      <c r="D14" s="502"/>
      <c r="E14" s="504"/>
      <c r="F14" s="487"/>
      <c r="G14" s="506"/>
      <c r="H14" s="504"/>
      <c r="I14" s="494"/>
      <c r="J14" s="502"/>
      <c r="K14" s="504"/>
      <c r="L14" s="487"/>
      <c r="M14" s="530"/>
      <c r="N14" s="504"/>
      <c r="O14" s="487"/>
      <c r="P14" s="506"/>
      <c r="Q14" s="504"/>
      <c r="R14" s="487"/>
      <c r="S14" s="3"/>
    </row>
    <row r="15" spans="1:19" x14ac:dyDescent="0.25">
      <c r="A15" s="1"/>
      <c r="B15" s="18" t="s">
        <v>17</v>
      </c>
      <c r="C15" s="19" t="s">
        <v>18</v>
      </c>
      <c r="D15" s="20">
        <f>'[15]NR 2023'!G15</f>
        <v>6778</v>
      </c>
      <c r="E15" s="21">
        <f>'[15]NR 2023'!H15</f>
        <v>63</v>
      </c>
      <c r="F15" s="22">
        <f t="shared" ref="F15:F23" si="0">D15+E15</f>
        <v>6841</v>
      </c>
      <c r="G15" s="20">
        <f>'[15]NR 2023'!M15</f>
        <v>9500</v>
      </c>
      <c r="H15" s="21">
        <f>'[15]NR 2023'!N15</f>
        <v>64</v>
      </c>
      <c r="I15" s="23">
        <f t="shared" ref="I15:I23" si="1">G15+H15</f>
        <v>9564</v>
      </c>
      <c r="J15" s="24">
        <f>'[15]NR 2023'!Y15</f>
        <v>9500</v>
      </c>
      <c r="K15" s="25">
        <f>'[15]NR 2023'!Z15</f>
        <v>0</v>
      </c>
      <c r="L15" s="26">
        <f>J15+K15</f>
        <v>9500</v>
      </c>
      <c r="M15" s="27">
        <v>9700</v>
      </c>
      <c r="N15" s="21">
        <v>0</v>
      </c>
      <c r="O15" s="22">
        <f t="shared" ref="O15:O23" si="2">M15+N15</f>
        <v>9700</v>
      </c>
      <c r="P15" s="20">
        <v>9700</v>
      </c>
      <c r="Q15" s="21">
        <v>0</v>
      </c>
      <c r="R15" s="22">
        <f t="shared" ref="R15:R23" si="3">P15+Q15</f>
        <v>9700</v>
      </c>
      <c r="S15" s="3"/>
    </row>
    <row r="16" spans="1:19" x14ac:dyDescent="0.25">
      <c r="A16" s="1"/>
      <c r="B16" s="28" t="s">
        <v>19</v>
      </c>
      <c r="C16" s="29" t="s">
        <v>20</v>
      </c>
      <c r="D16" s="20">
        <f>'[15]NR 2023'!G16</f>
        <v>12222.4</v>
      </c>
      <c r="E16" s="30">
        <f>'[15]NR 2023'!H16</f>
        <v>0</v>
      </c>
      <c r="F16" s="22">
        <f t="shared" si="0"/>
        <v>12222.4</v>
      </c>
      <c r="G16" s="20">
        <f>'[15]NR 2023'!M16</f>
        <v>14038.6</v>
      </c>
      <c r="H16" s="30">
        <f>'[15]NR 2023'!K16</f>
        <v>0</v>
      </c>
      <c r="I16" s="23">
        <f t="shared" si="1"/>
        <v>14038.6</v>
      </c>
      <c r="J16" s="31">
        <f>'[15]NR 2023'!Y16</f>
        <v>16313.3</v>
      </c>
      <c r="K16" s="32">
        <f>'[15]NR 2023'!Z16</f>
        <v>0</v>
      </c>
      <c r="L16" s="33">
        <f t="shared" ref="L16:L23" si="4">J16+K16</f>
        <v>16313.3</v>
      </c>
      <c r="M16" s="34">
        <v>16500</v>
      </c>
      <c r="N16" s="30">
        <v>0</v>
      </c>
      <c r="O16" s="22">
        <f t="shared" si="2"/>
        <v>16500</v>
      </c>
      <c r="P16" s="35">
        <v>16500</v>
      </c>
      <c r="Q16" s="30">
        <v>0</v>
      </c>
      <c r="R16" s="22">
        <f t="shared" si="3"/>
        <v>16500</v>
      </c>
      <c r="S16" s="3"/>
    </row>
    <row r="17" spans="1:19" x14ac:dyDescent="0.25">
      <c r="A17" s="1"/>
      <c r="B17" s="28" t="s">
        <v>21</v>
      </c>
      <c r="C17" s="36" t="s">
        <v>22</v>
      </c>
      <c r="D17" s="20">
        <f>'[15]NR 2023'!G17</f>
        <v>282.7</v>
      </c>
      <c r="E17" s="30">
        <f>'[15]NR 2023'!H17</f>
        <v>0</v>
      </c>
      <c r="F17" s="22">
        <f t="shared" si="0"/>
        <v>282.7</v>
      </c>
      <c r="G17" s="20">
        <f>'[15]NR 2023'!M17</f>
        <v>4104.3999999999996</v>
      </c>
      <c r="H17" s="30">
        <f>'[15]NR 2023'!K17</f>
        <v>0</v>
      </c>
      <c r="I17" s="23">
        <f t="shared" si="1"/>
        <v>4104.3999999999996</v>
      </c>
      <c r="J17" s="31">
        <f>'[15]NR 2023'!Y17</f>
        <v>271.7</v>
      </c>
      <c r="K17" s="32">
        <f>'[15]NR 2023'!Z17</f>
        <v>0</v>
      </c>
      <c r="L17" s="33">
        <f t="shared" si="4"/>
        <v>271.7</v>
      </c>
      <c r="M17" s="34">
        <v>280</v>
      </c>
      <c r="N17" s="37">
        <v>0</v>
      </c>
      <c r="O17" s="22">
        <f t="shared" si="2"/>
        <v>280</v>
      </c>
      <c r="P17" s="35">
        <v>280</v>
      </c>
      <c r="Q17" s="37">
        <v>0</v>
      </c>
      <c r="R17" s="22">
        <f t="shared" si="3"/>
        <v>280</v>
      </c>
      <c r="S17" s="3"/>
    </row>
    <row r="18" spans="1:19" x14ac:dyDescent="0.25">
      <c r="A18" s="1"/>
      <c r="B18" s="28" t="s">
        <v>23</v>
      </c>
      <c r="C18" s="38" t="s">
        <v>24</v>
      </c>
      <c r="D18" s="20">
        <f>'[15]NR 2023'!G18</f>
        <v>108634</v>
      </c>
      <c r="E18" s="21">
        <f>'[15]NR 2023'!H18</f>
        <v>0</v>
      </c>
      <c r="F18" s="22">
        <f t="shared" si="0"/>
        <v>108634</v>
      </c>
      <c r="G18" s="20">
        <f>'[15]NR 2023'!M18</f>
        <v>113128</v>
      </c>
      <c r="H18" s="21">
        <f>'[15]NR 2023'!N18</f>
        <v>0</v>
      </c>
      <c r="I18" s="23">
        <f t="shared" si="1"/>
        <v>113128</v>
      </c>
      <c r="J18" s="31">
        <f>'[15]NR 2023'!Y18</f>
        <v>114000</v>
      </c>
      <c r="K18" s="32">
        <f>'[15]NR 2023'!Z18</f>
        <v>0</v>
      </c>
      <c r="L18" s="33">
        <f t="shared" si="4"/>
        <v>114000</v>
      </c>
      <c r="M18" s="34">
        <v>114000</v>
      </c>
      <c r="N18" s="21">
        <v>0</v>
      </c>
      <c r="O18" s="22">
        <f t="shared" si="2"/>
        <v>114000</v>
      </c>
      <c r="P18" s="35">
        <v>114000</v>
      </c>
      <c r="Q18" s="21">
        <v>0</v>
      </c>
      <c r="R18" s="22">
        <f t="shared" si="3"/>
        <v>114000</v>
      </c>
      <c r="S18" s="3"/>
    </row>
    <row r="19" spans="1:19" x14ac:dyDescent="0.25">
      <c r="A19" s="1"/>
      <c r="B19" s="28" t="s">
        <v>25</v>
      </c>
      <c r="C19" s="39" t="s">
        <v>26</v>
      </c>
      <c r="D19" s="20">
        <f>'[15]NR 2023'!G19</f>
        <v>215.9</v>
      </c>
      <c r="E19" s="21">
        <f>'[15]NR 2023'!H19</f>
        <v>0</v>
      </c>
      <c r="F19" s="22">
        <f t="shared" si="0"/>
        <v>215.9</v>
      </c>
      <c r="G19" s="20">
        <f>'[15]NR 2023'!M19</f>
        <v>371</v>
      </c>
      <c r="H19" s="21">
        <f>'[15]NR 2023'!K19</f>
        <v>0</v>
      </c>
      <c r="I19" s="23">
        <f t="shared" si="1"/>
        <v>371</v>
      </c>
      <c r="J19" s="31">
        <f>'[15]NR 2023'!Y19</f>
        <v>275</v>
      </c>
      <c r="K19" s="32">
        <f>'[15]NR 2023'!Z19</f>
        <v>0</v>
      </c>
      <c r="L19" s="33">
        <f t="shared" si="4"/>
        <v>275</v>
      </c>
      <c r="M19" s="34">
        <v>275</v>
      </c>
      <c r="N19" s="40">
        <v>0</v>
      </c>
      <c r="O19" s="22">
        <f t="shared" si="2"/>
        <v>275</v>
      </c>
      <c r="P19" s="35">
        <v>275</v>
      </c>
      <c r="Q19" s="40">
        <v>0</v>
      </c>
      <c r="R19" s="22">
        <f t="shared" si="3"/>
        <v>275</v>
      </c>
      <c r="S19" s="3"/>
    </row>
    <row r="20" spans="1:19" x14ac:dyDescent="0.25">
      <c r="A20" s="1"/>
      <c r="B20" s="28" t="s">
        <v>27</v>
      </c>
      <c r="C20" s="41" t="s">
        <v>28</v>
      </c>
      <c r="D20" s="20">
        <f>'[15]NR 2023'!G20</f>
        <v>347</v>
      </c>
      <c r="E20" s="21">
        <f>'[15]NR 2023'!H20</f>
        <v>0</v>
      </c>
      <c r="F20" s="22">
        <f t="shared" si="0"/>
        <v>347</v>
      </c>
      <c r="G20" s="20">
        <f>'[15]NR 2023'!M20</f>
        <v>200</v>
      </c>
      <c r="H20" s="21">
        <f>'[15]NR 2023'!K20</f>
        <v>0</v>
      </c>
      <c r="I20" s="23">
        <f t="shared" si="1"/>
        <v>200</v>
      </c>
      <c r="J20" s="31">
        <f>'[15]NR 2023'!Y20</f>
        <v>200</v>
      </c>
      <c r="K20" s="32">
        <f>'[15]NR 2023'!Z20</f>
        <v>0</v>
      </c>
      <c r="L20" s="33">
        <f t="shared" si="4"/>
        <v>200</v>
      </c>
      <c r="M20" s="34">
        <v>200</v>
      </c>
      <c r="N20" s="40">
        <v>0</v>
      </c>
      <c r="O20" s="22">
        <f t="shared" si="2"/>
        <v>200</v>
      </c>
      <c r="P20" s="35">
        <v>200</v>
      </c>
      <c r="Q20" s="40">
        <v>0</v>
      </c>
      <c r="R20" s="22">
        <f t="shared" si="3"/>
        <v>200</v>
      </c>
      <c r="S20" s="3"/>
    </row>
    <row r="21" spans="1:19" x14ac:dyDescent="0.25">
      <c r="A21" s="1"/>
      <c r="B21" s="28" t="s">
        <v>29</v>
      </c>
      <c r="C21" s="42" t="s">
        <v>30</v>
      </c>
      <c r="D21" s="20">
        <f>'[15]NR 2023'!G21</f>
        <v>237</v>
      </c>
      <c r="E21" s="21">
        <f>'[15]NR 2023'!H21</f>
        <v>54</v>
      </c>
      <c r="F21" s="22">
        <f t="shared" si="0"/>
        <v>291</v>
      </c>
      <c r="G21" s="20">
        <f>'[15]NR 2023'!M21</f>
        <v>350</v>
      </c>
      <c r="H21" s="21">
        <f>'[15]NR 2023'!N21</f>
        <v>50</v>
      </c>
      <c r="I21" s="23">
        <f t="shared" si="1"/>
        <v>400</v>
      </c>
      <c r="J21" s="31">
        <f>'[15]NR 2023'!Y21</f>
        <v>350</v>
      </c>
      <c r="K21" s="32">
        <f>'[15]NR 2023'!Z21</f>
        <v>100</v>
      </c>
      <c r="L21" s="33">
        <f t="shared" si="4"/>
        <v>450</v>
      </c>
      <c r="M21" s="34">
        <v>350</v>
      </c>
      <c r="N21" s="43">
        <v>100</v>
      </c>
      <c r="O21" s="22">
        <f t="shared" si="2"/>
        <v>450</v>
      </c>
      <c r="P21" s="35">
        <v>300</v>
      </c>
      <c r="Q21" s="43">
        <v>80</v>
      </c>
      <c r="R21" s="22">
        <f t="shared" si="3"/>
        <v>380</v>
      </c>
      <c r="S21" s="3"/>
    </row>
    <row r="22" spans="1:19" x14ac:dyDescent="0.25">
      <c r="A22" s="1"/>
      <c r="B22" s="28" t="s">
        <v>31</v>
      </c>
      <c r="C22" s="42" t="s">
        <v>32</v>
      </c>
      <c r="D22" s="20">
        <f>'[15]NR 2023'!G22</f>
        <v>0</v>
      </c>
      <c r="E22" s="21">
        <f>'[15]NR 2023'!H22</f>
        <v>0</v>
      </c>
      <c r="F22" s="22">
        <f t="shared" si="0"/>
        <v>0</v>
      </c>
      <c r="G22" s="20">
        <f>'[15]NR 2023'!M22</f>
        <v>0</v>
      </c>
      <c r="H22" s="21">
        <f>'[15]NR 2023'!K22</f>
        <v>0</v>
      </c>
      <c r="I22" s="23">
        <f t="shared" si="1"/>
        <v>0</v>
      </c>
      <c r="J22" s="31">
        <f>'[15]NR 2023'!Y22</f>
        <v>0</v>
      </c>
      <c r="K22" s="32">
        <f>'[15]NR 2023'!Z22</f>
        <v>0</v>
      </c>
      <c r="L22" s="33">
        <f t="shared" si="4"/>
        <v>0</v>
      </c>
      <c r="M22" s="34">
        <v>0</v>
      </c>
      <c r="N22" s="43">
        <v>0</v>
      </c>
      <c r="O22" s="22">
        <f t="shared" si="2"/>
        <v>0</v>
      </c>
      <c r="P22" s="35">
        <v>0</v>
      </c>
      <c r="Q22" s="43">
        <v>0</v>
      </c>
      <c r="R22" s="22">
        <f t="shared" si="3"/>
        <v>0</v>
      </c>
      <c r="S22" s="3"/>
    </row>
    <row r="23" spans="1:19" ht="15.75" thickBot="1" x14ac:dyDescent="0.3">
      <c r="A23" s="1"/>
      <c r="B23" s="44" t="s">
        <v>33</v>
      </c>
      <c r="C23" s="45" t="s">
        <v>34</v>
      </c>
      <c r="D23" s="20">
        <f>'[15]NR 2023'!G23</f>
        <v>0</v>
      </c>
      <c r="E23" s="21">
        <f>'[15]NR 2023'!H23</f>
        <v>0</v>
      </c>
      <c r="F23" s="46">
        <f t="shared" si="0"/>
        <v>0</v>
      </c>
      <c r="G23" s="20">
        <f>'[15]NR 2023'!M23</f>
        <v>0</v>
      </c>
      <c r="H23" s="21">
        <f>'[15]NR 2023'!K23</f>
        <v>0</v>
      </c>
      <c r="I23" s="47">
        <f t="shared" si="1"/>
        <v>0</v>
      </c>
      <c r="J23" s="31">
        <f>'[15]NR 2023'!Y23</f>
        <v>0</v>
      </c>
      <c r="K23" s="32">
        <f>'[15]NR 2023'!Z23</f>
        <v>0</v>
      </c>
      <c r="L23" s="33">
        <f t="shared" si="4"/>
        <v>0</v>
      </c>
      <c r="M23" s="48">
        <v>0</v>
      </c>
      <c r="N23" s="49">
        <v>0</v>
      </c>
      <c r="O23" s="46">
        <f t="shared" si="2"/>
        <v>0</v>
      </c>
      <c r="P23" s="50">
        <v>0</v>
      </c>
      <c r="Q23" s="49">
        <v>0</v>
      </c>
      <c r="R23" s="46">
        <f t="shared" si="3"/>
        <v>0</v>
      </c>
      <c r="S23" s="3"/>
    </row>
    <row r="24" spans="1:19" ht="15.75" thickBot="1" x14ac:dyDescent="0.3">
      <c r="A24" s="1"/>
      <c r="B24" s="51" t="s">
        <v>35</v>
      </c>
      <c r="C24" s="52" t="s">
        <v>36</v>
      </c>
      <c r="D24" s="53">
        <f t="shared" ref="D24:R24" si="5">SUM(D15:D21)</f>
        <v>128717</v>
      </c>
      <c r="E24" s="53">
        <f t="shared" si="5"/>
        <v>117</v>
      </c>
      <c r="F24" s="53">
        <f t="shared" si="5"/>
        <v>128834</v>
      </c>
      <c r="G24" s="53">
        <f t="shared" si="5"/>
        <v>141692</v>
      </c>
      <c r="H24" s="53">
        <f t="shared" si="5"/>
        <v>114</v>
      </c>
      <c r="I24" s="54">
        <f t="shared" si="5"/>
        <v>141806</v>
      </c>
      <c r="J24" s="55">
        <f t="shared" si="5"/>
        <v>140910</v>
      </c>
      <c r="K24" s="55">
        <f t="shared" si="5"/>
        <v>100</v>
      </c>
      <c r="L24" s="55">
        <f t="shared" si="5"/>
        <v>141010</v>
      </c>
      <c r="M24" s="56">
        <f>SUM(M15:M23)</f>
        <v>141305</v>
      </c>
      <c r="N24" s="53">
        <f>SUM(N15:N23)</f>
        <v>100</v>
      </c>
      <c r="O24" s="53">
        <f t="shared" si="5"/>
        <v>141405</v>
      </c>
      <c r="P24" s="53">
        <f>SUM(P15:P23)</f>
        <v>141255</v>
      </c>
      <c r="Q24" s="53">
        <f>SUM(Q15:Q23)</f>
        <v>80</v>
      </c>
      <c r="R24" s="53">
        <f t="shared" si="5"/>
        <v>141335</v>
      </c>
      <c r="S24" s="3"/>
    </row>
    <row r="25" spans="1:19" ht="15.75" customHeight="1" thickBot="1" x14ac:dyDescent="0.3">
      <c r="A25" s="1"/>
      <c r="B25" s="57"/>
      <c r="C25" s="58" t="s">
        <v>37</v>
      </c>
      <c r="D25" s="489"/>
      <c r="E25" s="489"/>
      <c r="F25" s="490"/>
      <c r="G25" s="489"/>
      <c r="H25" s="489"/>
      <c r="I25" s="489"/>
      <c r="J25" s="488"/>
      <c r="K25" s="489"/>
      <c r="L25" s="490"/>
      <c r="M25" s="489"/>
      <c r="N25" s="489"/>
      <c r="O25" s="490"/>
      <c r="P25" s="489"/>
      <c r="Q25" s="489"/>
      <c r="R25" s="490"/>
      <c r="S25" s="3"/>
    </row>
    <row r="26" spans="1:19" x14ac:dyDescent="0.25">
      <c r="A26" s="1"/>
      <c r="B26" s="515" t="s">
        <v>4</v>
      </c>
      <c r="C26" s="522" t="s">
        <v>5</v>
      </c>
      <c r="D26" s="509" t="s">
        <v>38</v>
      </c>
      <c r="E26" s="511" t="s">
        <v>39</v>
      </c>
      <c r="F26" s="513" t="s">
        <v>40</v>
      </c>
      <c r="G26" s="517" t="s">
        <v>38</v>
      </c>
      <c r="H26" s="511" t="s">
        <v>39</v>
      </c>
      <c r="I26" s="507" t="s">
        <v>40</v>
      </c>
      <c r="J26" s="509" t="s">
        <v>38</v>
      </c>
      <c r="K26" s="511" t="s">
        <v>39</v>
      </c>
      <c r="L26" s="513" t="s">
        <v>40</v>
      </c>
      <c r="M26" s="532" t="s">
        <v>38</v>
      </c>
      <c r="N26" s="511" t="s">
        <v>39</v>
      </c>
      <c r="O26" s="513" t="s">
        <v>40</v>
      </c>
      <c r="P26" s="517" t="s">
        <v>38</v>
      </c>
      <c r="Q26" s="511" t="s">
        <v>39</v>
      </c>
      <c r="R26" s="513" t="s">
        <v>40</v>
      </c>
      <c r="S26" s="3"/>
    </row>
    <row r="27" spans="1:19" ht="15.75" thickBot="1" x14ac:dyDescent="0.3">
      <c r="A27" s="1"/>
      <c r="B27" s="516"/>
      <c r="C27" s="523"/>
      <c r="D27" s="510"/>
      <c r="E27" s="512"/>
      <c r="F27" s="514"/>
      <c r="G27" s="518"/>
      <c r="H27" s="512"/>
      <c r="I27" s="508"/>
      <c r="J27" s="510"/>
      <c r="K27" s="512"/>
      <c r="L27" s="514"/>
      <c r="M27" s="533"/>
      <c r="N27" s="512"/>
      <c r="O27" s="514"/>
      <c r="P27" s="518"/>
      <c r="Q27" s="512"/>
      <c r="R27" s="514"/>
      <c r="S27" s="3"/>
    </row>
    <row r="28" spans="1:19" x14ac:dyDescent="0.25">
      <c r="A28" s="1"/>
      <c r="B28" s="18" t="s">
        <v>41</v>
      </c>
      <c r="C28" s="59" t="s">
        <v>42</v>
      </c>
      <c r="D28" s="20">
        <f>'[15]NR 2023'!G28</f>
        <v>1421</v>
      </c>
      <c r="E28" s="21">
        <f>'[15]NR 2023'!H28</f>
        <v>0</v>
      </c>
      <c r="F28" s="22">
        <f t="shared" ref="F28:F38" si="6">D28+E28</f>
        <v>1421</v>
      </c>
      <c r="G28" s="20">
        <f>'[15]NR 2023'!M28</f>
        <v>1500</v>
      </c>
      <c r="H28" s="21">
        <f>'[15]NR 2023'!N28</f>
        <v>0</v>
      </c>
      <c r="I28" s="23">
        <f t="shared" ref="I28:I38" si="7">G28+H28</f>
        <v>1500</v>
      </c>
      <c r="J28" s="24">
        <f>'[15]NR 2023'!Y28</f>
        <v>1700</v>
      </c>
      <c r="K28" s="25">
        <f>'[15]NR 2023'!Z28</f>
        <v>0</v>
      </c>
      <c r="L28" s="26">
        <f t="shared" ref="L28:L38" si="8">J28+K28</f>
        <v>1700</v>
      </c>
      <c r="M28" s="60">
        <v>1053</v>
      </c>
      <c r="N28" s="60">
        <v>0</v>
      </c>
      <c r="O28" s="22">
        <f t="shared" ref="O28:O38" si="9">M28+N28</f>
        <v>1053</v>
      </c>
      <c r="P28" s="60">
        <v>1100</v>
      </c>
      <c r="Q28" s="60">
        <v>0</v>
      </c>
      <c r="R28" s="22">
        <f t="shared" ref="R28:R38" si="10">P28+Q28</f>
        <v>1100</v>
      </c>
      <c r="S28" s="3"/>
    </row>
    <row r="29" spans="1:19" x14ac:dyDescent="0.25">
      <c r="A29" s="1"/>
      <c r="B29" s="28" t="s">
        <v>43</v>
      </c>
      <c r="C29" s="61" t="s">
        <v>44</v>
      </c>
      <c r="D29" s="20">
        <f>'[15]NR 2023'!G29</f>
        <v>6330</v>
      </c>
      <c r="E29" s="30">
        <f>'[15]NR 2023'!H29</f>
        <v>0</v>
      </c>
      <c r="F29" s="22">
        <f t="shared" si="6"/>
        <v>6330</v>
      </c>
      <c r="G29" s="20">
        <f>'[15]NR 2023'!M29</f>
        <v>8617</v>
      </c>
      <c r="H29" s="30">
        <f>'[15]NR 2023'!N29</f>
        <v>0</v>
      </c>
      <c r="I29" s="23">
        <f t="shared" si="7"/>
        <v>8617</v>
      </c>
      <c r="J29" s="31">
        <f>'[15]NR 2023'!Y29</f>
        <v>8327.7000000000007</v>
      </c>
      <c r="K29" s="62">
        <f>'[15]NR 2023'!Z29</f>
        <v>0</v>
      </c>
      <c r="L29" s="33">
        <f t="shared" si="8"/>
        <v>8327.7000000000007</v>
      </c>
      <c r="M29" s="63">
        <v>8576</v>
      </c>
      <c r="N29" s="64">
        <v>0</v>
      </c>
      <c r="O29" s="22">
        <f t="shared" si="9"/>
        <v>8576</v>
      </c>
      <c r="P29" s="63">
        <v>8576</v>
      </c>
      <c r="Q29" s="64">
        <v>0</v>
      </c>
      <c r="R29" s="22">
        <f t="shared" si="10"/>
        <v>8576</v>
      </c>
      <c r="S29" s="3"/>
    </row>
    <row r="30" spans="1:19" x14ac:dyDescent="0.25">
      <c r="A30" s="1"/>
      <c r="B30" s="28" t="s">
        <v>45</v>
      </c>
      <c r="C30" s="42" t="s">
        <v>46</v>
      </c>
      <c r="D30" s="20">
        <f>'[15]NR 2023'!G30</f>
        <v>6031</v>
      </c>
      <c r="E30" s="30">
        <f>'[15]NR 2023'!H30</f>
        <v>0</v>
      </c>
      <c r="F30" s="22">
        <f t="shared" si="6"/>
        <v>6031</v>
      </c>
      <c r="G30" s="20">
        <f>'[15]NR 2023'!M30</f>
        <v>11720.3</v>
      </c>
      <c r="H30" s="30">
        <f>'[15]NR 2023'!N30</f>
        <v>0</v>
      </c>
      <c r="I30" s="23">
        <f t="shared" si="7"/>
        <v>11720.3</v>
      </c>
      <c r="J30" s="31">
        <f>'[15]NR 2023'!Y30</f>
        <v>10316.299999999999</v>
      </c>
      <c r="K30" s="62">
        <f>'[15]NR 2023'!Z30</f>
        <v>0</v>
      </c>
      <c r="L30" s="33">
        <f t="shared" si="8"/>
        <v>10316.299999999999</v>
      </c>
      <c r="M30" s="63">
        <v>10980</v>
      </c>
      <c r="N30" s="64">
        <v>0</v>
      </c>
      <c r="O30" s="22">
        <f t="shared" si="9"/>
        <v>10980</v>
      </c>
      <c r="P30" s="63">
        <v>10880</v>
      </c>
      <c r="Q30" s="64">
        <v>0</v>
      </c>
      <c r="R30" s="22">
        <f t="shared" si="10"/>
        <v>10880</v>
      </c>
      <c r="S30" s="3"/>
    </row>
    <row r="31" spans="1:19" x14ac:dyDescent="0.25">
      <c r="A31" s="1"/>
      <c r="B31" s="28" t="s">
        <v>47</v>
      </c>
      <c r="C31" s="42" t="s">
        <v>48</v>
      </c>
      <c r="D31" s="20">
        <f>'[15]NR 2023'!G31</f>
        <v>1686</v>
      </c>
      <c r="E31" s="21">
        <f>'[15]NR 2023'!H31</f>
        <v>1</v>
      </c>
      <c r="F31" s="22">
        <f t="shared" si="6"/>
        <v>1687</v>
      </c>
      <c r="G31" s="20">
        <f>'[15]NR 2023'!M31</f>
        <v>2550</v>
      </c>
      <c r="H31" s="21">
        <f>'[15]NR 2023'!N31</f>
        <v>2</v>
      </c>
      <c r="I31" s="23">
        <f t="shared" si="7"/>
        <v>2552</v>
      </c>
      <c r="J31" s="31">
        <f>'[15]NR 2023'!Y31</f>
        <v>2470</v>
      </c>
      <c r="K31" s="32">
        <f>'[15]NR 2023'!Z31</f>
        <v>0</v>
      </c>
      <c r="L31" s="33">
        <f t="shared" si="8"/>
        <v>2470</v>
      </c>
      <c r="M31" s="63">
        <v>2600</v>
      </c>
      <c r="N31" s="63">
        <v>0</v>
      </c>
      <c r="O31" s="22">
        <f t="shared" si="9"/>
        <v>2600</v>
      </c>
      <c r="P31" s="63">
        <v>2603</v>
      </c>
      <c r="Q31" s="63">
        <v>0</v>
      </c>
      <c r="R31" s="22">
        <f t="shared" si="10"/>
        <v>2603</v>
      </c>
      <c r="S31" s="3"/>
    </row>
    <row r="32" spans="1:19" x14ac:dyDescent="0.25">
      <c r="A32" s="1"/>
      <c r="B32" s="28" t="s">
        <v>49</v>
      </c>
      <c r="C32" s="42" t="s">
        <v>50</v>
      </c>
      <c r="D32" s="20">
        <f>'[15]NR 2023'!G32</f>
        <v>80729</v>
      </c>
      <c r="E32" s="21">
        <f>'[15]NR 2023'!H32</f>
        <v>0</v>
      </c>
      <c r="F32" s="22">
        <f t="shared" si="6"/>
        <v>80729</v>
      </c>
      <c r="G32" s="20">
        <f>'[15]NR 2023'!M32</f>
        <v>82850</v>
      </c>
      <c r="H32" s="21">
        <f>'[15]NR 2023'!N32</f>
        <v>0</v>
      </c>
      <c r="I32" s="23">
        <f t="shared" si="7"/>
        <v>82850</v>
      </c>
      <c r="J32" s="31">
        <f>'[15]NR 2023'!Y32</f>
        <v>84255</v>
      </c>
      <c r="K32" s="32">
        <f>'[15]NR 2023'!Z32</f>
        <v>0</v>
      </c>
      <c r="L32" s="33">
        <f t="shared" si="8"/>
        <v>84255</v>
      </c>
      <c r="M32" s="63">
        <v>84255</v>
      </c>
      <c r="N32" s="63">
        <v>0</v>
      </c>
      <c r="O32" s="22">
        <f t="shared" si="9"/>
        <v>84255</v>
      </c>
      <c r="P32" s="63">
        <v>84255</v>
      </c>
      <c r="Q32" s="63">
        <v>0</v>
      </c>
      <c r="R32" s="22">
        <f t="shared" si="10"/>
        <v>84255</v>
      </c>
      <c r="S32" s="3"/>
    </row>
    <row r="33" spans="1:19" x14ac:dyDescent="0.25">
      <c r="A33" s="1"/>
      <c r="B33" s="28" t="s">
        <v>51</v>
      </c>
      <c r="C33" s="39" t="s">
        <v>52</v>
      </c>
      <c r="D33" s="20">
        <f>'[15]NR 2023'!G33</f>
        <v>80594</v>
      </c>
      <c r="E33" s="21">
        <f>'[15]NR 2023'!H33</f>
        <v>0</v>
      </c>
      <c r="F33" s="22">
        <f t="shared" si="6"/>
        <v>80594</v>
      </c>
      <c r="G33" s="20">
        <f>'[15]NR 2023'!M33</f>
        <v>82815</v>
      </c>
      <c r="H33" s="21">
        <f>'[15]NR 2023'!N33</f>
        <v>0</v>
      </c>
      <c r="I33" s="23">
        <f t="shared" si="7"/>
        <v>82815</v>
      </c>
      <c r="J33" s="31">
        <f>'[15]NR 2023'!Y33</f>
        <v>84215</v>
      </c>
      <c r="K33" s="32">
        <f>'[15]NR 2023'!Z33</f>
        <v>0</v>
      </c>
      <c r="L33" s="33">
        <f t="shared" si="8"/>
        <v>84215</v>
      </c>
      <c r="M33" s="63">
        <v>84215</v>
      </c>
      <c r="N33" s="63">
        <v>0</v>
      </c>
      <c r="O33" s="22">
        <f t="shared" si="9"/>
        <v>84215</v>
      </c>
      <c r="P33" s="63">
        <v>84215</v>
      </c>
      <c r="Q33" s="63">
        <v>0</v>
      </c>
      <c r="R33" s="22">
        <f t="shared" si="10"/>
        <v>84215</v>
      </c>
      <c r="S33" s="3"/>
    </row>
    <row r="34" spans="1:19" x14ac:dyDescent="0.25">
      <c r="A34" s="1"/>
      <c r="B34" s="28" t="s">
        <v>53</v>
      </c>
      <c r="C34" s="65" t="s">
        <v>54</v>
      </c>
      <c r="D34" s="20">
        <f>'[15]NR 2023'!G34</f>
        <v>135</v>
      </c>
      <c r="E34" s="21">
        <f>'[15]NR 2023'!H34</f>
        <v>0</v>
      </c>
      <c r="F34" s="22">
        <f t="shared" si="6"/>
        <v>135</v>
      </c>
      <c r="G34" s="20">
        <f>'[15]NR 2023'!M34</f>
        <v>35</v>
      </c>
      <c r="H34" s="21">
        <f>'[15]NR 2023'!N34</f>
        <v>0</v>
      </c>
      <c r="I34" s="23">
        <f t="shared" si="7"/>
        <v>35</v>
      </c>
      <c r="J34" s="31">
        <f>'[15]NR 2023'!Y34</f>
        <v>40</v>
      </c>
      <c r="K34" s="32">
        <f>'[15]NR 2023'!Z34</f>
        <v>0</v>
      </c>
      <c r="L34" s="33">
        <f t="shared" si="8"/>
        <v>40</v>
      </c>
      <c r="M34" s="63">
        <v>40</v>
      </c>
      <c r="N34" s="63">
        <v>0</v>
      </c>
      <c r="O34" s="22">
        <f t="shared" si="9"/>
        <v>40</v>
      </c>
      <c r="P34" s="63">
        <v>40</v>
      </c>
      <c r="Q34" s="63">
        <v>0</v>
      </c>
      <c r="R34" s="22">
        <f t="shared" si="10"/>
        <v>40</v>
      </c>
      <c r="S34" s="3"/>
    </row>
    <row r="35" spans="1:19" x14ac:dyDescent="0.25">
      <c r="A35" s="1"/>
      <c r="B35" s="28" t="s">
        <v>55</v>
      </c>
      <c r="C35" s="42" t="s">
        <v>56</v>
      </c>
      <c r="D35" s="20">
        <f>'[15]NR 2023'!G35</f>
        <v>26914</v>
      </c>
      <c r="E35" s="21">
        <f>'[15]NR 2023'!H35</f>
        <v>0</v>
      </c>
      <c r="F35" s="22">
        <f t="shared" si="6"/>
        <v>26914</v>
      </c>
      <c r="G35" s="20">
        <f>'[15]NR 2023'!M35</f>
        <v>28080</v>
      </c>
      <c r="H35" s="21">
        <f>'[15]NR 2023'!N35</f>
        <v>0</v>
      </c>
      <c r="I35" s="23">
        <f t="shared" si="7"/>
        <v>28080</v>
      </c>
      <c r="J35" s="31">
        <f>'[15]NR 2023'!Y35</f>
        <v>28280</v>
      </c>
      <c r="K35" s="32">
        <f>'[15]NR 2023'!Z35</f>
        <v>0</v>
      </c>
      <c r="L35" s="33">
        <f t="shared" si="8"/>
        <v>28280</v>
      </c>
      <c r="M35" s="63">
        <v>28280</v>
      </c>
      <c r="N35" s="63">
        <v>0</v>
      </c>
      <c r="O35" s="22">
        <f t="shared" si="9"/>
        <v>28280</v>
      </c>
      <c r="P35" s="63">
        <v>28280</v>
      </c>
      <c r="Q35" s="63">
        <v>0</v>
      </c>
      <c r="R35" s="22">
        <f t="shared" si="10"/>
        <v>28280</v>
      </c>
      <c r="S35" s="3"/>
    </row>
    <row r="36" spans="1:19" x14ac:dyDescent="0.25">
      <c r="A36" s="1"/>
      <c r="B36" s="28" t="s">
        <v>57</v>
      </c>
      <c r="C36" s="42" t="s">
        <v>58</v>
      </c>
      <c r="D36" s="20">
        <f>'[15]NR 2023'!G36</f>
        <v>0</v>
      </c>
      <c r="E36" s="21">
        <f>'[15]NR 2023'!H36</f>
        <v>0</v>
      </c>
      <c r="F36" s="22">
        <f t="shared" si="6"/>
        <v>0</v>
      </c>
      <c r="G36" s="20">
        <f>'[15]NR 2023'!M36</f>
        <v>0</v>
      </c>
      <c r="H36" s="21">
        <f>'[15]NR 2023'!N36</f>
        <v>0</v>
      </c>
      <c r="I36" s="23">
        <f t="shared" si="7"/>
        <v>0</v>
      </c>
      <c r="J36" s="31">
        <f>'[15]NR 2023'!Y36</f>
        <v>0</v>
      </c>
      <c r="K36" s="32">
        <f>'[15]NR 2023'!Z36</f>
        <v>0</v>
      </c>
      <c r="L36" s="33">
        <f t="shared" si="8"/>
        <v>0</v>
      </c>
      <c r="M36" s="63">
        <v>0</v>
      </c>
      <c r="N36" s="63">
        <v>0</v>
      </c>
      <c r="O36" s="22">
        <f t="shared" si="9"/>
        <v>0</v>
      </c>
      <c r="P36" s="63">
        <v>0</v>
      </c>
      <c r="Q36" s="63">
        <v>0</v>
      </c>
      <c r="R36" s="22">
        <f t="shared" si="10"/>
        <v>0</v>
      </c>
      <c r="S36" s="3"/>
    </row>
    <row r="37" spans="1:19" x14ac:dyDescent="0.25">
      <c r="A37" s="1"/>
      <c r="B37" s="28" t="s">
        <v>59</v>
      </c>
      <c r="C37" s="42" t="s">
        <v>60</v>
      </c>
      <c r="D37" s="20">
        <f>'[15]NR 2023'!G37</f>
        <v>1648</v>
      </c>
      <c r="E37" s="21">
        <f>'[15]NR 2023'!H37</f>
        <v>0</v>
      </c>
      <c r="F37" s="22">
        <f t="shared" si="6"/>
        <v>1648</v>
      </c>
      <c r="G37" s="20">
        <f>'[15]NR 2023'!M37</f>
        <v>1874</v>
      </c>
      <c r="H37" s="21">
        <f>'[15]NR 2023'!N37</f>
        <v>0</v>
      </c>
      <c r="I37" s="23">
        <f t="shared" si="7"/>
        <v>1874</v>
      </c>
      <c r="J37" s="31">
        <f>'[15]NR 2023'!Y37</f>
        <v>1751</v>
      </c>
      <c r="K37" s="32">
        <f>'[15]NR 2023'!Z37</f>
        <v>0</v>
      </c>
      <c r="L37" s="33">
        <f t="shared" si="8"/>
        <v>1751</v>
      </c>
      <c r="M37" s="63">
        <v>1751</v>
      </c>
      <c r="N37" s="63">
        <v>0</v>
      </c>
      <c r="O37" s="22">
        <f t="shared" si="9"/>
        <v>1751</v>
      </c>
      <c r="P37" s="63">
        <v>1751</v>
      </c>
      <c r="Q37" s="63">
        <v>0</v>
      </c>
      <c r="R37" s="22">
        <f t="shared" si="10"/>
        <v>1751</v>
      </c>
      <c r="S37" s="3"/>
    </row>
    <row r="38" spans="1:19" ht="15.75" thickBot="1" x14ac:dyDescent="0.3">
      <c r="A38" s="1"/>
      <c r="B38" s="66" t="s">
        <v>61</v>
      </c>
      <c r="C38" s="67" t="s">
        <v>62</v>
      </c>
      <c r="D38" s="20">
        <f>'[15]NR 2023'!G38</f>
        <v>4069</v>
      </c>
      <c r="E38" s="21">
        <f>'[15]NR 2023'!H38</f>
        <v>0</v>
      </c>
      <c r="F38" s="46">
        <f t="shared" si="6"/>
        <v>4069</v>
      </c>
      <c r="G38" s="20">
        <f>'[15]NR 2023'!M38</f>
        <v>4500.7</v>
      </c>
      <c r="H38" s="21">
        <f>'[15]NR 2023'!N38</f>
        <v>0</v>
      </c>
      <c r="I38" s="47">
        <f t="shared" si="7"/>
        <v>4500.7</v>
      </c>
      <c r="J38" s="31">
        <f>'[15]NR 2023'!Y38</f>
        <v>3810</v>
      </c>
      <c r="K38" s="32">
        <f>'[15]NR 2023'!Z38</f>
        <v>0</v>
      </c>
      <c r="L38" s="33">
        <f t="shared" si="8"/>
        <v>3810</v>
      </c>
      <c r="M38" s="68">
        <v>3810</v>
      </c>
      <c r="N38" s="68">
        <v>0</v>
      </c>
      <c r="O38" s="46">
        <f t="shared" si="9"/>
        <v>3810</v>
      </c>
      <c r="P38" s="68">
        <v>3810</v>
      </c>
      <c r="Q38" s="68">
        <v>0</v>
      </c>
      <c r="R38" s="46">
        <f t="shared" si="10"/>
        <v>3810</v>
      </c>
      <c r="S38" s="3"/>
    </row>
    <row r="39" spans="1:19" ht="15.75" thickBot="1" x14ac:dyDescent="0.3">
      <c r="A39" s="1"/>
      <c r="B39" s="51" t="s">
        <v>63</v>
      </c>
      <c r="C39" s="69" t="s">
        <v>64</v>
      </c>
      <c r="D39" s="70">
        <f>SUM(D28:D32)+SUM(D35:D38)</f>
        <v>128828</v>
      </c>
      <c r="E39" s="70">
        <f>SUM(E28:E32)+SUM(E35:E38)</f>
        <v>1</v>
      </c>
      <c r="F39" s="71">
        <f>SUM(F35:F38)+SUM(F28:F32)</f>
        <v>128829</v>
      </c>
      <c r="G39" s="70">
        <f>SUM(G28:G32)+SUM(G35:G38)</f>
        <v>141692</v>
      </c>
      <c r="H39" s="70">
        <f>SUM(H28:H32)+SUM(H35:H38)</f>
        <v>2</v>
      </c>
      <c r="I39" s="72">
        <f>SUM(I35:I38)+SUM(I28:I32)</f>
        <v>141694</v>
      </c>
      <c r="J39" s="73">
        <f>SUM(J28:J32)+SUM(J35:J38)</f>
        <v>140910</v>
      </c>
      <c r="K39" s="74">
        <f>SUM(K28:K32)+SUM(K35:K38)</f>
        <v>0</v>
      </c>
      <c r="L39" s="73">
        <f>SUM(L35:L38)+SUM(L28:L32)</f>
        <v>140910</v>
      </c>
      <c r="M39" s="70">
        <f>SUM(M28:M32)+SUM(M35:M38)</f>
        <v>141305</v>
      </c>
      <c r="N39" s="70">
        <v>0</v>
      </c>
      <c r="O39" s="71">
        <f>SUM(O35:O38)+SUM(O28:O32)</f>
        <v>141305</v>
      </c>
      <c r="P39" s="70">
        <f>SUM(P28:P32)+SUM(P35:P38)</f>
        <v>141255</v>
      </c>
      <c r="Q39" s="70">
        <f>SUM(Q28:Q32)+SUM(Q35:Q38)</f>
        <v>0</v>
      </c>
      <c r="R39" s="71">
        <f>SUM(R35:R38)+SUM(R28:R32)</f>
        <v>141255</v>
      </c>
      <c r="S39" s="3"/>
    </row>
    <row r="40" spans="1:19" ht="19.5" thickBot="1" x14ac:dyDescent="0.35">
      <c r="A40" s="1"/>
      <c r="B40" s="75" t="s">
        <v>65</v>
      </c>
      <c r="C40" s="76" t="s">
        <v>66</v>
      </c>
      <c r="D40" s="77">
        <f t="shared" ref="D40:R40" si="11">D24-D39</f>
        <v>-111</v>
      </c>
      <c r="E40" s="77">
        <f t="shared" si="11"/>
        <v>116</v>
      </c>
      <c r="F40" s="78">
        <f t="shared" si="11"/>
        <v>5</v>
      </c>
      <c r="G40" s="77">
        <f t="shared" si="11"/>
        <v>0</v>
      </c>
      <c r="H40" s="77">
        <f t="shared" si="11"/>
        <v>112</v>
      </c>
      <c r="I40" s="79">
        <f t="shared" si="11"/>
        <v>112</v>
      </c>
      <c r="J40" s="77">
        <f t="shared" si="11"/>
        <v>0</v>
      </c>
      <c r="K40" s="77">
        <f t="shared" si="11"/>
        <v>100</v>
      </c>
      <c r="L40" s="78">
        <f t="shared" si="11"/>
        <v>100</v>
      </c>
      <c r="M40" s="80">
        <f t="shared" si="11"/>
        <v>0</v>
      </c>
      <c r="N40" s="77">
        <f t="shared" si="11"/>
        <v>100</v>
      </c>
      <c r="O40" s="78">
        <f t="shared" si="11"/>
        <v>100</v>
      </c>
      <c r="P40" s="77">
        <f t="shared" si="11"/>
        <v>0</v>
      </c>
      <c r="Q40" s="77">
        <f t="shared" si="11"/>
        <v>80</v>
      </c>
      <c r="R40" s="78">
        <f t="shared" si="11"/>
        <v>80</v>
      </c>
      <c r="S40" s="3"/>
    </row>
    <row r="41" spans="1:19" ht="15.75" thickBot="1" x14ac:dyDescent="0.3">
      <c r="A41" s="1"/>
      <c r="B41" s="81" t="s">
        <v>67</v>
      </c>
      <c r="C41" s="82" t="s">
        <v>68</v>
      </c>
      <c r="D41" s="83"/>
      <c r="E41" s="84"/>
      <c r="F41" s="85">
        <f>F40-D16</f>
        <v>-12217.4</v>
      </c>
      <c r="G41" s="83"/>
      <c r="H41" s="86"/>
      <c r="I41" s="87">
        <f>I40-G16</f>
        <v>-13926.6</v>
      </c>
      <c r="J41" s="88"/>
      <c r="K41" s="86"/>
      <c r="L41" s="85">
        <f>L40-J16</f>
        <v>-16213.3</v>
      </c>
      <c r="M41" s="89"/>
      <c r="N41" s="86"/>
      <c r="O41" s="85">
        <f>O40-M16</f>
        <v>-16400</v>
      </c>
      <c r="P41" s="83"/>
      <c r="Q41" s="86"/>
      <c r="R41" s="85">
        <f>R40-P16</f>
        <v>-16420</v>
      </c>
      <c r="S41" s="3"/>
    </row>
    <row r="42" spans="1:19" s="95" customFormat="1" ht="8.25" customHeight="1" thickBot="1" x14ac:dyDescent="0.3">
      <c r="A42" s="90"/>
      <c r="B42" s="91"/>
      <c r="C42" s="92"/>
      <c r="D42" s="90"/>
      <c r="E42" s="93"/>
      <c r="F42" s="93"/>
      <c r="G42" s="90"/>
      <c r="H42" s="93"/>
      <c r="I42" s="93"/>
      <c r="J42" s="93"/>
      <c r="K42" s="93"/>
      <c r="L42" s="94"/>
      <c r="M42" s="94"/>
      <c r="N42" s="94"/>
      <c r="O42" s="94"/>
      <c r="P42" s="94"/>
      <c r="Q42" s="94"/>
      <c r="R42" s="94"/>
      <c r="S42" s="94"/>
    </row>
    <row r="43" spans="1:19" s="95" customFormat="1" ht="15.75" customHeight="1" x14ac:dyDescent="0.25">
      <c r="A43" s="90"/>
      <c r="B43" s="96"/>
      <c r="C43" s="519" t="s">
        <v>69</v>
      </c>
      <c r="D43" s="97" t="s">
        <v>70</v>
      </c>
      <c r="E43" s="93"/>
      <c r="F43" s="98"/>
      <c r="G43" s="97" t="s">
        <v>71</v>
      </c>
      <c r="H43" s="93"/>
      <c r="I43" s="93"/>
      <c r="J43" s="97" t="s">
        <v>72</v>
      </c>
      <c r="K43" s="93"/>
      <c r="L43" s="93"/>
      <c r="M43" s="97" t="s">
        <v>73</v>
      </c>
      <c r="N43" s="94"/>
      <c r="O43" s="94"/>
      <c r="P43" s="97" t="s">
        <v>73</v>
      </c>
      <c r="Q43" s="94"/>
      <c r="R43" s="94"/>
      <c r="S43" s="94"/>
    </row>
    <row r="44" spans="1:19" ht="15.75" thickBot="1" x14ac:dyDescent="0.3">
      <c r="A44" s="1"/>
      <c r="B44" s="96"/>
      <c r="C44" s="520"/>
      <c r="D44" s="99">
        <v>1097</v>
      </c>
      <c r="E44" s="93"/>
      <c r="F44" s="98"/>
      <c r="G44" s="99">
        <f>SUM('[15]NR 2023'!J44)</f>
        <v>1120</v>
      </c>
      <c r="H44" s="100"/>
      <c r="I44" s="100"/>
      <c r="J44" s="99">
        <v>1120</v>
      </c>
      <c r="K44" s="100"/>
      <c r="L44" s="100"/>
      <c r="M44" s="99">
        <v>1120</v>
      </c>
      <c r="N44" s="3"/>
      <c r="O44" s="3"/>
      <c r="P44" s="99">
        <v>1120</v>
      </c>
      <c r="Q44" s="3"/>
      <c r="R44" s="3"/>
      <c r="S44" s="3"/>
    </row>
    <row r="45" spans="1:19" s="95" customFormat="1" ht="8.25" customHeight="1" thickBot="1" x14ac:dyDescent="0.3">
      <c r="A45" s="90"/>
      <c r="B45" s="96"/>
      <c r="C45" s="92"/>
      <c r="D45" s="93"/>
      <c r="E45" s="93"/>
      <c r="F45" s="98"/>
      <c r="G45" s="93"/>
      <c r="H45" s="93"/>
      <c r="I45" s="98"/>
      <c r="J45" s="98"/>
      <c r="K45" s="98"/>
      <c r="L45" s="94"/>
      <c r="M45" s="94"/>
      <c r="N45" s="94"/>
      <c r="O45" s="94"/>
      <c r="P45" s="94"/>
      <c r="Q45" s="94"/>
      <c r="R45" s="94"/>
      <c r="S45" s="94"/>
    </row>
    <row r="46" spans="1:19" s="95" customFormat="1" ht="37.5" customHeight="1" thickBot="1" x14ac:dyDescent="0.3">
      <c r="A46" s="90"/>
      <c r="B46" s="96"/>
      <c r="C46" s="519" t="s">
        <v>74</v>
      </c>
      <c r="D46" s="101" t="s">
        <v>75</v>
      </c>
      <c r="E46" s="102" t="s">
        <v>76</v>
      </c>
      <c r="F46" s="98"/>
      <c r="G46" s="101" t="s">
        <v>75</v>
      </c>
      <c r="H46" s="102" t="s">
        <v>76</v>
      </c>
      <c r="I46" s="94"/>
      <c r="J46" s="101" t="s">
        <v>75</v>
      </c>
      <c r="K46" s="102" t="s">
        <v>76</v>
      </c>
      <c r="L46" s="103"/>
      <c r="M46" s="101" t="s">
        <v>75</v>
      </c>
      <c r="N46" s="102" t="s">
        <v>76</v>
      </c>
      <c r="O46" s="94"/>
      <c r="P46" s="101" t="s">
        <v>75</v>
      </c>
      <c r="Q46" s="102" t="s">
        <v>76</v>
      </c>
      <c r="R46" s="94"/>
      <c r="S46" s="94"/>
    </row>
    <row r="47" spans="1:19" ht="15.75" thickBot="1" x14ac:dyDescent="0.3">
      <c r="A47" s="1"/>
      <c r="B47" s="104"/>
      <c r="C47" s="521"/>
      <c r="D47" s="105">
        <v>0</v>
      </c>
      <c r="E47" s="106">
        <v>0</v>
      </c>
      <c r="F47" s="98"/>
      <c r="G47" s="105">
        <v>0</v>
      </c>
      <c r="H47" s="106">
        <v>0</v>
      </c>
      <c r="I47" s="3"/>
      <c r="J47" s="105">
        <v>500</v>
      </c>
      <c r="K47" s="106">
        <v>0</v>
      </c>
      <c r="L47" s="100"/>
      <c r="M47" s="105">
        <v>0</v>
      </c>
      <c r="N47" s="106">
        <v>0</v>
      </c>
      <c r="O47" s="3"/>
      <c r="P47" s="105">
        <v>0</v>
      </c>
      <c r="Q47" s="106">
        <v>0</v>
      </c>
      <c r="R47" s="3"/>
      <c r="S47" s="3"/>
    </row>
    <row r="48" spans="1:19" x14ac:dyDescent="0.25">
      <c r="A48" s="1"/>
      <c r="B48" s="104"/>
      <c r="C48" s="92"/>
      <c r="D48" s="93"/>
      <c r="E48" s="93"/>
      <c r="F48" s="98"/>
      <c r="G48" s="93"/>
      <c r="H48" s="93"/>
      <c r="I48" s="98"/>
      <c r="J48" s="98"/>
      <c r="K48" s="98"/>
      <c r="L48" s="94"/>
      <c r="M48" s="3"/>
      <c r="N48" s="94"/>
      <c r="O48" s="94"/>
      <c r="P48" s="3"/>
      <c r="Q48" s="3"/>
      <c r="R48" s="3"/>
      <c r="S48" s="3"/>
    </row>
    <row r="49" spans="1:19" x14ac:dyDescent="0.25">
      <c r="A49" s="1"/>
      <c r="B49" s="104"/>
      <c r="C49" s="107" t="s">
        <v>77</v>
      </c>
      <c r="D49" s="108" t="s">
        <v>78</v>
      </c>
      <c r="E49" s="93"/>
      <c r="F49" s="3"/>
      <c r="G49" s="108" t="s">
        <v>79</v>
      </c>
      <c r="H49" s="3"/>
      <c r="I49" s="3"/>
      <c r="J49" s="108" t="s">
        <v>80</v>
      </c>
      <c r="K49" s="3"/>
      <c r="L49" s="109"/>
      <c r="M49" s="108" t="s">
        <v>81</v>
      </c>
      <c r="N49" s="109"/>
      <c r="O49" s="109"/>
      <c r="P49" s="108" t="s">
        <v>82</v>
      </c>
      <c r="Q49" s="3"/>
      <c r="R49" s="3"/>
      <c r="S49" s="3"/>
    </row>
    <row r="50" spans="1:19" x14ac:dyDescent="0.25">
      <c r="A50" s="1"/>
      <c r="B50" s="104"/>
      <c r="C50" s="110" t="s">
        <v>83</v>
      </c>
      <c r="D50" s="111">
        <f>SUM('[15]NR 2023'!G50)</f>
        <v>3141</v>
      </c>
      <c r="E50" s="93"/>
      <c r="F50" s="3"/>
      <c r="G50" s="111">
        <f>SUM('[15]NR 2023'!M50)</f>
        <v>1040</v>
      </c>
      <c r="H50" s="3"/>
      <c r="I50" s="3"/>
      <c r="J50" s="111">
        <f>SUM('[15]NR 2023'!Y50)</f>
        <v>1357</v>
      </c>
      <c r="K50" s="3"/>
      <c r="L50" s="112"/>
      <c r="M50" s="111">
        <f>SUM(M51:M54)</f>
        <v>910</v>
      </c>
      <c r="N50" s="112"/>
      <c r="O50" s="112"/>
      <c r="P50" s="111">
        <v>910</v>
      </c>
      <c r="Q50" s="3"/>
      <c r="R50" s="3"/>
      <c r="S50" s="3"/>
    </row>
    <row r="51" spans="1:19" x14ac:dyDescent="0.25">
      <c r="A51" s="1"/>
      <c r="B51" s="104"/>
      <c r="C51" s="110" t="s">
        <v>84</v>
      </c>
      <c r="D51" s="111">
        <f>SUM('[15]NR 2023'!G51)</f>
        <v>1326</v>
      </c>
      <c r="E51" s="93"/>
      <c r="F51" s="3"/>
      <c r="G51" s="111">
        <f>SUM('[15]NR 2023'!M51)</f>
        <v>207</v>
      </c>
      <c r="H51" s="3"/>
      <c r="I51" s="3"/>
      <c r="J51" s="111">
        <f>SUM('[15]NR 2023'!Y51)</f>
        <v>156</v>
      </c>
      <c r="K51" s="3"/>
      <c r="L51" s="112"/>
      <c r="M51" s="111">
        <v>160</v>
      </c>
      <c r="N51" s="112"/>
      <c r="O51" s="112"/>
      <c r="P51" s="111">
        <v>160</v>
      </c>
      <c r="Q51" s="3"/>
      <c r="R51" s="3"/>
      <c r="S51" s="3"/>
    </row>
    <row r="52" spans="1:19" x14ac:dyDescent="0.25">
      <c r="A52" s="1"/>
      <c r="B52" s="104"/>
      <c r="C52" s="110" t="s">
        <v>85</v>
      </c>
      <c r="D52" s="111">
        <f>SUM('[15]NR 2023'!G52)</f>
        <v>705</v>
      </c>
      <c r="E52" s="93"/>
      <c r="F52" s="3"/>
      <c r="G52" s="111">
        <f>SUM('[15]NR 2023'!M52)</f>
        <v>395</v>
      </c>
      <c r="H52" s="3"/>
      <c r="I52" s="3"/>
      <c r="J52" s="111">
        <f>SUM('[15]NR 2023'!Y52)</f>
        <v>703</v>
      </c>
      <c r="K52" s="3"/>
      <c r="L52" s="112"/>
      <c r="M52" s="111">
        <v>300</v>
      </c>
      <c r="N52" s="112"/>
      <c r="O52" s="112"/>
      <c r="P52" s="111">
        <v>300</v>
      </c>
      <c r="Q52" s="3"/>
      <c r="R52" s="3"/>
      <c r="S52" s="3"/>
    </row>
    <row r="53" spans="1:19" x14ac:dyDescent="0.25">
      <c r="A53" s="1"/>
      <c r="B53" s="104"/>
      <c r="C53" s="110" t="s">
        <v>86</v>
      </c>
      <c r="D53" s="111">
        <f>SUM('[15]NR 2023'!G53)</f>
        <v>250</v>
      </c>
      <c r="E53" s="93"/>
      <c r="F53" s="3"/>
      <c r="G53" s="111">
        <f>SUM('[15]NR 2023'!M53)</f>
        <v>250</v>
      </c>
      <c r="H53" s="3"/>
      <c r="I53" s="3"/>
      <c r="J53" s="111">
        <f>SUM('[15]NR 2023'!Y53)</f>
        <v>250</v>
      </c>
      <c r="K53" s="3"/>
      <c r="L53" s="112"/>
      <c r="M53" s="111">
        <v>250</v>
      </c>
      <c r="N53" s="112"/>
      <c r="O53" s="112"/>
      <c r="P53" s="111">
        <v>250</v>
      </c>
      <c r="Q53" s="3"/>
      <c r="R53" s="3"/>
      <c r="S53" s="3"/>
    </row>
    <row r="54" spans="1:19" x14ac:dyDescent="0.25">
      <c r="A54" s="1"/>
      <c r="B54" s="104"/>
      <c r="C54" s="113" t="s">
        <v>87</v>
      </c>
      <c r="D54" s="111">
        <f>SUM('[15]NR 2023'!G54)</f>
        <v>860</v>
      </c>
      <c r="E54" s="93"/>
      <c r="F54" s="3"/>
      <c r="G54" s="111">
        <f>SUM('[15]NR 2023'!M54)</f>
        <v>188</v>
      </c>
      <c r="H54" s="3"/>
      <c r="I54" s="3"/>
      <c r="J54" s="111">
        <f>SUM('[15]NR 2023'!Y54)</f>
        <v>248</v>
      </c>
      <c r="K54" s="3"/>
      <c r="L54" s="112"/>
      <c r="M54" s="111">
        <v>200</v>
      </c>
      <c r="N54" s="112"/>
      <c r="O54" s="112"/>
      <c r="P54" s="111">
        <v>200</v>
      </c>
      <c r="Q54" s="3"/>
      <c r="R54" s="3"/>
      <c r="S54" s="3"/>
    </row>
    <row r="55" spans="1:19" ht="10.5" customHeight="1" x14ac:dyDescent="0.25">
      <c r="A55" s="1"/>
      <c r="B55" s="104"/>
      <c r="C55" s="92"/>
      <c r="D55" s="93"/>
      <c r="E55" s="9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</row>
    <row r="56" spans="1:19" x14ac:dyDescent="0.25">
      <c r="A56" s="1"/>
      <c r="B56" s="104"/>
      <c r="C56" s="107" t="s">
        <v>88</v>
      </c>
      <c r="D56" s="108" t="s">
        <v>78</v>
      </c>
      <c r="E56" s="93"/>
      <c r="F56" s="98"/>
      <c r="G56" s="108" t="s">
        <v>89</v>
      </c>
      <c r="H56" s="93"/>
      <c r="I56" s="98"/>
      <c r="J56" s="108" t="s">
        <v>80</v>
      </c>
      <c r="K56" s="98"/>
      <c r="L56" s="3"/>
      <c r="M56" s="108" t="s">
        <v>81</v>
      </c>
      <c r="N56" s="109"/>
      <c r="O56" s="109"/>
      <c r="P56" s="108" t="s">
        <v>82</v>
      </c>
      <c r="Q56" s="3"/>
      <c r="R56" s="3"/>
      <c r="S56" s="3"/>
    </row>
    <row r="57" spans="1:19" x14ac:dyDescent="0.25">
      <c r="A57" s="1"/>
      <c r="B57" s="104"/>
      <c r="C57" s="110"/>
      <c r="D57" s="114">
        <v>213</v>
      </c>
      <c r="E57" s="93"/>
      <c r="F57" s="98"/>
      <c r="G57" s="114">
        <v>216</v>
      </c>
      <c r="H57" s="93"/>
      <c r="I57" s="98"/>
      <c r="J57" s="114">
        <v>216</v>
      </c>
      <c r="K57" s="98"/>
      <c r="L57" s="3"/>
      <c r="M57" s="114">
        <v>216</v>
      </c>
      <c r="N57" s="3"/>
      <c r="O57" s="3"/>
      <c r="P57" s="114">
        <v>216</v>
      </c>
      <c r="Q57" s="3"/>
      <c r="R57" s="3"/>
      <c r="S57" s="3"/>
    </row>
    <row r="58" spans="1:19" x14ac:dyDescent="0.25">
      <c r="A58" s="1"/>
      <c r="B58" s="104"/>
      <c r="C58" s="92"/>
      <c r="D58" s="93"/>
      <c r="E58" s="93"/>
      <c r="F58" s="98"/>
      <c r="G58" s="93"/>
      <c r="H58" s="93"/>
      <c r="I58" s="98"/>
      <c r="J58" s="98"/>
      <c r="K58" s="98"/>
      <c r="L58" s="3"/>
      <c r="M58" s="3"/>
      <c r="N58" s="3"/>
      <c r="O58" s="3"/>
      <c r="P58" s="3"/>
      <c r="Q58" s="3"/>
      <c r="R58" s="3"/>
      <c r="S58" s="3"/>
    </row>
    <row r="59" spans="1:19" x14ac:dyDescent="0.25">
      <c r="A59" s="1"/>
      <c r="B59" s="115" t="s">
        <v>90</v>
      </c>
      <c r="C59" s="116"/>
      <c r="D59" s="527"/>
      <c r="E59" s="527"/>
      <c r="F59" s="527"/>
      <c r="G59" s="527"/>
      <c r="H59" s="527"/>
      <c r="I59" s="527"/>
      <c r="J59" s="527"/>
      <c r="K59" s="527"/>
      <c r="L59" s="117"/>
      <c r="M59" s="117"/>
      <c r="N59" s="117"/>
      <c r="O59" s="117"/>
      <c r="P59" s="117"/>
      <c r="Q59" s="117"/>
      <c r="R59" s="118"/>
      <c r="S59" s="3"/>
    </row>
    <row r="60" spans="1:19" x14ac:dyDescent="0.25">
      <c r="A60" s="1"/>
      <c r="B60" s="119"/>
      <c r="C60" s="95"/>
      <c r="D60" s="95"/>
      <c r="E60" s="95"/>
      <c r="F60" s="95"/>
      <c r="G60" s="95"/>
      <c r="H60" s="95"/>
      <c r="I60" s="95"/>
      <c r="J60" s="95"/>
      <c r="K60" s="95"/>
      <c r="L60" s="95"/>
      <c r="M60" s="95"/>
      <c r="N60" s="95"/>
      <c r="O60" s="95"/>
      <c r="P60" s="95"/>
      <c r="Q60" s="95"/>
      <c r="R60" s="120"/>
      <c r="S60" s="3"/>
    </row>
    <row r="61" spans="1:19" x14ac:dyDescent="0.25">
      <c r="A61" s="1"/>
      <c r="B61" s="524"/>
      <c r="C61" s="525"/>
      <c r="D61" s="525"/>
      <c r="E61" s="525"/>
      <c r="F61" s="525"/>
      <c r="G61" s="525"/>
      <c r="H61" s="525"/>
      <c r="I61" s="525"/>
      <c r="J61" s="525"/>
      <c r="K61" s="525"/>
      <c r="L61" s="95"/>
      <c r="M61" s="95"/>
      <c r="N61" s="95"/>
      <c r="O61" s="95"/>
      <c r="P61" s="95"/>
      <c r="Q61" s="95"/>
      <c r="R61" s="120"/>
      <c r="S61" s="3"/>
    </row>
    <row r="62" spans="1:19" x14ac:dyDescent="0.25">
      <c r="A62" s="1"/>
      <c r="B62" s="524"/>
      <c r="C62" s="525"/>
      <c r="D62" s="525"/>
      <c r="E62" s="525"/>
      <c r="F62" s="525"/>
      <c r="G62" s="525"/>
      <c r="H62" s="525"/>
      <c r="I62" s="525"/>
      <c r="J62" s="525"/>
      <c r="K62" s="525"/>
      <c r="L62" s="95"/>
      <c r="M62" s="95"/>
      <c r="N62" s="95"/>
      <c r="O62" s="95"/>
      <c r="P62" s="95"/>
      <c r="Q62" s="95"/>
      <c r="R62" s="120"/>
      <c r="S62" s="3"/>
    </row>
    <row r="63" spans="1:19" x14ac:dyDescent="0.25">
      <c r="A63" s="1"/>
      <c r="B63" s="524"/>
      <c r="C63" s="525"/>
      <c r="D63" s="525"/>
      <c r="E63" s="525"/>
      <c r="F63" s="525"/>
      <c r="G63" s="525"/>
      <c r="H63" s="525"/>
      <c r="I63" s="525"/>
      <c r="J63" s="525"/>
      <c r="K63" s="525"/>
      <c r="L63" s="95"/>
      <c r="M63" s="95"/>
      <c r="N63" s="95"/>
      <c r="O63" s="95"/>
      <c r="P63" s="95"/>
      <c r="Q63" s="95"/>
      <c r="R63" s="120"/>
      <c r="S63" s="3"/>
    </row>
    <row r="64" spans="1:19" x14ac:dyDescent="0.25">
      <c r="A64" s="1"/>
      <c r="B64" s="524"/>
      <c r="C64" s="525"/>
      <c r="D64" s="525"/>
      <c r="E64" s="525"/>
      <c r="F64" s="525"/>
      <c r="G64" s="525"/>
      <c r="H64" s="525"/>
      <c r="I64" s="525"/>
      <c r="J64" s="525"/>
      <c r="K64" s="525"/>
      <c r="L64" s="95"/>
      <c r="M64" s="95"/>
      <c r="N64" s="95"/>
      <c r="O64" s="95"/>
      <c r="P64" s="95"/>
      <c r="Q64" s="95"/>
      <c r="R64" s="120"/>
      <c r="S64" s="3"/>
    </row>
    <row r="65" spans="1:19" x14ac:dyDescent="0.25">
      <c r="A65" s="1"/>
      <c r="B65" s="121"/>
      <c r="C65" s="122"/>
      <c r="D65" s="123"/>
      <c r="E65" s="123"/>
      <c r="F65" s="123"/>
      <c r="G65" s="123"/>
      <c r="H65" s="123"/>
      <c r="I65" s="123"/>
      <c r="J65" s="123"/>
      <c r="K65" s="123"/>
      <c r="L65" s="95"/>
      <c r="M65" s="95"/>
      <c r="N65" s="95"/>
      <c r="O65" s="95"/>
      <c r="P65" s="95"/>
      <c r="Q65" s="95"/>
      <c r="R65" s="120"/>
      <c r="S65" s="3"/>
    </row>
    <row r="66" spans="1:19" x14ac:dyDescent="0.25">
      <c r="A66" s="1"/>
      <c r="B66" s="124"/>
      <c r="C66" s="125"/>
      <c r="D66" s="123"/>
      <c r="E66" s="123"/>
      <c r="F66" s="123"/>
      <c r="G66" s="123"/>
      <c r="H66" s="123"/>
      <c r="I66" s="123"/>
      <c r="J66" s="123"/>
      <c r="K66" s="123"/>
      <c r="L66" s="95"/>
      <c r="M66" s="95"/>
      <c r="N66" s="95"/>
      <c r="O66" s="95"/>
      <c r="P66" s="95"/>
      <c r="Q66" s="95"/>
      <c r="R66" s="120"/>
      <c r="S66" s="3"/>
    </row>
    <row r="67" spans="1:19" x14ac:dyDescent="0.25">
      <c r="A67" s="1"/>
      <c r="B67" s="121"/>
      <c r="C67" s="126"/>
      <c r="D67" s="123"/>
      <c r="E67" s="123"/>
      <c r="F67" s="123"/>
      <c r="G67" s="123"/>
      <c r="H67" s="123"/>
      <c r="I67" s="123"/>
      <c r="J67" s="123"/>
      <c r="K67" s="123"/>
      <c r="L67" s="95"/>
      <c r="M67" s="95"/>
      <c r="N67" s="95"/>
      <c r="O67" s="95"/>
      <c r="P67" s="95"/>
      <c r="Q67" s="95"/>
      <c r="R67" s="120"/>
      <c r="S67" s="3"/>
    </row>
    <row r="68" spans="1:19" x14ac:dyDescent="0.25">
      <c r="A68" s="1"/>
      <c r="B68" s="121"/>
      <c r="C68" s="126"/>
      <c r="D68" s="123"/>
      <c r="E68" s="123"/>
      <c r="F68" s="123"/>
      <c r="G68" s="123"/>
      <c r="H68" s="123"/>
      <c r="I68" s="123"/>
      <c r="J68" s="123"/>
      <c r="K68" s="123"/>
      <c r="L68" s="95"/>
      <c r="M68" s="95"/>
      <c r="N68" s="95"/>
      <c r="O68" s="95"/>
      <c r="P68" s="95"/>
      <c r="Q68" s="95"/>
      <c r="R68" s="120"/>
      <c r="S68" s="3"/>
    </row>
    <row r="69" spans="1:19" x14ac:dyDescent="0.25">
      <c r="A69" s="1"/>
      <c r="B69" s="127"/>
      <c r="C69" s="128"/>
      <c r="D69" s="129"/>
      <c r="E69" s="129"/>
      <c r="F69" s="129"/>
      <c r="G69" s="129"/>
      <c r="H69" s="129"/>
      <c r="I69" s="129"/>
      <c r="J69" s="129"/>
      <c r="K69" s="129"/>
      <c r="L69" s="130"/>
      <c r="M69" s="130"/>
      <c r="N69" s="130"/>
      <c r="O69" s="130"/>
      <c r="P69" s="130"/>
      <c r="Q69" s="130"/>
      <c r="R69" s="131"/>
      <c r="S69" s="3"/>
    </row>
    <row r="70" spans="1:19" x14ac:dyDescent="0.25">
      <c r="A70" s="90"/>
      <c r="B70" s="132"/>
      <c r="C70" s="133"/>
      <c r="D70" s="134"/>
      <c r="E70" s="134"/>
      <c r="F70" s="134"/>
      <c r="G70" s="134"/>
      <c r="H70" s="134"/>
      <c r="I70" s="134"/>
      <c r="J70" s="134"/>
      <c r="K70" s="134"/>
      <c r="L70" s="3"/>
      <c r="M70" s="3"/>
      <c r="N70" s="3"/>
      <c r="O70" s="3"/>
      <c r="P70" s="3"/>
      <c r="Q70" s="3"/>
      <c r="R70" s="3"/>
      <c r="S70" s="3"/>
    </row>
    <row r="71" spans="1:19" x14ac:dyDescent="0.25">
      <c r="A71" s="1"/>
      <c r="B71" s="135"/>
      <c r="C71" s="135"/>
      <c r="D71" s="135"/>
      <c r="E71" s="135"/>
      <c r="F71" s="135"/>
      <c r="G71" s="135"/>
      <c r="H71" s="135"/>
      <c r="I71" s="135"/>
      <c r="J71" s="135"/>
      <c r="K71" s="135"/>
      <c r="L71" s="3"/>
      <c r="M71" s="3"/>
      <c r="N71" s="3"/>
      <c r="O71" s="3"/>
      <c r="P71" s="3"/>
      <c r="Q71" s="3"/>
      <c r="R71" s="3"/>
      <c r="S71" s="3"/>
    </row>
    <row r="72" spans="1:19" x14ac:dyDescent="0.25">
      <c r="A72" s="1"/>
      <c r="B72" s="135" t="s">
        <v>91</v>
      </c>
      <c r="C72" s="136">
        <v>44790</v>
      </c>
      <c r="D72" s="123"/>
      <c r="E72" s="135"/>
      <c r="F72" s="135" t="s">
        <v>92</v>
      </c>
      <c r="G72" s="137" t="s">
        <v>148</v>
      </c>
      <c r="H72" s="135"/>
      <c r="I72" s="135"/>
      <c r="J72" s="135"/>
      <c r="K72" s="135"/>
      <c r="L72" s="3"/>
      <c r="M72" s="3"/>
      <c r="N72" s="3"/>
      <c r="O72" s="3"/>
      <c r="P72" s="3"/>
      <c r="Q72" s="3"/>
      <c r="R72" s="3"/>
      <c r="S72" s="3"/>
    </row>
    <row r="73" spans="1:19" ht="7.5" customHeight="1" x14ac:dyDescent="0.25">
      <c r="A73" s="1"/>
      <c r="B73" s="135"/>
      <c r="C73" s="135"/>
      <c r="D73" s="135"/>
      <c r="E73" s="135"/>
      <c r="F73" s="135"/>
      <c r="G73" s="135"/>
      <c r="H73" s="135"/>
      <c r="I73" s="135"/>
      <c r="J73" s="135"/>
      <c r="K73" s="135"/>
      <c r="L73" s="3"/>
      <c r="M73" s="3"/>
      <c r="N73" s="3"/>
      <c r="O73" s="3"/>
      <c r="P73" s="3"/>
      <c r="Q73" s="3"/>
      <c r="R73" s="3"/>
      <c r="S73" s="3"/>
    </row>
    <row r="74" spans="1:19" x14ac:dyDescent="0.25">
      <c r="A74" s="1"/>
      <c r="B74" s="135"/>
      <c r="C74" s="135"/>
      <c r="D74" s="138"/>
      <c r="E74" s="135"/>
      <c r="F74" s="135" t="s">
        <v>93</v>
      </c>
      <c r="G74" s="139"/>
      <c r="H74" s="135"/>
      <c r="I74" s="135"/>
      <c r="J74" s="135"/>
      <c r="K74" s="135"/>
      <c r="L74" s="3"/>
      <c r="M74" s="3"/>
      <c r="N74" s="3"/>
      <c r="O74" s="3"/>
      <c r="P74" s="3"/>
      <c r="Q74" s="3"/>
      <c r="R74" s="3"/>
      <c r="S74" s="3"/>
    </row>
    <row r="75" spans="1:19" x14ac:dyDescent="0.25">
      <c r="A75" s="1"/>
      <c r="B75" s="135"/>
      <c r="C75" s="135"/>
      <c r="D75" s="138"/>
      <c r="E75" s="135"/>
      <c r="F75" s="135"/>
      <c r="G75" s="139"/>
      <c r="H75" s="135"/>
      <c r="I75" s="135"/>
      <c r="J75" s="135"/>
      <c r="K75" s="135"/>
      <c r="L75" s="3"/>
      <c r="M75" s="3"/>
      <c r="N75" s="3"/>
      <c r="O75" s="3"/>
      <c r="P75" s="3"/>
      <c r="Q75" s="3"/>
      <c r="R75" s="3"/>
      <c r="S75" s="3"/>
    </row>
    <row r="76" spans="1:19" x14ac:dyDescent="0.25">
      <c r="A76" s="1"/>
      <c r="B76" s="135"/>
      <c r="C76" s="135"/>
      <c r="D76" s="135"/>
      <c r="E76" s="135"/>
      <c r="F76" s="135"/>
      <c r="G76" s="135"/>
      <c r="H76" s="135"/>
      <c r="I76" s="135"/>
      <c r="J76" s="135"/>
      <c r="K76" s="135"/>
      <c r="L76" s="3"/>
      <c r="M76" s="3"/>
      <c r="N76" s="3"/>
      <c r="O76" s="3"/>
      <c r="P76" s="3"/>
      <c r="Q76" s="3"/>
      <c r="R76" s="3"/>
      <c r="S76" s="3"/>
    </row>
    <row r="77" spans="1:19" x14ac:dyDescent="0.25">
      <c r="A77" s="90"/>
      <c r="B77" s="132"/>
      <c r="C77" s="133"/>
      <c r="D77" s="134"/>
      <c r="E77" s="134"/>
      <c r="F77" s="134"/>
      <c r="G77" s="134"/>
      <c r="H77" s="134"/>
      <c r="I77" s="134"/>
      <c r="J77" s="134"/>
      <c r="K77" s="134"/>
      <c r="L77" s="3"/>
      <c r="M77" s="3"/>
      <c r="N77" s="3"/>
      <c r="O77" s="3"/>
      <c r="P77" s="3"/>
      <c r="Q77" s="3"/>
      <c r="R77" s="3"/>
      <c r="S77" s="3"/>
    </row>
    <row r="78" spans="1:19" hidden="1" x14ac:dyDescent="0.25"/>
    <row r="79" spans="1:19" hidden="1" x14ac:dyDescent="0.25"/>
    <row r="80" spans="1:19" hidden="1" x14ac:dyDescent="0.25"/>
    <row r="81" hidden="1" x14ac:dyDescent="0.25"/>
    <row r="82" hidden="1" x14ac:dyDescent="0.25"/>
    <row r="83" hidden="1" x14ac:dyDescent="0.25"/>
    <row r="84" hidden="1" x14ac:dyDescent="0.25"/>
    <row r="85" hidden="1" x14ac:dyDescent="0.25"/>
    <row r="86" hidden="1" x14ac:dyDescent="0.25"/>
    <row r="87" hidden="1" x14ac:dyDescent="0.25"/>
    <row r="88" hidden="1" x14ac:dyDescent="0.25"/>
    <row r="89" hidden="1" x14ac:dyDescent="0.25"/>
    <row r="90" hidden="1" x14ac:dyDescent="0.25"/>
    <row r="91" hidden="1" x14ac:dyDescent="0.25"/>
    <row r="92" hidden="1" x14ac:dyDescent="0.25"/>
    <row r="93" hidden="1" x14ac:dyDescent="0.25"/>
    <row r="94" ht="15" hidden="1" customHeight="1" x14ac:dyDescent="0.25"/>
    <row r="95" hidden="1" x14ac:dyDescent="0.25"/>
    <row r="96" hidden="1" x14ac:dyDescent="0.25"/>
    <row r="97" hidden="1" x14ac:dyDescent="0.25"/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  <row r="106" hidden="1" x14ac:dyDescent="0.25"/>
    <row r="107" hidden="1" x14ac:dyDescent="0.25"/>
    <row r="108" ht="15" hidden="1" customHeight="1" x14ac:dyDescent="0.25"/>
    <row r="109" ht="15" hidden="1" customHeight="1" x14ac:dyDescent="0.25"/>
    <row r="110" hidden="1" x14ac:dyDescent="0.25"/>
    <row r="111" hidden="1" x14ac:dyDescent="0.25"/>
    <row r="112" hidden="1" x14ac:dyDescent="0.25"/>
    <row r="113" hidden="1" x14ac:dyDescent="0.25"/>
    <row r="114" hidden="1" x14ac:dyDescent="0.25"/>
    <row r="115" hidden="1" x14ac:dyDescent="0.25"/>
    <row r="116" hidden="1" x14ac:dyDescent="0.25"/>
    <row r="117" hidden="1" x14ac:dyDescent="0.25"/>
    <row r="118" hidden="1" x14ac:dyDescent="0.25"/>
    <row r="119" hidden="1" x14ac:dyDescent="0.25"/>
    <row r="120" hidden="1" x14ac:dyDescent="0.25"/>
    <row r="121" hidden="1" x14ac:dyDescent="0.25"/>
    <row r="122" hidden="1" x14ac:dyDescent="0.25"/>
    <row r="123" hidden="1" x14ac:dyDescent="0.25"/>
    <row r="124" hidden="1" x14ac:dyDescent="0.25"/>
    <row r="125" hidden="1" x14ac:dyDescent="0.25"/>
    <row r="126" hidden="1" x14ac:dyDescent="0.25"/>
    <row r="127" hidden="1" x14ac:dyDescent="0.25"/>
    <row r="128" hidden="1" x14ac:dyDescent="0.25"/>
    <row r="129" hidden="1" x14ac:dyDescent="0.25"/>
    <row r="130" hidden="1" x14ac:dyDescent="0.25"/>
    <row r="131" hidden="1" x14ac:dyDescent="0.25"/>
    <row r="132" hidden="1" x14ac:dyDescent="0.25"/>
    <row r="133" hidden="1" x14ac:dyDescent="0.25"/>
    <row r="134" hidden="1" x14ac:dyDescent="0.25"/>
    <row r="135" hidden="1" x14ac:dyDescent="0.25"/>
    <row r="136" hidden="1" x14ac:dyDescent="0.25"/>
    <row r="137" hidden="1" x14ac:dyDescent="0.25"/>
    <row r="138" hidden="1" x14ac:dyDescent="0.25"/>
    <row r="139" hidden="1" x14ac:dyDescent="0.25"/>
    <row r="140" hidden="1" x14ac:dyDescent="0.25"/>
    <row r="141" hidden="1" x14ac:dyDescent="0.25"/>
    <row r="142" hidden="1" x14ac:dyDescent="0.25"/>
    <row r="143" hidden="1" x14ac:dyDescent="0.25"/>
    <row r="144" hidden="1" x14ac:dyDescent="0.25"/>
    <row r="145" hidden="1" x14ac:dyDescent="0.25"/>
    <row r="146" hidden="1" x14ac:dyDescent="0.25"/>
    <row r="147" hidden="1" x14ac:dyDescent="0.25"/>
    <row r="148" hidden="1" x14ac:dyDescent="0.25"/>
    <row r="149" hidden="1" x14ac:dyDescent="0.25"/>
    <row r="150" hidden="1" x14ac:dyDescent="0.25"/>
    <row r="151" hidden="1" x14ac:dyDescent="0.25"/>
    <row r="152" hidden="1" x14ac:dyDescent="0.25"/>
    <row r="153" hidden="1" x14ac:dyDescent="0.25"/>
    <row r="154" hidden="1" x14ac:dyDescent="0.25"/>
    <row r="155" hidden="1" x14ac:dyDescent="0.25"/>
    <row r="156" hidden="1" x14ac:dyDescent="0.25"/>
    <row r="157" hidden="1" x14ac:dyDescent="0.25"/>
    <row r="158" hidden="1" x14ac:dyDescent="0.25"/>
    <row r="159" hidden="1" x14ac:dyDescent="0.25"/>
    <row r="160" hidden="1" x14ac:dyDescent="0.25"/>
    <row r="161" hidden="1" x14ac:dyDescent="0.25"/>
    <row r="162" hidden="1" x14ac:dyDescent="0.25"/>
    <row r="163" hidden="1" x14ac:dyDescent="0.25"/>
    <row r="164" hidden="1" x14ac:dyDescent="0.25"/>
    <row r="165" hidden="1" x14ac:dyDescent="0.25"/>
    <row r="166" hidden="1" x14ac:dyDescent="0.25"/>
    <row r="167" hidden="1" x14ac:dyDescent="0.25"/>
    <row r="168" hidden="1" x14ac:dyDescent="0.25"/>
    <row r="169" hidden="1" x14ac:dyDescent="0.25"/>
    <row r="170" hidden="1" x14ac:dyDescent="0.25"/>
    <row r="171" hidden="1" x14ac:dyDescent="0.25"/>
    <row r="172" hidden="1" x14ac:dyDescent="0.25"/>
    <row r="173" hidden="1" x14ac:dyDescent="0.25"/>
    <row r="174" hidden="1" x14ac:dyDescent="0.25"/>
    <row r="175" hidden="1" x14ac:dyDescent="0.25"/>
    <row r="176" hidden="1" x14ac:dyDescent="0.25"/>
    <row r="177" hidden="1" x14ac:dyDescent="0.25"/>
    <row r="178" hidden="1" x14ac:dyDescent="0.25"/>
    <row r="179" hidden="1" x14ac:dyDescent="0.25"/>
    <row r="180" hidden="1" x14ac:dyDescent="0.25"/>
    <row r="181" hidden="1" x14ac:dyDescent="0.25"/>
    <row r="182" hidden="1" x14ac:dyDescent="0.25"/>
    <row r="183" hidden="1" x14ac:dyDescent="0.25"/>
    <row r="184" hidden="1" x14ac:dyDescent="0.25"/>
    <row r="185" hidden="1" x14ac:dyDescent="0.25"/>
    <row r="186" hidden="1" x14ac:dyDescent="0.25"/>
    <row r="187" hidden="1" x14ac:dyDescent="0.25"/>
    <row r="188" hidden="1" x14ac:dyDescent="0.25"/>
    <row r="189" hidden="1" x14ac:dyDescent="0.25"/>
    <row r="190" hidden="1" x14ac:dyDescent="0.25"/>
    <row r="191" hidden="1" x14ac:dyDescent="0.25"/>
    <row r="192" hidden="1" x14ac:dyDescent="0.25"/>
    <row r="193" hidden="1" x14ac:dyDescent="0.25"/>
    <row r="194" hidden="1" x14ac:dyDescent="0.25"/>
    <row r="195" hidden="1" x14ac:dyDescent="0.25"/>
    <row r="196" hidden="1" x14ac:dyDescent="0.25"/>
    <row r="197" hidden="1" x14ac:dyDescent="0.25"/>
    <row r="198" hidden="1" x14ac:dyDescent="0.25"/>
    <row r="199" hidden="1" x14ac:dyDescent="0.25"/>
    <row r="200" hidden="1" x14ac:dyDescent="0.25"/>
    <row r="201" hidden="1" x14ac:dyDescent="0.25"/>
    <row r="202" hidden="1" x14ac:dyDescent="0.25"/>
    <row r="203" hidden="1" x14ac:dyDescent="0.25"/>
    <row r="204" hidden="1" x14ac:dyDescent="0.25"/>
    <row r="205" hidden="1" x14ac:dyDescent="0.25"/>
    <row r="206" hidden="1" x14ac:dyDescent="0.25"/>
    <row r="207" hidden="1" x14ac:dyDescent="0.25"/>
    <row r="208" hidden="1" x14ac:dyDescent="0.25"/>
    <row r="209" hidden="1" x14ac:dyDescent="0.25"/>
    <row r="210" hidden="1" x14ac:dyDescent="0.25"/>
    <row r="211" hidden="1" x14ac:dyDescent="0.25"/>
    <row r="212" hidden="1" x14ac:dyDescent="0.25"/>
    <row r="213" hidden="1" x14ac:dyDescent="0.25"/>
    <row r="214" hidden="1" x14ac:dyDescent="0.25"/>
    <row r="215" hidden="1" x14ac:dyDescent="0.25"/>
    <row r="216" hidden="1" x14ac:dyDescent="0.25"/>
    <row r="217" hidden="1" x14ac:dyDescent="0.25"/>
    <row r="218" hidden="1" x14ac:dyDescent="0.25"/>
    <row r="219" hidden="1" x14ac:dyDescent="0.25"/>
    <row r="220" hidden="1" x14ac:dyDescent="0.25"/>
    <row r="221" hidden="1" x14ac:dyDescent="0.25"/>
    <row r="222" hidden="1" x14ac:dyDescent="0.25"/>
    <row r="223" hidden="1" x14ac:dyDescent="0.25"/>
    <row r="224" hidden="1" x14ac:dyDescent="0.25"/>
    <row r="225" hidden="1" x14ac:dyDescent="0.25"/>
    <row r="226" hidden="1" x14ac:dyDescent="0.25"/>
    <row r="227" hidden="1" x14ac:dyDescent="0.25"/>
    <row r="228" hidden="1" x14ac:dyDescent="0.25"/>
    <row r="229" hidden="1" x14ac:dyDescent="0.25"/>
    <row r="230" hidden="1" x14ac:dyDescent="0.25"/>
    <row r="231" hidden="1" x14ac:dyDescent="0.25"/>
    <row r="232" hidden="1" x14ac:dyDescent="0.25"/>
    <row r="233" hidden="1" x14ac:dyDescent="0.25"/>
    <row r="234" hidden="1" x14ac:dyDescent="0.25"/>
    <row r="235" hidden="1" x14ac:dyDescent="0.25"/>
    <row r="236" hidden="1" x14ac:dyDescent="0.25"/>
    <row r="237" hidden="1" x14ac:dyDescent="0.25"/>
    <row r="238" hidden="1" x14ac:dyDescent="0.25"/>
    <row r="239" hidden="1" x14ac:dyDescent="0.25"/>
    <row r="240" hidden="1" x14ac:dyDescent="0.25"/>
    <row r="241" hidden="1" x14ac:dyDescent="0.25"/>
    <row r="242" hidden="1" x14ac:dyDescent="0.25"/>
    <row r="243" hidden="1" x14ac:dyDescent="0.25"/>
    <row r="244" hidden="1" x14ac:dyDescent="0.25"/>
    <row r="245" hidden="1" x14ac:dyDescent="0.25"/>
    <row r="246" hidden="1" x14ac:dyDescent="0.25"/>
    <row r="247" hidden="1" x14ac:dyDescent="0.25"/>
    <row r="248" hidden="1" x14ac:dyDescent="0.25"/>
    <row r="249" hidden="1" x14ac:dyDescent="0.25"/>
    <row r="250" hidden="1" x14ac:dyDescent="0.25"/>
    <row r="251" hidden="1" x14ac:dyDescent="0.25"/>
    <row r="252" hidden="1" x14ac:dyDescent="0.25"/>
    <row r="253" hidden="1" x14ac:dyDescent="0.25"/>
    <row r="254" hidden="1" x14ac:dyDescent="0.25"/>
    <row r="255" hidden="1" x14ac:dyDescent="0.25"/>
    <row r="256" hidden="1" x14ac:dyDescent="0.25"/>
    <row r="257" hidden="1" x14ac:dyDescent="0.25"/>
    <row r="258" hidden="1" x14ac:dyDescent="0.25"/>
    <row r="259" hidden="1" x14ac:dyDescent="0.25"/>
    <row r="260" hidden="1" x14ac:dyDescent="0.25"/>
    <row r="261" hidden="1" x14ac:dyDescent="0.25"/>
    <row r="262" hidden="1" x14ac:dyDescent="0.25"/>
    <row r="263" hidden="1" x14ac:dyDescent="0.25"/>
    <row r="264" hidden="1" x14ac:dyDescent="0.25"/>
  </sheetData>
  <mergeCells count="58">
    <mergeCell ref="B64:K64"/>
    <mergeCell ref="N26:N27"/>
    <mergeCell ref="O26:O27"/>
    <mergeCell ref="P26:P27"/>
    <mergeCell ref="Q26:Q27"/>
    <mergeCell ref="B26:B27"/>
    <mergeCell ref="C46:C47"/>
    <mergeCell ref="D59:K59"/>
    <mergeCell ref="B61:K61"/>
    <mergeCell ref="B62:K62"/>
    <mergeCell ref="B63:K63"/>
    <mergeCell ref="R26:R27"/>
    <mergeCell ref="C43:C44"/>
    <mergeCell ref="H26:H27"/>
    <mergeCell ref="I26:I27"/>
    <mergeCell ref="J26:J27"/>
    <mergeCell ref="K26:K27"/>
    <mergeCell ref="L26:L27"/>
    <mergeCell ref="M26:M27"/>
    <mergeCell ref="C26:C27"/>
    <mergeCell ref="D26:D27"/>
    <mergeCell ref="E26:E27"/>
    <mergeCell ref="F26:F27"/>
    <mergeCell ref="G26:G27"/>
    <mergeCell ref="N13:N14"/>
    <mergeCell ref="O13:O14"/>
    <mergeCell ref="P13:P14"/>
    <mergeCell ref="Q13:Q14"/>
    <mergeCell ref="R13:R14"/>
    <mergeCell ref="D25:F25"/>
    <mergeCell ref="G25:I25"/>
    <mergeCell ref="J25:L25"/>
    <mergeCell ref="M25:O25"/>
    <mergeCell ref="P25:R25"/>
    <mergeCell ref="M13:M14"/>
    <mergeCell ref="B13:B14"/>
    <mergeCell ref="C13:C14"/>
    <mergeCell ref="D13:D14"/>
    <mergeCell ref="E13:E14"/>
    <mergeCell ref="F13:F14"/>
    <mergeCell ref="G13:G14"/>
    <mergeCell ref="H13:H14"/>
    <mergeCell ref="I13:I14"/>
    <mergeCell ref="J13:J14"/>
    <mergeCell ref="K13:K14"/>
    <mergeCell ref="L13:L14"/>
    <mergeCell ref="P10:R10"/>
    <mergeCell ref="D12:F12"/>
    <mergeCell ref="G12:I12"/>
    <mergeCell ref="J12:L12"/>
    <mergeCell ref="M12:O12"/>
    <mergeCell ref="P12:R12"/>
    <mergeCell ref="M10:O10"/>
    <mergeCell ref="D4:K4"/>
    <mergeCell ref="D8:K8"/>
    <mergeCell ref="D10:F10"/>
    <mergeCell ref="G10:I10"/>
    <mergeCell ref="J10:L10"/>
  </mergeCells>
  <pageMargins left="0.70866141732283472" right="0.70866141732283472" top="0.78740157480314965" bottom="0.78740157480314965" header="0.31496062992125984" footer="0.31496062992125984"/>
  <pageSetup paperSize="8" scale="58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S109"/>
  <sheetViews>
    <sheetView showGridLines="0" topLeftCell="A5" zoomScale="80" zoomScaleNormal="80" zoomScaleSheetLayoutView="80" workbookViewId="0">
      <selection activeCell="D22" sqref="D22"/>
    </sheetView>
  </sheetViews>
  <sheetFormatPr defaultColWidth="0" defaultRowHeight="15" zeroHeight="1" x14ac:dyDescent="0.25"/>
  <cols>
    <col min="1" max="1" width="4.5703125" customWidth="1"/>
    <col min="2" max="2" width="9.140625" customWidth="1"/>
    <col min="3" max="3" width="65.7109375" customWidth="1"/>
    <col min="4" max="4" width="20.7109375" customWidth="1"/>
    <col min="5" max="6" width="14.28515625" customWidth="1"/>
    <col min="7" max="7" width="21.28515625" style="270" customWidth="1"/>
    <col min="8" max="9" width="14.28515625" customWidth="1"/>
    <col min="10" max="10" width="20.85546875" customWidth="1"/>
    <col min="11" max="12" width="14.28515625" customWidth="1"/>
    <col min="13" max="13" width="21.140625" customWidth="1"/>
    <col min="14" max="15" width="14.28515625" customWidth="1"/>
    <col min="16" max="16" width="21.42578125" customWidth="1"/>
    <col min="17" max="18" width="14.28515625" customWidth="1"/>
    <col min="19" max="19" width="4" customWidth="1"/>
    <col min="20" max="16384" width="9.140625" hidden="1"/>
  </cols>
  <sheetData>
    <row r="1" spans="1:19" x14ac:dyDescent="0.25">
      <c r="A1" s="3"/>
      <c r="B1" s="3"/>
      <c r="C1" s="3"/>
      <c r="D1" s="3"/>
      <c r="E1" s="3"/>
      <c r="F1" s="3"/>
      <c r="G1" s="39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</row>
    <row r="2" spans="1:19" ht="21" x14ac:dyDescent="0.35">
      <c r="A2" s="3"/>
      <c r="B2" s="396" t="s">
        <v>0</v>
      </c>
      <c r="C2" s="3"/>
      <c r="D2" s="3"/>
      <c r="E2" s="3"/>
      <c r="F2" s="3"/>
      <c r="G2" s="39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spans="1:19" ht="7.5" customHeight="1" x14ac:dyDescent="0.25">
      <c r="A3" s="3"/>
      <c r="B3" s="3"/>
      <c r="C3" s="3"/>
      <c r="D3" s="3"/>
      <c r="E3" s="3"/>
      <c r="F3" s="3"/>
      <c r="G3" s="39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1:19" ht="21" x14ac:dyDescent="0.35">
      <c r="A4" s="3"/>
      <c r="B4" s="3" t="s">
        <v>1</v>
      </c>
      <c r="C4" s="3"/>
      <c r="D4" s="450" t="s">
        <v>149</v>
      </c>
      <c r="E4" s="450"/>
      <c r="F4" s="450"/>
      <c r="G4" s="450"/>
      <c r="H4" s="450"/>
      <c r="I4" s="450"/>
      <c r="J4" s="450"/>
      <c r="K4" s="450"/>
      <c r="L4" s="3"/>
      <c r="M4" s="3"/>
      <c r="N4" s="3"/>
      <c r="O4" s="3"/>
      <c r="P4" s="3"/>
      <c r="Q4" s="3"/>
      <c r="R4" s="3"/>
      <c r="S4" s="3"/>
    </row>
    <row r="5" spans="1:19" ht="3.75" customHeight="1" x14ac:dyDescent="0.25">
      <c r="A5" s="3"/>
      <c r="B5" s="3"/>
      <c r="C5" s="3"/>
      <c r="D5" s="394"/>
      <c r="E5" s="394"/>
      <c r="F5" s="394"/>
      <c r="G5" s="394"/>
      <c r="H5" s="394"/>
      <c r="I5" s="394"/>
      <c r="J5" s="394"/>
      <c r="K5" s="394"/>
      <c r="L5" s="3"/>
      <c r="M5" s="3"/>
      <c r="N5" s="3"/>
      <c r="O5" s="3"/>
      <c r="P5" s="3"/>
      <c r="Q5" s="3"/>
      <c r="R5" s="3"/>
      <c r="S5" s="3"/>
    </row>
    <row r="6" spans="1:19" x14ac:dyDescent="0.25">
      <c r="A6" s="3"/>
      <c r="B6" s="3" t="s">
        <v>2</v>
      </c>
      <c r="C6" s="3"/>
      <c r="D6" s="395" t="s">
        <v>150</v>
      </c>
      <c r="E6" s="394"/>
      <c r="F6" s="394"/>
      <c r="G6" s="394"/>
      <c r="H6" s="394"/>
      <c r="I6" s="394"/>
      <c r="J6" s="394"/>
      <c r="K6" s="394"/>
      <c r="L6" s="3"/>
      <c r="M6" s="3"/>
      <c r="N6" s="3"/>
      <c r="O6" s="3"/>
      <c r="P6" s="3"/>
      <c r="Q6" s="3"/>
      <c r="R6" s="3"/>
      <c r="S6" s="3"/>
    </row>
    <row r="7" spans="1:19" ht="3.75" customHeight="1" x14ac:dyDescent="0.25">
      <c r="A7" s="3"/>
      <c r="B7" s="3"/>
      <c r="C7" s="3"/>
      <c r="D7" s="394"/>
      <c r="E7" s="394"/>
      <c r="F7" s="394"/>
      <c r="G7" s="394"/>
      <c r="H7" s="394"/>
      <c r="I7" s="394"/>
      <c r="J7" s="394"/>
      <c r="K7" s="394"/>
      <c r="L7" s="3"/>
      <c r="M7" s="3"/>
      <c r="N7" s="3"/>
      <c r="O7" s="3"/>
      <c r="P7" s="3"/>
      <c r="Q7" s="3"/>
      <c r="R7" s="3"/>
      <c r="S7" s="3"/>
    </row>
    <row r="8" spans="1:19" x14ac:dyDescent="0.25">
      <c r="A8" s="3"/>
      <c r="B8" s="3" t="s">
        <v>3</v>
      </c>
      <c r="C8" s="3"/>
      <c r="D8" s="451" t="s">
        <v>151</v>
      </c>
      <c r="E8" s="451"/>
      <c r="F8" s="451"/>
      <c r="G8" s="451"/>
      <c r="H8" s="451"/>
      <c r="I8" s="451"/>
      <c r="J8" s="451"/>
      <c r="K8" s="451"/>
      <c r="L8" s="3"/>
      <c r="M8" s="3"/>
      <c r="N8" s="3"/>
      <c r="O8" s="3"/>
      <c r="P8" s="3"/>
      <c r="Q8" s="3"/>
      <c r="R8" s="3"/>
      <c r="S8" s="3"/>
    </row>
    <row r="9" spans="1:19" ht="15.75" thickBot="1" x14ac:dyDescent="0.3">
      <c r="A9" s="3"/>
      <c r="B9" s="3"/>
      <c r="C9" s="3"/>
      <c r="D9" s="3"/>
      <c r="E9" s="3"/>
      <c r="F9" s="3"/>
      <c r="G9" s="39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</row>
    <row r="10" spans="1:19" ht="29.25" customHeight="1" thickBot="1" x14ac:dyDescent="0.3">
      <c r="A10" s="3"/>
      <c r="B10" s="392" t="s">
        <v>4</v>
      </c>
      <c r="C10" s="391" t="s">
        <v>5</v>
      </c>
      <c r="D10" s="455" t="s">
        <v>6</v>
      </c>
      <c r="E10" s="455"/>
      <c r="F10" s="456"/>
      <c r="G10" s="455" t="s">
        <v>7</v>
      </c>
      <c r="H10" s="455"/>
      <c r="I10" s="485"/>
      <c r="J10" s="454" t="s">
        <v>8</v>
      </c>
      <c r="K10" s="455"/>
      <c r="L10" s="456"/>
      <c r="M10" s="482" t="s">
        <v>9</v>
      </c>
      <c r="N10" s="455"/>
      <c r="O10" s="456"/>
      <c r="P10" s="455" t="s">
        <v>10</v>
      </c>
      <c r="Q10" s="455"/>
      <c r="R10" s="456"/>
      <c r="S10" s="3"/>
    </row>
    <row r="11" spans="1:19" ht="30.75" customHeight="1" thickBot="1" x14ac:dyDescent="0.3">
      <c r="A11" s="3"/>
      <c r="B11" s="390"/>
      <c r="C11" s="389"/>
      <c r="D11" s="386" t="s">
        <v>11</v>
      </c>
      <c r="E11" s="385" t="s">
        <v>12</v>
      </c>
      <c r="F11" s="385" t="s">
        <v>13</v>
      </c>
      <c r="G11" s="386" t="s">
        <v>11</v>
      </c>
      <c r="H11" s="385" t="s">
        <v>12</v>
      </c>
      <c r="I11" s="388" t="s">
        <v>13</v>
      </c>
      <c r="J11" s="388" t="s">
        <v>11</v>
      </c>
      <c r="K11" s="385" t="s">
        <v>12</v>
      </c>
      <c r="L11" s="385" t="s">
        <v>13</v>
      </c>
      <c r="M11" s="387" t="s">
        <v>11</v>
      </c>
      <c r="N11" s="385" t="s">
        <v>12</v>
      </c>
      <c r="O11" s="385" t="s">
        <v>13</v>
      </c>
      <c r="P11" s="386" t="s">
        <v>11</v>
      </c>
      <c r="Q11" s="385" t="s">
        <v>12</v>
      </c>
      <c r="R11" s="385" t="s">
        <v>13</v>
      </c>
      <c r="S11" s="3"/>
    </row>
    <row r="12" spans="1:19" ht="15.75" customHeight="1" thickBot="1" x14ac:dyDescent="0.3">
      <c r="A12" s="3"/>
      <c r="B12" s="384"/>
      <c r="C12" s="383" t="s">
        <v>14</v>
      </c>
      <c r="D12" s="458"/>
      <c r="E12" s="458"/>
      <c r="F12" s="459"/>
      <c r="G12" s="458"/>
      <c r="H12" s="458"/>
      <c r="I12" s="458"/>
      <c r="J12" s="457"/>
      <c r="K12" s="458"/>
      <c r="L12" s="459"/>
      <c r="M12" s="458"/>
      <c r="N12" s="458"/>
      <c r="O12" s="459"/>
      <c r="P12" s="458"/>
      <c r="Q12" s="458"/>
      <c r="R12" s="459"/>
      <c r="S12" s="3"/>
    </row>
    <row r="13" spans="1:19" ht="15.75" customHeight="1" x14ac:dyDescent="0.25">
      <c r="A13" s="3"/>
      <c r="B13" s="472" t="s">
        <v>4</v>
      </c>
      <c r="C13" s="477" t="s">
        <v>5</v>
      </c>
      <c r="D13" s="460" t="s">
        <v>15</v>
      </c>
      <c r="E13" s="462" t="s">
        <v>16</v>
      </c>
      <c r="F13" s="445" t="s">
        <v>14</v>
      </c>
      <c r="G13" s="464" t="s">
        <v>15</v>
      </c>
      <c r="H13" s="462" t="s">
        <v>16</v>
      </c>
      <c r="I13" s="452" t="s">
        <v>14</v>
      </c>
      <c r="J13" s="460" t="s">
        <v>15</v>
      </c>
      <c r="K13" s="462" t="s">
        <v>16</v>
      </c>
      <c r="L13" s="445" t="s">
        <v>14</v>
      </c>
      <c r="M13" s="483" t="s">
        <v>15</v>
      </c>
      <c r="N13" s="462" t="s">
        <v>16</v>
      </c>
      <c r="O13" s="445" t="s">
        <v>14</v>
      </c>
      <c r="P13" s="464" t="s">
        <v>15</v>
      </c>
      <c r="Q13" s="462" t="s">
        <v>16</v>
      </c>
      <c r="R13" s="445" t="s">
        <v>14</v>
      </c>
      <c r="S13" s="3"/>
    </row>
    <row r="14" spans="1:19" ht="15.75" thickBot="1" x14ac:dyDescent="0.3">
      <c r="A14" s="3"/>
      <c r="B14" s="473"/>
      <c r="C14" s="478"/>
      <c r="D14" s="461"/>
      <c r="E14" s="463"/>
      <c r="F14" s="446"/>
      <c r="G14" s="465"/>
      <c r="H14" s="463"/>
      <c r="I14" s="453"/>
      <c r="J14" s="461"/>
      <c r="K14" s="463"/>
      <c r="L14" s="446"/>
      <c r="M14" s="484"/>
      <c r="N14" s="463"/>
      <c r="O14" s="446"/>
      <c r="P14" s="465"/>
      <c r="Q14" s="463"/>
      <c r="R14" s="446"/>
      <c r="S14" s="3"/>
    </row>
    <row r="15" spans="1:19" x14ac:dyDescent="0.25">
      <c r="A15" s="3"/>
      <c r="B15" s="361" t="s">
        <v>17</v>
      </c>
      <c r="C15" s="360" t="s">
        <v>18</v>
      </c>
      <c r="D15" s="343">
        <f>'[16]NR 2023'!G15</f>
        <v>2357.8000000000002</v>
      </c>
      <c r="E15" s="342">
        <f>'[16]NR 2023'!H15</f>
        <v>22.5</v>
      </c>
      <c r="F15" s="346">
        <f t="shared" ref="F15:F23" si="0">D15+E15</f>
        <v>2380.3000000000002</v>
      </c>
      <c r="G15" s="343">
        <v>2600</v>
      </c>
      <c r="H15" s="342">
        <v>100</v>
      </c>
      <c r="I15" s="348">
        <f t="shared" ref="I15:I23" si="1">G15+H15</f>
        <v>2700</v>
      </c>
      <c r="J15" s="359">
        <f>'[16]NR 2023'!Y15</f>
        <v>2650</v>
      </c>
      <c r="K15" s="358">
        <f>'[16]NR 2023'!Z15</f>
        <v>100</v>
      </c>
      <c r="L15" s="357">
        <f>J15+K15</f>
        <v>2750</v>
      </c>
      <c r="M15" s="382">
        <v>2700</v>
      </c>
      <c r="N15" s="342">
        <v>100</v>
      </c>
      <c r="O15" s="346">
        <f t="shared" ref="O15:O23" si="2">M15+N15</f>
        <v>2800</v>
      </c>
      <c r="P15" s="343">
        <v>2700</v>
      </c>
      <c r="Q15" s="342">
        <v>100</v>
      </c>
      <c r="R15" s="346">
        <f t="shared" ref="R15:R23" si="3">P15+Q15</f>
        <v>2800</v>
      </c>
      <c r="S15" s="3"/>
    </row>
    <row r="16" spans="1:19" x14ac:dyDescent="0.25">
      <c r="A16" s="3"/>
      <c r="B16" s="350" t="s">
        <v>19</v>
      </c>
      <c r="C16" s="381" t="s">
        <v>20</v>
      </c>
      <c r="D16" s="343">
        <f>'[16]NR 2023'!G16</f>
        <v>1481</v>
      </c>
      <c r="E16" s="355">
        <f>'[16]NR 2023'!H16</f>
        <v>0</v>
      </c>
      <c r="F16" s="346">
        <f t="shared" si="0"/>
        <v>1481</v>
      </c>
      <c r="G16" s="343">
        <f>2522-952</f>
        <v>1570</v>
      </c>
      <c r="H16" s="355"/>
      <c r="I16" s="348">
        <f t="shared" si="1"/>
        <v>1570</v>
      </c>
      <c r="J16" s="340">
        <f>'[16]NR 2023'!Y16</f>
        <v>1872</v>
      </c>
      <c r="K16" s="339">
        <f>'[16]NR 2023'!Z16</f>
        <v>0</v>
      </c>
      <c r="L16" s="338">
        <f t="shared" ref="L16:L23" si="4">J16+K16</f>
        <v>1872</v>
      </c>
      <c r="M16" s="382">
        <v>2600</v>
      </c>
      <c r="N16" s="355"/>
      <c r="O16" s="346">
        <f t="shared" si="2"/>
        <v>2600</v>
      </c>
      <c r="P16" s="343">
        <v>2700</v>
      </c>
      <c r="Q16" s="355"/>
      <c r="R16" s="346">
        <f t="shared" si="3"/>
        <v>2700</v>
      </c>
      <c r="S16" s="3"/>
    </row>
    <row r="17" spans="1:19" x14ac:dyDescent="0.25">
      <c r="A17" s="3"/>
      <c r="B17" s="350" t="s">
        <v>21</v>
      </c>
      <c r="C17" s="380" t="s">
        <v>22</v>
      </c>
      <c r="D17" s="343">
        <f>'[16]NR 2023'!G17</f>
        <v>290</v>
      </c>
      <c r="E17" s="355">
        <f>'[16]NR 2023'!H17</f>
        <v>0</v>
      </c>
      <c r="F17" s="346">
        <f t="shared" si="0"/>
        <v>290</v>
      </c>
      <c r="G17" s="343">
        <f>216+952</f>
        <v>1168</v>
      </c>
      <c r="H17" s="355"/>
      <c r="I17" s="348">
        <f t="shared" si="1"/>
        <v>1168</v>
      </c>
      <c r="J17" s="340">
        <f>'[16]NR 2023'!Y17</f>
        <v>212</v>
      </c>
      <c r="K17" s="339">
        <f>'[16]NR 2023'!Z17</f>
        <v>0</v>
      </c>
      <c r="L17" s="338">
        <f t="shared" si="4"/>
        <v>212</v>
      </c>
      <c r="M17" s="382">
        <v>210</v>
      </c>
      <c r="N17" s="379"/>
      <c r="O17" s="346">
        <f t="shared" si="2"/>
        <v>210</v>
      </c>
      <c r="P17" s="343">
        <v>210</v>
      </c>
      <c r="Q17" s="379"/>
      <c r="R17" s="346">
        <f t="shared" si="3"/>
        <v>210</v>
      </c>
      <c r="S17" s="3"/>
    </row>
    <row r="18" spans="1:19" x14ac:dyDescent="0.25">
      <c r="A18" s="3"/>
      <c r="B18" s="350" t="s">
        <v>23</v>
      </c>
      <c r="C18" s="378" t="s">
        <v>24</v>
      </c>
      <c r="D18" s="343">
        <f>'[16]NR 2023'!G18</f>
        <v>23093.599999999999</v>
      </c>
      <c r="E18" s="342">
        <f>'[16]NR 2023'!H18</f>
        <v>0</v>
      </c>
      <c r="F18" s="346">
        <f t="shared" si="0"/>
        <v>23093.599999999999</v>
      </c>
      <c r="G18" s="343">
        <v>25950</v>
      </c>
      <c r="H18" s="342"/>
      <c r="I18" s="348">
        <f t="shared" si="1"/>
        <v>25950</v>
      </c>
      <c r="J18" s="340">
        <f>'[16]NR 2023'!Y18</f>
        <v>25000</v>
      </c>
      <c r="K18" s="339">
        <f>'[16]NR 2023'!Z18</f>
        <v>0</v>
      </c>
      <c r="L18" s="338">
        <f t="shared" si="4"/>
        <v>25000</v>
      </c>
      <c r="M18" s="382">
        <v>22300</v>
      </c>
      <c r="N18" s="342"/>
      <c r="O18" s="346">
        <f t="shared" si="2"/>
        <v>22300</v>
      </c>
      <c r="P18" s="343">
        <v>23200</v>
      </c>
      <c r="Q18" s="342"/>
      <c r="R18" s="346">
        <f t="shared" si="3"/>
        <v>23200</v>
      </c>
      <c r="S18" s="3"/>
    </row>
    <row r="19" spans="1:19" x14ac:dyDescent="0.25">
      <c r="A19" s="3"/>
      <c r="B19" s="350" t="s">
        <v>25</v>
      </c>
      <c r="C19" s="352" t="s">
        <v>26</v>
      </c>
      <c r="D19" s="343">
        <f>'[16]NR 2023'!G19</f>
        <v>267</v>
      </c>
      <c r="E19" s="342">
        <f>'[16]NR 2023'!H19</f>
        <v>0</v>
      </c>
      <c r="F19" s="346">
        <f t="shared" si="0"/>
        <v>267</v>
      </c>
      <c r="G19" s="343">
        <v>267</v>
      </c>
      <c r="H19" s="342"/>
      <c r="I19" s="348">
        <f t="shared" si="1"/>
        <v>267</v>
      </c>
      <c r="J19" s="340">
        <f>'[16]NR 2023'!Y19</f>
        <v>267</v>
      </c>
      <c r="K19" s="339">
        <f>'[16]NR 2023'!Z19</f>
        <v>0</v>
      </c>
      <c r="L19" s="338">
        <f t="shared" si="4"/>
        <v>267</v>
      </c>
      <c r="M19" s="382">
        <v>280</v>
      </c>
      <c r="N19" s="342"/>
      <c r="O19" s="346">
        <f t="shared" si="2"/>
        <v>280</v>
      </c>
      <c r="P19" s="343">
        <v>300</v>
      </c>
      <c r="Q19" s="342"/>
      <c r="R19" s="346">
        <f t="shared" si="3"/>
        <v>300</v>
      </c>
      <c r="S19" s="3"/>
    </row>
    <row r="20" spans="1:19" x14ac:dyDescent="0.25">
      <c r="A20" s="3"/>
      <c r="B20" s="350" t="s">
        <v>27</v>
      </c>
      <c r="C20" s="377" t="s">
        <v>28</v>
      </c>
      <c r="D20" s="343">
        <f>'[16]NR 2023'!G20</f>
        <v>0</v>
      </c>
      <c r="E20" s="342">
        <f>'[16]NR 2023'!H20</f>
        <v>0</v>
      </c>
      <c r="F20" s="346">
        <f t="shared" si="0"/>
        <v>0</v>
      </c>
      <c r="G20" s="343">
        <v>100</v>
      </c>
      <c r="H20" s="342"/>
      <c r="I20" s="348">
        <f t="shared" si="1"/>
        <v>100</v>
      </c>
      <c r="J20" s="340">
        <f>'[16]NR 2023'!Y20</f>
        <v>100</v>
      </c>
      <c r="K20" s="339">
        <f>'[16]NR 2023'!Z20</f>
        <v>0</v>
      </c>
      <c r="L20" s="338">
        <f t="shared" si="4"/>
        <v>100</v>
      </c>
      <c r="M20" s="382">
        <v>100</v>
      </c>
      <c r="N20" s="342">
        <v>0</v>
      </c>
      <c r="O20" s="346">
        <f t="shared" si="2"/>
        <v>100</v>
      </c>
      <c r="P20" s="343">
        <v>100</v>
      </c>
      <c r="Q20" s="342"/>
      <c r="R20" s="346">
        <f t="shared" si="3"/>
        <v>100</v>
      </c>
      <c r="S20" s="3"/>
    </row>
    <row r="21" spans="1:19" x14ac:dyDescent="0.25">
      <c r="A21" s="3"/>
      <c r="B21" s="350" t="s">
        <v>29</v>
      </c>
      <c r="C21" s="349" t="s">
        <v>30</v>
      </c>
      <c r="D21" s="343">
        <f>'[16]NR 2023'!G21</f>
        <v>20.2</v>
      </c>
      <c r="E21" s="342">
        <f>'[16]NR 2023'!H21</f>
        <v>38.9</v>
      </c>
      <c r="F21" s="346">
        <f t="shared" si="0"/>
        <v>59.099999999999994</v>
      </c>
      <c r="G21" s="343">
        <v>200</v>
      </c>
      <c r="H21" s="342">
        <v>50</v>
      </c>
      <c r="I21" s="348">
        <f t="shared" si="1"/>
        <v>250</v>
      </c>
      <c r="J21" s="340">
        <f>'[16]NR 2023'!Y21</f>
        <v>150</v>
      </c>
      <c r="K21" s="339">
        <f>'[16]NR 2023'!Z21</f>
        <v>50</v>
      </c>
      <c r="L21" s="338">
        <f t="shared" si="4"/>
        <v>200</v>
      </c>
      <c r="M21" s="382">
        <v>200</v>
      </c>
      <c r="N21" s="374">
        <v>50</v>
      </c>
      <c r="O21" s="346">
        <f t="shared" si="2"/>
        <v>250</v>
      </c>
      <c r="P21" s="343">
        <v>200</v>
      </c>
      <c r="Q21" s="374">
        <v>50</v>
      </c>
      <c r="R21" s="346">
        <f t="shared" si="3"/>
        <v>250</v>
      </c>
      <c r="S21" s="3"/>
    </row>
    <row r="22" spans="1:19" x14ac:dyDescent="0.25">
      <c r="A22" s="3"/>
      <c r="B22" s="350" t="s">
        <v>31</v>
      </c>
      <c r="C22" s="349" t="s">
        <v>32</v>
      </c>
      <c r="D22" s="343">
        <f>'[16]NR 2023'!G22</f>
        <v>0</v>
      </c>
      <c r="E22" s="342">
        <f>'[16]NR 2023'!H22</f>
        <v>38.799999999999997</v>
      </c>
      <c r="F22" s="346">
        <f t="shared" si="0"/>
        <v>38.799999999999997</v>
      </c>
      <c r="G22" s="343">
        <v>100</v>
      </c>
      <c r="H22" s="342">
        <v>50</v>
      </c>
      <c r="I22" s="348">
        <f t="shared" si="1"/>
        <v>150</v>
      </c>
      <c r="J22" s="340">
        <f>'[16]NR 2023'!Y22</f>
        <v>0</v>
      </c>
      <c r="K22" s="339">
        <f>'[16]NR 2023'!Z22</f>
        <v>50</v>
      </c>
      <c r="L22" s="338">
        <f t="shared" si="4"/>
        <v>50</v>
      </c>
      <c r="M22" s="382">
        <v>100</v>
      </c>
      <c r="N22" s="374">
        <v>50</v>
      </c>
      <c r="O22" s="346">
        <f t="shared" si="2"/>
        <v>150</v>
      </c>
      <c r="P22" s="343">
        <v>100</v>
      </c>
      <c r="Q22" s="374">
        <v>50</v>
      </c>
      <c r="R22" s="346">
        <f t="shared" si="3"/>
        <v>150</v>
      </c>
      <c r="S22" s="3"/>
    </row>
    <row r="23" spans="1:19" ht="15.75" thickBot="1" x14ac:dyDescent="0.3">
      <c r="A23" s="3"/>
      <c r="B23" s="373" t="s">
        <v>33</v>
      </c>
      <c r="C23" s="372" t="s">
        <v>34</v>
      </c>
      <c r="D23" s="343">
        <f>'[16]NR 2023'!G23</f>
        <v>0</v>
      </c>
      <c r="E23" s="342">
        <f>'[16]NR 2023'!H23</f>
        <v>0</v>
      </c>
      <c r="F23" s="336">
        <f t="shared" si="0"/>
        <v>0</v>
      </c>
      <c r="G23" s="343">
        <v>0</v>
      </c>
      <c r="H23" s="342"/>
      <c r="I23" s="341">
        <f t="shared" si="1"/>
        <v>0</v>
      </c>
      <c r="J23" s="340">
        <f>'[16]NR 2023'!Y23</f>
        <v>0</v>
      </c>
      <c r="K23" s="339">
        <f>'[16]NR 2023'!Z23</f>
        <v>0</v>
      </c>
      <c r="L23" s="338">
        <f t="shared" si="4"/>
        <v>0</v>
      </c>
      <c r="M23" s="382">
        <f t="shared" ref="M23" si="5">J23*1.04</f>
        <v>0</v>
      </c>
      <c r="N23" s="369"/>
      <c r="O23" s="336">
        <f t="shared" si="2"/>
        <v>0</v>
      </c>
      <c r="P23" s="343">
        <f t="shared" ref="P23" si="6">M23*1.04</f>
        <v>0</v>
      </c>
      <c r="Q23" s="369"/>
      <c r="R23" s="336">
        <f t="shared" si="3"/>
        <v>0</v>
      </c>
      <c r="S23" s="3"/>
    </row>
    <row r="24" spans="1:19" ht="15.75" thickBot="1" x14ac:dyDescent="0.3">
      <c r="A24" s="3"/>
      <c r="B24" s="335" t="s">
        <v>35</v>
      </c>
      <c r="C24" s="368" t="s">
        <v>36</v>
      </c>
      <c r="D24" s="364">
        <f t="shared" ref="D24:R24" si="7">SUM(D15:D21)</f>
        <v>27509.599999999999</v>
      </c>
      <c r="E24" s="364">
        <f t="shared" si="7"/>
        <v>61.4</v>
      </c>
      <c r="F24" s="364">
        <f t="shared" si="7"/>
        <v>27570.999999999996</v>
      </c>
      <c r="G24" s="364">
        <f t="shared" si="7"/>
        <v>31855</v>
      </c>
      <c r="H24" s="364">
        <f t="shared" si="7"/>
        <v>150</v>
      </c>
      <c r="I24" s="367">
        <f t="shared" si="7"/>
        <v>32005</v>
      </c>
      <c r="J24" s="366">
        <f t="shared" si="7"/>
        <v>30251</v>
      </c>
      <c r="K24" s="366">
        <f t="shared" si="7"/>
        <v>150</v>
      </c>
      <c r="L24" s="366">
        <f t="shared" si="7"/>
        <v>30401</v>
      </c>
      <c r="M24" s="365">
        <f t="shared" si="7"/>
        <v>28390</v>
      </c>
      <c r="N24" s="364">
        <f t="shared" si="7"/>
        <v>150</v>
      </c>
      <c r="O24" s="364">
        <f t="shared" si="7"/>
        <v>28540</v>
      </c>
      <c r="P24" s="364">
        <f t="shared" si="7"/>
        <v>29410</v>
      </c>
      <c r="Q24" s="364">
        <f t="shared" si="7"/>
        <v>150</v>
      </c>
      <c r="R24" s="364">
        <f t="shared" si="7"/>
        <v>29560</v>
      </c>
      <c r="S24" s="3"/>
    </row>
    <row r="25" spans="1:19" ht="15.75" customHeight="1" thickBot="1" x14ac:dyDescent="0.3">
      <c r="A25" s="3"/>
      <c r="B25" s="363"/>
      <c r="C25" s="362" t="s">
        <v>37</v>
      </c>
      <c r="D25" s="448"/>
      <c r="E25" s="448"/>
      <c r="F25" s="449"/>
      <c r="G25" s="448"/>
      <c r="H25" s="448"/>
      <c r="I25" s="448"/>
      <c r="J25" s="447"/>
      <c r="K25" s="448"/>
      <c r="L25" s="449"/>
      <c r="M25" s="448"/>
      <c r="N25" s="448"/>
      <c r="O25" s="449"/>
      <c r="P25" s="448"/>
      <c r="Q25" s="448"/>
      <c r="R25" s="449"/>
      <c r="S25" s="3"/>
    </row>
    <row r="26" spans="1:19" x14ac:dyDescent="0.25">
      <c r="A26" s="3"/>
      <c r="B26" s="472" t="s">
        <v>4</v>
      </c>
      <c r="C26" s="477" t="s">
        <v>5</v>
      </c>
      <c r="D26" s="460" t="s">
        <v>38</v>
      </c>
      <c r="E26" s="468" t="s">
        <v>39</v>
      </c>
      <c r="F26" s="470" t="s">
        <v>40</v>
      </c>
      <c r="G26" s="464" t="s">
        <v>38</v>
      </c>
      <c r="H26" s="468" t="s">
        <v>39</v>
      </c>
      <c r="I26" s="466" t="s">
        <v>40</v>
      </c>
      <c r="J26" s="460" t="s">
        <v>38</v>
      </c>
      <c r="K26" s="468" t="s">
        <v>39</v>
      </c>
      <c r="L26" s="470" t="s">
        <v>40</v>
      </c>
      <c r="M26" s="483" t="s">
        <v>38</v>
      </c>
      <c r="N26" s="468" t="s">
        <v>39</v>
      </c>
      <c r="O26" s="470" t="s">
        <v>40</v>
      </c>
      <c r="P26" s="464" t="s">
        <v>38</v>
      </c>
      <c r="Q26" s="468" t="s">
        <v>39</v>
      </c>
      <c r="R26" s="470" t="s">
        <v>40</v>
      </c>
      <c r="S26" s="3"/>
    </row>
    <row r="27" spans="1:19" ht="15.75" thickBot="1" x14ac:dyDescent="0.3">
      <c r="A27" s="3"/>
      <c r="B27" s="473"/>
      <c r="C27" s="478"/>
      <c r="D27" s="461"/>
      <c r="E27" s="469"/>
      <c r="F27" s="471"/>
      <c r="G27" s="465"/>
      <c r="H27" s="469"/>
      <c r="I27" s="467"/>
      <c r="J27" s="461"/>
      <c r="K27" s="469"/>
      <c r="L27" s="471"/>
      <c r="M27" s="484"/>
      <c r="N27" s="469"/>
      <c r="O27" s="471"/>
      <c r="P27" s="465"/>
      <c r="Q27" s="469"/>
      <c r="R27" s="471"/>
      <c r="S27" s="3"/>
    </row>
    <row r="28" spans="1:19" x14ac:dyDescent="0.25">
      <c r="A28" s="3"/>
      <c r="B28" s="361" t="s">
        <v>41</v>
      </c>
      <c r="C28" s="360" t="s">
        <v>42</v>
      </c>
      <c r="D28" s="343">
        <f>'[16]NR 2023'!G28</f>
        <v>626.4</v>
      </c>
      <c r="E28" s="342">
        <f>'[16]NR 2023'!H28</f>
        <v>0</v>
      </c>
      <c r="F28" s="346">
        <f t="shared" ref="F28:F38" si="8">D28+E28</f>
        <v>626.4</v>
      </c>
      <c r="G28" s="343">
        <f>'[16]NR 2023'!M28</f>
        <v>600</v>
      </c>
      <c r="H28" s="342">
        <f>'[16]NR 2023'!N28</f>
        <v>0</v>
      </c>
      <c r="I28" s="348">
        <f t="shared" ref="I28:I38" si="9">G28+H28</f>
        <v>600</v>
      </c>
      <c r="J28" s="359">
        <f>'[16]NR 2023'!Y28</f>
        <v>600</v>
      </c>
      <c r="K28" s="358">
        <f>'[16]NR 2023'!Z28</f>
        <v>0</v>
      </c>
      <c r="L28" s="357">
        <f t="shared" ref="L28:L38" si="10">J28+K28</f>
        <v>600</v>
      </c>
      <c r="M28" s="382">
        <v>650</v>
      </c>
      <c r="N28" s="356"/>
      <c r="O28" s="346">
        <f t="shared" ref="O28:O38" si="11">M28+N28</f>
        <v>650</v>
      </c>
      <c r="P28" s="343">
        <v>670</v>
      </c>
      <c r="Q28" s="356"/>
      <c r="R28" s="346">
        <f t="shared" ref="R28:R38" si="12">P28+Q28</f>
        <v>670</v>
      </c>
      <c r="S28" s="3"/>
    </row>
    <row r="29" spans="1:19" x14ac:dyDescent="0.25">
      <c r="A29" s="3"/>
      <c r="B29" s="350" t="s">
        <v>43</v>
      </c>
      <c r="C29" s="349" t="s">
        <v>44</v>
      </c>
      <c r="D29" s="343">
        <f>'[16]NR 2023'!G29</f>
        <v>323.8</v>
      </c>
      <c r="E29" s="355">
        <f>'[16]NR 2023'!H29</f>
        <v>0</v>
      </c>
      <c r="F29" s="346">
        <f t="shared" si="8"/>
        <v>323.8</v>
      </c>
      <c r="G29" s="343">
        <f>'[16]NR 2023'!M29</f>
        <v>305</v>
      </c>
      <c r="H29" s="355">
        <f>'[16]NR 2023'!N29</f>
        <v>0</v>
      </c>
      <c r="I29" s="348">
        <f t="shared" si="9"/>
        <v>305</v>
      </c>
      <c r="J29" s="340">
        <f>'[16]NR 2023'!Y29</f>
        <v>400</v>
      </c>
      <c r="K29" s="354">
        <f>'[16]NR 2023'!Z29</f>
        <v>0</v>
      </c>
      <c r="L29" s="338">
        <f t="shared" si="10"/>
        <v>400</v>
      </c>
      <c r="M29" s="382">
        <v>360</v>
      </c>
      <c r="N29" s="353"/>
      <c r="O29" s="346">
        <f t="shared" si="11"/>
        <v>360</v>
      </c>
      <c r="P29" s="343">
        <v>370</v>
      </c>
      <c r="Q29" s="353"/>
      <c r="R29" s="346">
        <f t="shared" si="12"/>
        <v>370</v>
      </c>
      <c r="S29" s="3"/>
    </row>
    <row r="30" spans="1:19" x14ac:dyDescent="0.25">
      <c r="A30" s="3"/>
      <c r="B30" s="350" t="s">
        <v>45</v>
      </c>
      <c r="C30" s="349" t="s">
        <v>46</v>
      </c>
      <c r="D30" s="343">
        <f>'[16]NR 2023'!G30</f>
        <v>1092.5999999999999</v>
      </c>
      <c r="E30" s="355">
        <f>'[16]NR 2023'!H30</f>
        <v>0</v>
      </c>
      <c r="F30" s="346">
        <f t="shared" si="8"/>
        <v>1092.5999999999999</v>
      </c>
      <c r="G30" s="343">
        <f>'[16]NR 2023'!M30</f>
        <v>2485</v>
      </c>
      <c r="H30" s="355">
        <f>'[16]NR 2023'!N30</f>
        <v>0</v>
      </c>
      <c r="I30" s="348">
        <f t="shared" si="9"/>
        <v>2485</v>
      </c>
      <c r="J30" s="340">
        <f>'[16]NR 2023'!Y30</f>
        <v>1600</v>
      </c>
      <c r="K30" s="354">
        <f>'[16]NR 2023'!Z30</f>
        <v>0</v>
      </c>
      <c r="L30" s="338">
        <f t="shared" si="10"/>
        <v>1600</v>
      </c>
      <c r="M30" s="382">
        <v>2500</v>
      </c>
      <c r="N30" s="353"/>
      <c r="O30" s="346">
        <f t="shared" si="11"/>
        <v>2500</v>
      </c>
      <c r="P30" s="343">
        <f t="shared" ref="P30:P36" si="13">M30*1.04</f>
        <v>2600</v>
      </c>
      <c r="Q30" s="353"/>
      <c r="R30" s="346">
        <f t="shared" si="12"/>
        <v>2600</v>
      </c>
      <c r="S30" s="3"/>
    </row>
    <row r="31" spans="1:19" x14ac:dyDescent="0.25">
      <c r="A31" s="3"/>
      <c r="B31" s="350" t="s">
        <v>47</v>
      </c>
      <c r="C31" s="349" t="s">
        <v>48</v>
      </c>
      <c r="D31" s="343">
        <f>'[16]NR 2023'!G31</f>
        <v>806.3</v>
      </c>
      <c r="E31" s="342">
        <f>'[16]NR 2023'!H31</f>
        <v>0</v>
      </c>
      <c r="F31" s="346">
        <f t="shared" si="8"/>
        <v>806.3</v>
      </c>
      <c r="G31" s="343">
        <f>'[16]NR 2023'!M31</f>
        <v>1074</v>
      </c>
      <c r="H31" s="342">
        <f>'[16]NR 2023'!N31</f>
        <v>0</v>
      </c>
      <c r="I31" s="348">
        <f t="shared" si="9"/>
        <v>1074</v>
      </c>
      <c r="J31" s="340">
        <f>'[16]NR 2023'!Y31</f>
        <v>1175</v>
      </c>
      <c r="K31" s="339">
        <f>'[16]NR 2023'!Z31</f>
        <v>0</v>
      </c>
      <c r="L31" s="338">
        <f t="shared" si="10"/>
        <v>1175</v>
      </c>
      <c r="M31" s="382">
        <v>1300</v>
      </c>
      <c r="N31" s="347"/>
      <c r="O31" s="346">
        <f t="shared" si="11"/>
        <v>1300</v>
      </c>
      <c r="P31" s="343">
        <v>1300</v>
      </c>
      <c r="Q31" s="347"/>
      <c r="R31" s="346">
        <f t="shared" si="12"/>
        <v>1300</v>
      </c>
      <c r="S31" s="3"/>
    </row>
    <row r="32" spans="1:19" x14ac:dyDescent="0.25">
      <c r="A32" s="3"/>
      <c r="B32" s="350" t="s">
        <v>49</v>
      </c>
      <c r="C32" s="349" t="s">
        <v>50</v>
      </c>
      <c r="D32" s="343">
        <f>'[16]NR 2023'!G32</f>
        <v>17806.099999999999</v>
      </c>
      <c r="E32" s="342">
        <f>'[16]NR 2023'!H32</f>
        <v>14.7</v>
      </c>
      <c r="F32" s="346">
        <f t="shared" si="8"/>
        <v>17820.8</v>
      </c>
      <c r="G32" s="343">
        <f>'[16]NR 2023'!M32</f>
        <v>19929</v>
      </c>
      <c r="H32" s="342">
        <f>'[16]NR 2023'!N32</f>
        <v>50</v>
      </c>
      <c r="I32" s="348">
        <f t="shared" si="9"/>
        <v>19979</v>
      </c>
      <c r="J32" s="340">
        <f>'[16]NR 2023'!Y32</f>
        <v>25437</v>
      </c>
      <c r="K32" s="339">
        <f>'[16]NR 2023'!Z32</f>
        <v>50</v>
      </c>
      <c r="L32" s="338">
        <f t="shared" si="10"/>
        <v>25487</v>
      </c>
      <c r="M32" s="382">
        <v>22700</v>
      </c>
      <c r="N32" s="347">
        <v>50</v>
      </c>
      <c r="O32" s="346">
        <f t="shared" si="11"/>
        <v>22750</v>
      </c>
      <c r="P32" s="343">
        <v>23600</v>
      </c>
      <c r="Q32" s="347">
        <v>50</v>
      </c>
      <c r="R32" s="346">
        <f t="shared" si="12"/>
        <v>23650</v>
      </c>
      <c r="S32" s="3"/>
    </row>
    <row r="33" spans="1:19" x14ac:dyDescent="0.25">
      <c r="A33" s="3"/>
      <c r="B33" s="350" t="s">
        <v>51</v>
      </c>
      <c r="C33" s="352" t="s">
        <v>52</v>
      </c>
      <c r="D33" s="343">
        <f>'[16]NR 2023'!G33</f>
        <v>17359.599999999999</v>
      </c>
      <c r="E33" s="342">
        <f>'[16]NR 2023'!H33</f>
        <v>14.7</v>
      </c>
      <c r="F33" s="346">
        <f t="shared" si="8"/>
        <v>17374.3</v>
      </c>
      <c r="G33" s="343">
        <f>'[16]NR 2023'!M33</f>
        <v>0</v>
      </c>
      <c r="H33" s="342">
        <f>'[16]NR 2023'!N33</f>
        <v>50</v>
      </c>
      <c r="I33" s="348">
        <f t="shared" si="9"/>
        <v>50</v>
      </c>
      <c r="J33" s="340">
        <f>'[16]NR 2023'!Y33</f>
        <v>0</v>
      </c>
      <c r="K33" s="339">
        <f>'[16]NR 2023'!Z33</f>
        <v>50</v>
      </c>
      <c r="L33" s="338">
        <f t="shared" si="10"/>
        <v>50</v>
      </c>
      <c r="M33" s="382">
        <f t="shared" ref="M33:M36" si="14">J33*1.04</f>
        <v>0</v>
      </c>
      <c r="N33" s="347">
        <v>50</v>
      </c>
      <c r="O33" s="346">
        <f t="shared" si="11"/>
        <v>50</v>
      </c>
      <c r="P33" s="343">
        <f t="shared" si="13"/>
        <v>0</v>
      </c>
      <c r="Q33" s="347">
        <v>50</v>
      </c>
      <c r="R33" s="346">
        <f t="shared" si="12"/>
        <v>50</v>
      </c>
      <c r="S33" s="3"/>
    </row>
    <row r="34" spans="1:19" x14ac:dyDescent="0.25">
      <c r="A34" s="3"/>
      <c r="B34" s="350" t="s">
        <v>53</v>
      </c>
      <c r="C34" s="351" t="s">
        <v>54</v>
      </c>
      <c r="D34" s="343">
        <f>'[16]NR 2023'!G34</f>
        <v>446.5</v>
      </c>
      <c r="E34" s="342">
        <f>'[16]NR 2023'!H34</f>
        <v>0</v>
      </c>
      <c r="F34" s="346">
        <f t="shared" si="8"/>
        <v>446.5</v>
      </c>
      <c r="G34" s="343">
        <f>'[16]NR 2023'!M34</f>
        <v>0</v>
      </c>
      <c r="H34" s="342">
        <f>'[16]NR 2023'!N34</f>
        <v>0</v>
      </c>
      <c r="I34" s="348">
        <f t="shared" si="9"/>
        <v>0</v>
      </c>
      <c r="J34" s="340">
        <f>'[16]NR 2023'!Y34</f>
        <v>0</v>
      </c>
      <c r="K34" s="339">
        <f>'[16]NR 2023'!Z34</f>
        <v>0</v>
      </c>
      <c r="L34" s="338">
        <f t="shared" si="10"/>
        <v>0</v>
      </c>
      <c r="M34" s="382">
        <f t="shared" si="14"/>
        <v>0</v>
      </c>
      <c r="N34" s="347"/>
      <c r="O34" s="346">
        <f t="shared" si="11"/>
        <v>0</v>
      </c>
      <c r="P34" s="343">
        <f t="shared" si="13"/>
        <v>0</v>
      </c>
      <c r="Q34" s="347"/>
      <c r="R34" s="346">
        <f t="shared" si="12"/>
        <v>0</v>
      </c>
      <c r="S34" s="3"/>
    </row>
    <row r="35" spans="1:19" x14ac:dyDescent="0.25">
      <c r="A35" s="3"/>
      <c r="B35" s="350" t="s">
        <v>55</v>
      </c>
      <c r="C35" s="349" t="s">
        <v>56</v>
      </c>
      <c r="D35" s="343">
        <f>'[16]NR 2023'!G35</f>
        <v>5755.5</v>
      </c>
      <c r="E35" s="342">
        <f>'[16]NR 2023'!H35</f>
        <v>0</v>
      </c>
      <c r="F35" s="346">
        <f t="shared" si="8"/>
        <v>5755.5</v>
      </c>
      <c r="G35" s="343">
        <f>'[16]NR 2023'!M35</f>
        <v>6500</v>
      </c>
      <c r="H35" s="342">
        <f>'[16]NR 2023'!N35</f>
        <v>0</v>
      </c>
      <c r="I35" s="348">
        <f t="shared" si="9"/>
        <v>6500</v>
      </c>
      <c r="J35" s="340">
        <f>'[16]NR 2023'!Y35</f>
        <v>0</v>
      </c>
      <c r="K35" s="339">
        <f>'[16]NR 2023'!Z35</f>
        <v>0</v>
      </c>
      <c r="L35" s="338">
        <f t="shared" si="10"/>
        <v>0</v>
      </c>
      <c r="M35" s="382">
        <f t="shared" si="14"/>
        <v>0</v>
      </c>
      <c r="N35" s="347"/>
      <c r="O35" s="346">
        <f t="shared" si="11"/>
        <v>0</v>
      </c>
      <c r="P35" s="343">
        <f t="shared" si="13"/>
        <v>0</v>
      </c>
      <c r="Q35" s="347"/>
      <c r="R35" s="346">
        <f t="shared" si="12"/>
        <v>0</v>
      </c>
      <c r="S35" s="3"/>
    </row>
    <row r="36" spans="1:19" x14ac:dyDescent="0.25">
      <c r="A36" s="3"/>
      <c r="B36" s="350" t="s">
        <v>57</v>
      </c>
      <c r="C36" s="349" t="s">
        <v>58</v>
      </c>
      <c r="D36" s="343">
        <f>'[16]NR 2023'!G36</f>
        <v>0</v>
      </c>
      <c r="E36" s="342">
        <f>'[16]NR 2023'!H36</f>
        <v>0</v>
      </c>
      <c r="F36" s="346">
        <f t="shared" si="8"/>
        <v>0</v>
      </c>
      <c r="G36" s="343">
        <f>'[16]NR 2023'!M36</f>
        <v>0</v>
      </c>
      <c r="H36" s="342">
        <f>'[16]NR 2023'!N36</f>
        <v>0</v>
      </c>
      <c r="I36" s="348">
        <f t="shared" si="9"/>
        <v>0</v>
      </c>
      <c r="J36" s="340">
        <f>'[16]NR 2023'!Y36</f>
        <v>0</v>
      </c>
      <c r="K36" s="339">
        <f>'[16]NR 2023'!Z36</f>
        <v>0</v>
      </c>
      <c r="L36" s="338">
        <f t="shared" si="10"/>
        <v>0</v>
      </c>
      <c r="M36" s="382">
        <f t="shared" si="14"/>
        <v>0</v>
      </c>
      <c r="N36" s="347"/>
      <c r="O36" s="346">
        <f t="shared" si="11"/>
        <v>0</v>
      </c>
      <c r="P36" s="343">
        <f t="shared" si="13"/>
        <v>0</v>
      </c>
      <c r="Q36" s="347"/>
      <c r="R36" s="346">
        <f t="shared" si="12"/>
        <v>0</v>
      </c>
      <c r="S36" s="3"/>
    </row>
    <row r="37" spans="1:19" x14ac:dyDescent="0.25">
      <c r="A37" s="3"/>
      <c r="B37" s="350" t="s">
        <v>59</v>
      </c>
      <c r="C37" s="349" t="s">
        <v>60</v>
      </c>
      <c r="D37" s="343">
        <f>'[16]NR 2023'!G37</f>
        <v>638.79999999999995</v>
      </c>
      <c r="E37" s="342">
        <f>'[16]NR 2023'!H37</f>
        <v>0</v>
      </c>
      <c r="F37" s="346">
        <f t="shared" si="8"/>
        <v>638.79999999999995</v>
      </c>
      <c r="G37" s="343">
        <f>'[16]NR 2023'!M37</f>
        <v>639</v>
      </c>
      <c r="H37" s="342">
        <f>'[16]NR 2023'!N37</f>
        <v>0</v>
      </c>
      <c r="I37" s="348">
        <f t="shared" si="9"/>
        <v>639</v>
      </c>
      <c r="J37" s="340">
        <f>'[16]NR 2023'!Y37</f>
        <v>639</v>
      </c>
      <c r="K37" s="339">
        <f>'[16]NR 2023'!Z37</f>
        <v>0</v>
      </c>
      <c r="L37" s="338">
        <f t="shared" si="10"/>
        <v>639</v>
      </c>
      <c r="M37" s="382">
        <v>650</v>
      </c>
      <c r="N37" s="347"/>
      <c r="O37" s="346">
        <f t="shared" si="11"/>
        <v>650</v>
      </c>
      <c r="P37" s="343">
        <v>670</v>
      </c>
      <c r="Q37" s="347"/>
      <c r="R37" s="346">
        <f t="shared" si="12"/>
        <v>670</v>
      </c>
      <c r="S37" s="3"/>
    </row>
    <row r="38" spans="1:19" ht="15.75" thickBot="1" x14ac:dyDescent="0.3">
      <c r="A38" s="3"/>
      <c r="B38" s="345" t="s">
        <v>61</v>
      </c>
      <c r="C38" s="344" t="s">
        <v>62</v>
      </c>
      <c r="D38" s="343">
        <f>'[16]NR 2023'!G38</f>
        <v>405.6</v>
      </c>
      <c r="E38" s="342">
        <f>'[16]NR 2023'!H38</f>
        <v>0</v>
      </c>
      <c r="F38" s="336">
        <f t="shared" si="8"/>
        <v>405.6</v>
      </c>
      <c r="G38" s="343">
        <f>'[16]NR 2023'!M38</f>
        <v>423</v>
      </c>
      <c r="H38" s="342">
        <f>'[16]NR 2023'!N38</f>
        <v>0</v>
      </c>
      <c r="I38" s="341">
        <f t="shared" si="9"/>
        <v>423</v>
      </c>
      <c r="J38" s="340">
        <f>'[16]NR 2023'!Y38</f>
        <v>500</v>
      </c>
      <c r="K38" s="339">
        <f>'[16]NR 2023'!Z38</f>
        <v>0</v>
      </c>
      <c r="L38" s="338">
        <f t="shared" si="10"/>
        <v>500</v>
      </c>
      <c r="M38" s="382">
        <v>330</v>
      </c>
      <c r="N38" s="337"/>
      <c r="O38" s="336">
        <f t="shared" si="11"/>
        <v>330</v>
      </c>
      <c r="P38" s="343">
        <v>300</v>
      </c>
      <c r="Q38" s="337"/>
      <c r="R38" s="336">
        <f t="shared" si="12"/>
        <v>300</v>
      </c>
      <c r="S38" s="3"/>
    </row>
    <row r="39" spans="1:19" ht="15.75" thickBot="1" x14ac:dyDescent="0.3">
      <c r="A39" s="3"/>
      <c r="B39" s="335" t="s">
        <v>63</v>
      </c>
      <c r="C39" s="334" t="s">
        <v>64</v>
      </c>
      <c r="D39" s="330">
        <f>SUM(D28:D32)+SUM(D35:D38)</f>
        <v>27455.1</v>
      </c>
      <c r="E39" s="330">
        <f>SUM(E28:E32)+SUM(E35:E38)</f>
        <v>14.7</v>
      </c>
      <c r="F39" s="329">
        <f>SUM(F35:F38)+SUM(F28:F32)</f>
        <v>27469.8</v>
      </c>
      <c r="G39" s="330">
        <f>SUM(G28:G32)+SUM(G35:G38)</f>
        <v>31955</v>
      </c>
      <c r="H39" s="330">
        <f>SUM(H28:H32)+SUM(H35:H38)</f>
        <v>50</v>
      </c>
      <c r="I39" s="333">
        <f>SUM(I35:I38)+SUM(I28:I32)</f>
        <v>32005</v>
      </c>
      <c r="J39" s="331">
        <f>SUM(J28:J32)+SUM(J35:J38)</f>
        <v>30351</v>
      </c>
      <c r="K39" s="332">
        <f>SUM(K28:K32)+SUM(K35:K38)</f>
        <v>50</v>
      </c>
      <c r="L39" s="331">
        <f>SUM(L35:L38)+SUM(L28:L32)</f>
        <v>30401</v>
      </c>
      <c r="M39" s="330">
        <f>SUM(M28:M32)+SUM(M35:M38)</f>
        <v>28490</v>
      </c>
      <c r="N39" s="330">
        <f>SUM(N28:N32)+SUM(N35:N38)</f>
        <v>50</v>
      </c>
      <c r="O39" s="329">
        <f>SUM(O35:O38)+SUM(O28:O32)</f>
        <v>28540</v>
      </c>
      <c r="P39" s="330">
        <f>SUM(P28:P32)+SUM(P35:P38)</f>
        <v>29510</v>
      </c>
      <c r="Q39" s="330">
        <f>SUM(Q28:Q32)+SUM(Q35:Q38)</f>
        <v>50</v>
      </c>
      <c r="R39" s="329">
        <f>SUM(R35:R38)+SUM(R28:R32)</f>
        <v>29560</v>
      </c>
      <c r="S39" s="3"/>
    </row>
    <row r="40" spans="1:19" ht="19.5" thickBot="1" x14ac:dyDescent="0.35">
      <c r="A40" s="3"/>
      <c r="B40" s="328" t="s">
        <v>65</v>
      </c>
      <c r="C40" s="327" t="s">
        <v>66</v>
      </c>
      <c r="D40" s="324">
        <f t="shared" ref="D40:R40" si="15">D24-D39</f>
        <v>54.5</v>
      </c>
      <c r="E40" s="324">
        <f t="shared" si="15"/>
        <v>46.7</v>
      </c>
      <c r="F40" s="323">
        <f t="shared" si="15"/>
        <v>101.19999999999709</v>
      </c>
      <c r="G40" s="324">
        <f t="shared" si="15"/>
        <v>-100</v>
      </c>
      <c r="H40" s="324">
        <f t="shared" si="15"/>
        <v>100</v>
      </c>
      <c r="I40" s="326">
        <f t="shared" si="15"/>
        <v>0</v>
      </c>
      <c r="J40" s="324">
        <f t="shared" si="15"/>
        <v>-100</v>
      </c>
      <c r="K40" s="324">
        <f t="shared" si="15"/>
        <v>100</v>
      </c>
      <c r="L40" s="323">
        <f t="shared" si="15"/>
        <v>0</v>
      </c>
      <c r="M40" s="325">
        <f t="shared" si="15"/>
        <v>-100</v>
      </c>
      <c r="N40" s="324">
        <f t="shared" si="15"/>
        <v>100</v>
      </c>
      <c r="O40" s="323">
        <f t="shared" si="15"/>
        <v>0</v>
      </c>
      <c r="P40" s="324">
        <f t="shared" si="15"/>
        <v>-100</v>
      </c>
      <c r="Q40" s="324">
        <f t="shared" si="15"/>
        <v>100</v>
      </c>
      <c r="R40" s="323">
        <f t="shared" si="15"/>
        <v>0</v>
      </c>
      <c r="S40" s="3"/>
    </row>
    <row r="41" spans="1:19" ht="15.75" thickBot="1" x14ac:dyDescent="0.3">
      <c r="A41" s="3"/>
      <c r="B41" s="322" t="s">
        <v>67</v>
      </c>
      <c r="C41" s="321" t="s">
        <v>68</v>
      </c>
      <c r="D41" s="316"/>
      <c r="E41" s="320"/>
      <c r="F41" s="314">
        <f>F40-D16</f>
        <v>-1379.8000000000029</v>
      </c>
      <c r="G41" s="316"/>
      <c r="H41" s="315"/>
      <c r="I41" s="319">
        <f>I40-G16</f>
        <v>-1570</v>
      </c>
      <c r="J41" s="318"/>
      <c r="K41" s="315"/>
      <c r="L41" s="314">
        <f>L40-J16</f>
        <v>-1872</v>
      </c>
      <c r="M41" s="317"/>
      <c r="N41" s="315"/>
      <c r="O41" s="314">
        <f>O40-M16</f>
        <v>-2600</v>
      </c>
      <c r="P41" s="316"/>
      <c r="Q41" s="315"/>
      <c r="R41" s="314">
        <f>R40-P16</f>
        <v>-2700</v>
      </c>
      <c r="S41" s="3"/>
    </row>
    <row r="42" spans="1:19" ht="8.25" customHeight="1" thickBot="1" x14ac:dyDescent="0.3">
      <c r="A42" s="3"/>
      <c r="B42" s="311"/>
      <c r="C42" s="296"/>
      <c r="D42" s="3"/>
      <c r="E42" s="295"/>
      <c r="F42" s="295"/>
      <c r="G42" s="3"/>
      <c r="H42" s="295"/>
      <c r="I42" s="295"/>
      <c r="J42" s="295"/>
      <c r="K42" s="295"/>
      <c r="L42" s="3"/>
      <c r="M42" s="3"/>
      <c r="N42" s="3"/>
      <c r="O42" s="3"/>
      <c r="P42" s="3"/>
      <c r="Q42" s="3"/>
      <c r="R42" s="3"/>
      <c r="S42" s="3"/>
    </row>
    <row r="43" spans="1:19" ht="15.75" customHeight="1" x14ac:dyDescent="0.25">
      <c r="A43" s="3"/>
      <c r="B43" s="311"/>
      <c r="C43" s="474" t="s">
        <v>69</v>
      </c>
      <c r="D43" s="313" t="s">
        <v>70</v>
      </c>
      <c r="E43" s="295"/>
      <c r="F43" s="294"/>
      <c r="G43" s="313" t="s">
        <v>71</v>
      </c>
      <c r="H43" s="295"/>
      <c r="I43" s="295"/>
      <c r="J43" s="313" t="s">
        <v>72</v>
      </c>
      <c r="K43" s="295"/>
      <c r="L43" s="295"/>
      <c r="M43" s="313" t="s">
        <v>73</v>
      </c>
      <c r="N43" s="3"/>
      <c r="O43" s="3"/>
      <c r="P43" s="313" t="s">
        <v>73</v>
      </c>
      <c r="Q43" s="3"/>
      <c r="R43" s="3"/>
      <c r="S43" s="3"/>
    </row>
    <row r="44" spans="1:19" ht="15.75" thickBot="1" x14ac:dyDescent="0.3">
      <c r="A44" s="3"/>
      <c r="B44" s="311"/>
      <c r="C44" s="475"/>
      <c r="D44" s="312">
        <v>112.4</v>
      </c>
      <c r="E44" s="295"/>
      <c r="F44" s="294"/>
      <c r="G44" s="312">
        <v>112.4</v>
      </c>
      <c r="H44" s="308"/>
      <c r="I44" s="308"/>
      <c r="J44" s="312">
        <v>112.4</v>
      </c>
      <c r="K44" s="308"/>
      <c r="L44" s="308"/>
      <c r="M44" s="312">
        <v>112.4</v>
      </c>
      <c r="N44" s="3"/>
      <c r="O44" s="3"/>
      <c r="P44" s="312">
        <v>112.4</v>
      </c>
      <c r="Q44" s="3"/>
      <c r="R44" s="3"/>
      <c r="S44" s="3"/>
    </row>
    <row r="45" spans="1:19" ht="8.25" customHeight="1" thickBot="1" x14ac:dyDescent="0.3">
      <c r="A45" s="3"/>
      <c r="B45" s="311"/>
      <c r="C45" s="296"/>
      <c r="D45" s="295"/>
      <c r="E45" s="295"/>
      <c r="F45" s="294"/>
      <c r="G45" s="295"/>
      <c r="H45" s="295"/>
      <c r="I45" s="294"/>
      <c r="J45" s="294"/>
      <c r="K45" s="294"/>
      <c r="L45" s="3"/>
      <c r="M45" s="3"/>
      <c r="N45" s="3"/>
      <c r="O45" s="3"/>
      <c r="P45" s="3"/>
      <c r="Q45" s="3"/>
      <c r="R45" s="3"/>
      <c r="S45" s="3"/>
    </row>
    <row r="46" spans="1:19" ht="37.5" customHeight="1" thickBot="1" x14ac:dyDescent="0.3">
      <c r="A46" s="3"/>
      <c r="B46" s="311"/>
      <c r="C46" s="474" t="s">
        <v>74</v>
      </c>
      <c r="D46" s="101" t="s">
        <v>75</v>
      </c>
      <c r="E46" s="309" t="s">
        <v>76</v>
      </c>
      <c r="F46" s="294"/>
      <c r="G46" s="101" t="s">
        <v>75</v>
      </c>
      <c r="H46" s="309" t="s">
        <v>76</v>
      </c>
      <c r="I46" s="3"/>
      <c r="J46" s="101" t="s">
        <v>75</v>
      </c>
      <c r="K46" s="309" t="s">
        <v>76</v>
      </c>
      <c r="L46" s="310"/>
      <c r="M46" s="101" t="s">
        <v>75</v>
      </c>
      <c r="N46" s="309" t="s">
        <v>76</v>
      </c>
      <c r="O46" s="3"/>
      <c r="P46" s="101" t="s">
        <v>75</v>
      </c>
      <c r="Q46" s="309" t="s">
        <v>76</v>
      </c>
      <c r="R46" s="3"/>
      <c r="S46" s="3"/>
    </row>
    <row r="47" spans="1:19" ht="15.75" thickBot="1" x14ac:dyDescent="0.3">
      <c r="A47" s="3"/>
      <c r="B47" s="297"/>
      <c r="C47" s="476"/>
      <c r="D47" s="307">
        <v>0</v>
      </c>
      <c r="E47" s="306">
        <v>0</v>
      </c>
      <c r="F47" s="294"/>
      <c r="G47" s="307">
        <v>0</v>
      </c>
      <c r="H47" s="306">
        <v>0</v>
      </c>
      <c r="I47" s="3"/>
      <c r="J47" s="307">
        <v>0</v>
      </c>
      <c r="K47" s="306">
        <v>0</v>
      </c>
      <c r="L47" s="308"/>
      <c r="M47" s="307">
        <v>0</v>
      </c>
      <c r="N47" s="306">
        <v>0</v>
      </c>
      <c r="O47" s="3"/>
      <c r="P47" s="307">
        <v>0</v>
      </c>
      <c r="Q47" s="306">
        <v>0</v>
      </c>
      <c r="R47" s="3"/>
      <c r="S47" s="3"/>
    </row>
    <row r="48" spans="1:19" x14ac:dyDescent="0.25">
      <c r="A48" s="3"/>
      <c r="B48" s="297"/>
      <c r="C48" s="296"/>
      <c r="D48" s="295"/>
      <c r="E48" s="295"/>
      <c r="F48" s="294"/>
      <c r="G48" s="295"/>
      <c r="H48" s="295"/>
      <c r="I48" s="294"/>
      <c r="J48" s="294"/>
      <c r="K48" s="294"/>
      <c r="L48" s="3"/>
      <c r="M48" s="3"/>
      <c r="N48" s="3"/>
      <c r="O48" s="3"/>
      <c r="P48" s="3"/>
      <c r="Q48" s="3"/>
      <c r="R48" s="3"/>
      <c r="S48" s="3"/>
    </row>
    <row r="49" spans="1:19" x14ac:dyDescent="0.25">
      <c r="A49" s="3"/>
      <c r="B49" s="297"/>
      <c r="C49" s="302" t="s">
        <v>77</v>
      </c>
      <c r="D49" s="300" t="s">
        <v>78</v>
      </c>
      <c r="E49" s="295"/>
      <c r="F49" s="3"/>
      <c r="G49" s="300" t="s">
        <v>79</v>
      </c>
      <c r="H49" s="3"/>
      <c r="I49" s="3"/>
      <c r="J49" s="300" t="s">
        <v>80</v>
      </c>
      <c r="K49" s="3"/>
      <c r="L49" s="301"/>
      <c r="M49" s="300" t="s">
        <v>81</v>
      </c>
      <c r="N49" s="301"/>
      <c r="O49" s="301"/>
      <c r="P49" s="300" t="s">
        <v>82</v>
      </c>
      <c r="Q49" s="3"/>
      <c r="R49" s="3"/>
      <c r="S49" s="3"/>
    </row>
    <row r="50" spans="1:19" x14ac:dyDescent="0.25">
      <c r="A50" s="3"/>
      <c r="B50" s="297"/>
      <c r="C50" s="299" t="s">
        <v>83</v>
      </c>
      <c r="D50" s="303"/>
      <c r="E50" s="295"/>
      <c r="F50" s="3"/>
      <c r="G50" s="303"/>
      <c r="H50" s="3"/>
      <c r="I50" s="3"/>
      <c r="J50" s="303"/>
      <c r="K50" s="3"/>
      <c r="L50" s="304"/>
      <c r="M50" s="303"/>
      <c r="N50" s="304"/>
      <c r="O50" s="304"/>
      <c r="P50" s="303"/>
      <c r="Q50" s="3"/>
      <c r="R50" s="3"/>
      <c r="S50" s="3"/>
    </row>
    <row r="51" spans="1:19" x14ac:dyDescent="0.25">
      <c r="A51" s="3"/>
      <c r="B51" s="297"/>
      <c r="C51" s="299" t="s">
        <v>84</v>
      </c>
      <c r="D51" s="303">
        <v>763.2</v>
      </c>
      <c r="E51" s="295"/>
      <c r="F51" s="3"/>
      <c r="G51" s="303">
        <v>840</v>
      </c>
      <c r="H51" s="3"/>
      <c r="I51" s="3"/>
      <c r="J51" s="303">
        <v>840</v>
      </c>
      <c r="K51" s="3"/>
      <c r="L51" s="304"/>
      <c r="M51" s="303">
        <v>840</v>
      </c>
      <c r="N51" s="304"/>
      <c r="O51" s="304"/>
      <c r="P51" s="303">
        <v>840</v>
      </c>
      <c r="Q51" s="3"/>
      <c r="R51" s="3"/>
      <c r="S51" s="3"/>
    </row>
    <row r="52" spans="1:19" x14ac:dyDescent="0.25">
      <c r="A52" s="3"/>
      <c r="B52" s="297"/>
      <c r="C52" s="299" t="s">
        <v>85</v>
      </c>
      <c r="D52" s="303">
        <v>456.19999999999993</v>
      </c>
      <c r="E52" s="295"/>
      <c r="F52" s="3"/>
      <c r="G52" s="303">
        <v>840</v>
      </c>
      <c r="H52" s="3"/>
      <c r="I52" s="3"/>
      <c r="J52" s="303">
        <v>1220</v>
      </c>
      <c r="K52" s="3"/>
      <c r="L52" s="304"/>
      <c r="M52" s="303">
        <v>500</v>
      </c>
      <c r="N52" s="304"/>
      <c r="O52" s="304"/>
      <c r="P52" s="303">
        <v>880</v>
      </c>
      <c r="Q52" s="3"/>
      <c r="R52" s="3"/>
      <c r="S52" s="3"/>
    </row>
    <row r="53" spans="1:19" x14ac:dyDescent="0.25">
      <c r="A53" s="3"/>
      <c r="B53" s="297"/>
      <c r="C53" s="299" t="s">
        <v>86</v>
      </c>
      <c r="D53" s="303">
        <v>239.4</v>
      </c>
      <c r="E53" s="295"/>
      <c r="F53" s="3"/>
      <c r="G53" s="303">
        <v>260</v>
      </c>
      <c r="H53" s="3"/>
      <c r="I53" s="3"/>
      <c r="J53" s="303">
        <v>240</v>
      </c>
      <c r="K53" s="3"/>
      <c r="L53" s="304"/>
      <c r="M53" s="303">
        <v>220</v>
      </c>
      <c r="N53" s="304"/>
      <c r="O53" s="304"/>
      <c r="P53" s="303">
        <v>200</v>
      </c>
      <c r="Q53" s="3"/>
      <c r="R53" s="3"/>
      <c r="S53" s="3"/>
    </row>
    <row r="54" spans="1:19" x14ac:dyDescent="0.25">
      <c r="A54" s="3"/>
      <c r="B54" s="297"/>
      <c r="C54" s="305" t="s">
        <v>87</v>
      </c>
      <c r="D54" s="303">
        <v>150.79999999999995</v>
      </c>
      <c r="E54" s="295"/>
      <c r="F54" s="3"/>
      <c r="G54" s="303">
        <v>130</v>
      </c>
      <c r="H54" s="3"/>
      <c r="I54" s="3"/>
      <c r="J54" s="303">
        <v>130</v>
      </c>
      <c r="K54" s="3"/>
      <c r="L54" s="304"/>
      <c r="M54" s="303">
        <v>130</v>
      </c>
      <c r="N54" s="304"/>
      <c r="O54" s="304"/>
      <c r="P54" s="303">
        <v>130</v>
      </c>
      <c r="Q54" s="3"/>
      <c r="R54" s="3"/>
      <c r="S54" s="3"/>
    </row>
    <row r="55" spans="1:19" ht="10.5" customHeight="1" x14ac:dyDescent="0.25">
      <c r="A55" s="3"/>
      <c r="B55" s="297"/>
      <c r="C55" s="296"/>
      <c r="D55" s="295"/>
      <c r="E55" s="295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</row>
    <row r="56" spans="1:19" x14ac:dyDescent="0.25">
      <c r="A56" s="3"/>
      <c r="B56" s="297"/>
      <c r="C56" s="302" t="s">
        <v>88</v>
      </c>
      <c r="D56" s="300" t="s">
        <v>78</v>
      </c>
      <c r="E56" s="295"/>
      <c r="F56" s="294"/>
      <c r="G56" s="300" t="s">
        <v>89</v>
      </c>
      <c r="H56" s="295"/>
      <c r="I56" s="294"/>
      <c r="J56" s="300" t="s">
        <v>80</v>
      </c>
      <c r="K56" s="294"/>
      <c r="L56" s="3"/>
      <c r="M56" s="300" t="s">
        <v>81</v>
      </c>
      <c r="N56" s="301"/>
      <c r="O56" s="301"/>
      <c r="P56" s="300" t="s">
        <v>82</v>
      </c>
      <c r="Q56" s="3"/>
      <c r="R56" s="3"/>
      <c r="S56" s="3"/>
    </row>
    <row r="57" spans="1:19" x14ac:dyDescent="0.25">
      <c r="A57" s="3"/>
      <c r="B57" s="297"/>
      <c r="C57" s="299"/>
      <c r="D57" s="298">
        <v>32.299999999999997</v>
      </c>
      <c r="E57" s="295"/>
      <c r="F57" s="294"/>
      <c r="G57" s="298">
        <v>34</v>
      </c>
      <c r="H57" s="295"/>
      <c r="I57" s="294"/>
      <c r="J57" s="298">
        <v>34</v>
      </c>
      <c r="K57" s="294"/>
      <c r="L57" s="3"/>
      <c r="M57" s="298">
        <v>34</v>
      </c>
      <c r="N57" s="3"/>
      <c r="O57" s="3"/>
      <c r="P57" s="298">
        <v>34</v>
      </c>
      <c r="Q57" s="3"/>
      <c r="R57" s="3"/>
      <c r="S57" s="3"/>
    </row>
    <row r="58" spans="1:19" x14ac:dyDescent="0.25">
      <c r="A58" s="3"/>
      <c r="B58" s="297"/>
      <c r="C58" s="296"/>
      <c r="D58" s="295"/>
      <c r="E58" s="295"/>
      <c r="F58" s="294"/>
      <c r="G58" s="295"/>
      <c r="H58" s="295"/>
      <c r="I58" s="294"/>
      <c r="J58" s="294"/>
      <c r="K58" s="294"/>
      <c r="L58" s="3"/>
      <c r="M58" s="3"/>
      <c r="N58" s="3"/>
      <c r="O58" s="3"/>
      <c r="P58" s="3"/>
      <c r="Q58" s="3"/>
      <c r="R58" s="3"/>
      <c r="S58" s="3"/>
    </row>
    <row r="59" spans="1:19" x14ac:dyDescent="0.25">
      <c r="A59" s="3"/>
      <c r="B59" s="293" t="s">
        <v>90</v>
      </c>
      <c r="C59" s="292"/>
      <c r="D59" s="481"/>
      <c r="E59" s="481"/>
      <c r="F59" s="481"/>
      <c r="G59" s="481"/>
      <c r="H59" s="481"/>
      <c r="I59" s="481"/>
      <c r="J59" s="481"/>
      <c r="K59" s="481"/>
      <c r="L59" s="291"/>
      <c r="M59" s="291"/>
      <c r="N59" s="291"/>
      <c r="O59" s="291"/>
      <c r="P59" s="291"/>
      <c r="Q59" s="291"/>
      <c r="R59" s="290"/>
      <c r="S59" s="3"/>
    </row>
    <row r="60" spans="1:19" x14ac:dyDescent="0.25">
      <c r="A60" s="3"/>
      <c r="B60" s="289"/>
      <c r="G60"/>
      <c r="R60" s="285"/>
      <c r="S60" s="3"/>
    </row>
    <row r="61" spans="1:19" x14ac:dyDescent="0.25">
      <c r="A61" s="3"/>
      <c r="B61" s="479"/>
      <c r="C61" s="480"/>
      <c r="D61" s="480"/>
      <c r="E61" s="480"/>
      <c r="F61" s="480"/>
      <c r="G61" s="480"/>
      <c r="H61" s="480"/>
      <c r="I61" s="480"/>
      <c r="J61" s="480"/>
      <c r="K61" s="480"/>
      <c r="R61" s="285"/>
      <c r="S61" s="3"/>
    </row>
    <row r="62" spans="1:19" x14ac:dyDescent="0.25">
      <c r="A62" s="3"/>
      <c r="B62" s="479"/>
      <c r="C62" s="480"/>
      <c r="D62" s="480"/>
      <c r="E62" s="480"/>
      <c r="F62" s="480"/>
      <c r="G62" s="480"/>
      <c r="H62" s="480"/>
      <c r="I62" s="480"/>
      <c r="J62" s="480"/>
      <c r="K62" s="480"/>
      <c r="R62" s="285"/>
      <c r="S62" s="3"/>
    </row>
    <row r="63" spans="1:19" x14ac:dyDescent="0.25">
      <c r="A63" s="3"/>
      <c r="B63" s="479"/>
      <c r="C63" s="480"/>
      <c r="D63" s="480"/>
      <c r="E63" s="480"/>
      <c r="F63" s="480"/>
      <c r="G63" s="480"/>
      <c r="H63" s="480"/>
      <c r="I63" s="480"/>
      <c r="J63" s="480"/>
      <c r="K63" s="480"/>
      <c r="R63" s="285"/>
      <c r="S63" s="3"/>
    </row>
    <row r="64" spans="1:19" x14ac:dyDescent="0.25">
      <c r="A64" s="3"/>
      <c r="B64" s="479"/>
      <c r="C64" s="480"/>
      <c r="D64" s="480"/>
      <c r="E64" s="480"/>
      <c r="F64" s="480"/>
      <c r="G64" s="480"/>
      <c r="H64" s="480"/>
      <c r="I64" s="480"/>
      <c r="J64" s="480"/>
      <c r="K64" s="480"/>
      <c r="R64" s="285"/>
      <c r="S64" s="3"/>
    </row>
    <row r="65" spans="1:19" x14ac:dyDescent="0.25">
      <c r="A65" s="3"/>
      <c r="B65" s="287"/>
      <c r="D65" s="278"/>
      <c r="E65" s="278"/>
      <c r="F65" s="278"/>
      <c r="G65" s="278"/>
      <c r="H65" s="278"/>
      <c r="I65" s="278"/>
      <c r="J65" s="278"/>
      <c r="K65" s="278"/>
      <c r="R65" s="285"/>
      <c r="S65" s="3"/>
    </row>
    <row r="66" spans="1:19" x14ac:dyDescent="0.25">
      <c r="A66" s="3"/>
      <c r="B66" s="287"/>
      <c r="C66" s="288"/>
      <c r="D66" s="278"/>
      <c r="E66" s="278"/>
      <c r="F66" s="278"/>
      <c r="G66" s="278"/>
      <c r="H66" s="278"/>
      <c r="I66" s="278"/>
      <c r="J66" s="278"/>
      <c r="K66" s="278"/>
      <c r="R66" s="285"/>
      <c r="S66" s="3"/>
    </row>
    <row r="67" spans="1:19" x14ac:dyDescent="0.25">
      <c r="A67" s="3"/>
      <c r="B67" s="287"/>
      <c r="C67" s="286"/>
      <c r="D67" s="278"/>
      <c r="E67" s="278"/>
      <c r="F67" s="278"/>
      <c r="G67" s="278"/>
      <c r="H67" s="278"/>
      <c r="I67" s="278"/>
      <c r="J67" s="278"/>
      <c r="K67" s="278"/>
      <c r="R67" s="285"/>
      <c r="S67" s="3"/>
    </row>
    <row r="68" spans="1:19" x14ac:dyDescent="0.25">
      <c r="A68" s="3"/>
      <c r="B68" s="287"/>
      <c r="C68" s="286"/>
      <c r="D68" s="278"/>
      <c r="E68" s="278"/>
      <c r="F68" s="278"/>
      <c r="G68" s="278"/>
      <c r="H68" s="278"/>
      <c r="I68" s="278"/>
      <c r="J68" s="278"/>
      <c r="K68" s="278"/>
      <c r="R68" s="285"/>
      <c r="S68" s="3"/>
    </row>
    <row r="69" spans="1:19" x14ac:dyDescent="0.25">
      <c r="A69" s="3"/>
      <c r="B69" s="284"/>
      <c r="C69" s="283"/>
      <c r="D69" s="282"/>
      <c r="E69" s="282"/>
      <c r="F69" s="282"/>
      <c r="G69" s="282"/>
      <c r="H69" s="282"/>
      <c r="I69" s="282"/>
      <c r="J69" s="282"/>
      <c r="K69" s="282"/>
      <c r="L69" s="281"/>
      <c r="M69" s="281"/>
      <c r="N69" s="281"/>
      <c r="O69" s="281"/>
      <c r="P69" s="281"/>
      <c r="Q69" s="281"/>
      <c r="R69" s="280"/>
      <c r="S69" s="3"/>
    </row>
    <row r="70" spans="1:19" x14ac:dyDescent="0.25">
      <c r="A70" s="3"/>
      <c r="B70" s="273"/>
      <c r="C70" s="272"/>
      <c r="D70" s="271"/>
      <c r="E70" s="271"/>
      <c r="F70" s="271"/>
      <c r="G70" s="271"/>
      <c r="H70" s="271"/>
      <c r="I70" s="271"/>
      <c r="J70" s="271"/>
      <c r="K70" s="271"/>
      <c r="L70" s="3"/>
      <c r="M70" s="3"/>
      <c r="N70" s="3"/>
      <c r="O70" s="3"/>
      <c r="P70" s="3"/>
      <c r="Q70" s="3"/>
      <c r="R70" s="3"/>
      <c r="S70" s="3"/>
    </row>
    <row r="71" spans="1:19" x14ac:dyDescent="0.25">
      <c r="A71" s="3"/>
      <c r="B71" s="274"/>
      <c r="C71" s="274"/>
      <c r="D71" s="274"/>
      <c r="E71" s="274"/>
      <c r="F71" s="274"/>
      <c r="G71" s="274"/>
      <c r="H71" s="274"/>
      <c r="I71" s="274"/>
      <c r="J71" s="274"/>
      <c r="K71" s="274"/>
      <c r="L71" s="3"/>
      <c r="M71" s="3"/>
      <c r="N71" s="3"/>
      <c r="O71" s="3"/>
      <c r="P71" s="3"/>
      <c r="Q71" s="3"/>
      <c r="R71" s="3"/>
      <c r="S71" s="3"/>
    </row>
    <row r="72" spans="1:19" x14ac:dyDescent="0.25">
      <c r="A72" s="3"/>
      <c r="B72" s="274" t="s">
        <v>91</v>
      </c>
      <c r="C72" s="279">
        <v>44784</v>
      </c>
      <c r="D72" s="278" t="s">
        <v>152</v>
      </c>
      <c r="E72" s="274"/>
      <c r="F72" s="274" t="s">
        <v>92</v>
      </c>
      <c r="G72" s="277" t="s">
        <v>153</v>
      </c>
      <c r="H72" s="274"/>
      <c r="I72" s="274"/>
      <c r="J72" s="274"/>
      <c r="K72" s="274"/>
      <c r="L72" s="3"/>
      <c r="M72" s="3"/>
      <c r="N72" s="3"/>
      <c r="O72" s="3"/>
      <c r="P72" s="3"/>
      <c r="Q72" s="3"/>
      <c r="R72" s="3"/>
      <c r="S72" s="3"/>
    </row>
    <row r="73" spans="1:19" ht="7.5" customHeight="1" x14ac:dyDescent="0.25">
      <c r="A73" s="3"/>
      <c r="B73" s="274"/>
      <c r="C73" s="274"/>
      <c r="D73" s="274"/>
      <c r="E73" s="274"/>
      <c r="F73" s="274"/>
      <c r="G73" s="274"/>
      <c r="H73" s="274"/>
      <c r="I73" s="274"/>
      <c r="J73" s="274"/>
      <c r="K73" s="274"/>
      <c r="L73" s="3"/>
      <c r="M73" s="3"/>
      <c r="N73" s="3"/>
      <c r="O73" s="3"/>
      <c r="P73" s="3"/>
      <c r="Q73" s="3"/>
      <c r="R73" s="3"/>
      <c r="S73" s="3"/>
    </row>
    <row r="74" spans="1:19" x14ac:dyDescent="0.25">
      <c r="A74" s="3"/>
      <c r="B74" s="274"/>
      <c r="C74" s="274"/>
      <c r="D74" s="276"/>
      <c r="E74" s="274"/>
      <c r="F74" s="274" t="s">
        <v>93</v>
      </c>
      <c r="G74" s="275"/>
      <c r="H74" s="274"/>
      <c r="I74" s="274"/>
      <c r="J74" s="274"/>
      <c r="K74" s="274"/>
      <c r="L74" s="3"/>
      <c r="M74" s="3"/>
      <c r="N74" s="3"/>
      <c r="O74" s="3"/>
      <c r="P74" s="3"/>
      <c r="Q74" s="3"/>
      <c r="R74" s="3"/>
      <c r="S74" s="3"/>
    </row>
    <row r="75" spans="1:19" x14ac:dyDescent="0.25">
      <c r="A75" s="3"/>
      <c r="B75" s="274"/>
      <c r="C75" s="274"/>
      <c r="D75" s="276"/>
      <c r="E75" s="274"/>
      <c r="F75" s="274"/>
      <c r="G75" s="275"/>
      <c r="H75" s="274"/>
      <c r="I75" s="274"/>
      <c r="J75" s="274"/>
      <c r="K75" s="274"/>
      <c r="L75" s="3"/>
      <c r="M75" s="3"/>
      <c r="N75" s="3"/>
      <c r="O75" s="3"/>
      <c r="P75" s="3"/>
      <c r="Q75" s="3"/>
      <c r="R75" s="3"/>
      <c r="S75" s="3"/>
    </row>
    <row r="76" spans="1:19" x14ac:dyDescent="0.25">
      <c r="A76" s="3"/>
      <c r="B76" s="274"/>
      <c r="C76" s="274"/>
      <c r="D76" s="274"/>
      <c r="E76" s="274"/>
      <c r="F76" s="274"/>
      <c r="G76" s="274"/>
      <c r="H76" s="274"/>
      <c r="I76" s="274"/>
      <c r="J76" s="274"/>
      <c r="K76" s="274"/>
      <c r="L76" s="3"/>
      <c r="M76" s="3"/>
      <c r="N76" s="3"/>
      <c r="O76" s="3"/>
      <c r="P76" s="3"/>
      <c r="Q76" s="3"/>
      <c r="R76" s="3"/>
      <c r="S76" s="3"/>
    </row>
    <row r="77" spans="1:19" x14ac:dyDescent="0.25">
      <c r="A77" s="3"/>
      <c r="B77" s="273"/>
      <c r="C77" s="272"/>
      <c r="D77" s="271"/>
      <c r="E77" s="271"/>
      <c r="F77" s="271"/>
      <c r="G77" s="271"/>
      <c r="H77" s="271"/>
      <c r="I77" s="271"/>
      <c r="J77" s="271"/>
      <c r="K77" s="271"/>
      <c r="L77" s="3"/>
      <c r="M77" s="3"/>
      <c r="N77" s="3"/>
      <c r="O77" s="3"/>
      <c r="P77" s="3"/>
      <c r="Q77" s="3"/>
      <c r="R77" s="3"/>
      <c r="S77" s="3"/>
    </row>
    <row r="94" ht="15" hidden="1" customHeight="1" x14ac:dyDescent="0.25"/>
    <row r="108" ht="15" hidden="1" customHeight="1" x14ac:dyDescent="0.25"/>
    <row r="109" ht="15" hidden="1" customHeight="1" x14ac:dyDescent="0.25"/>
  </sheetData>
  <mergeCells count="58">
    <mergeCell ref="B64:K64"/>
    <mergeCell ref="N26:N27"/>
    <mergeCell ref="O26:O27"/>
    <mergeCell ref="P26:P27"/>
    <mergeCell ref="Q26:Q27"/>
    <mergeCell ref="B26:B27"/>
    <mergeCell ref="C46:C47"/>
    <mergeCell ref="D59:K59"/>
    <mergeCell ref="B61:K61"/>
    <mergeCell ref="B62:K62"/>
    <mergeCell ref="B63:K63"/>
    <mergeCell ref="R26:R27"/>
    <mergeCell ref="C43:C44"/>
    <mergeCell ref="H26:H27"/>
    <mergeCell ref="I26:I27"/>
    <mergeCell ref="J26:J27"/>
    <mergeCell ref="K26:K27"/>
    <mergeCell ref="L26:L27"/>
    <mergeCell ref="M26:M27"/>
    <mergeCell ref="C26:C27"/>
    <mergeCell ref="D26:D27"/>
    <mergeCell ref="E26:E27"/>
    <mergeCell ref="F26:F27"/>
    <mergeCell ref="G26:G27"/>
    <mergeCell ref="N13:N14"/>
    <mergeCell ref="O13:O14"/>
    <mergeCell ref="P13:P14"/>
    <mergeCell ref="Q13:Q14"/>
    <mergeCell ref="R13:R14"/>
    <mergeCell ref="D25:F25"/>
    <mergeCell ref="G25:I25"/>
    <mergeCell ref="J25:L25"/>
    <mergeCell ref="M25:O25"/>
    <mergeCell ref="P25:R25"/>
    <mergeCell ref="M13:M14"/>
    <mergeCell ref="B13:B14"/>
    <mergeCell ref="C13:C14"/>
    <mergeCell ref="D13:D14"/>
    <mergeCell ref="E13:E14"/>
    <mergeCell ref="F13:F14"/>
    <mergeCell ref="G13:G14"/>
    <mergeCell ref="H13:H14"/>
    <mergeCell ref="I13:I14"/>
    <mergeCell ref="J13:J14"/>
    <mergeCell ref="K13:K14"/>
    <mergeCell ref="L13:L14"/>
    <mergeCell ref="P10:R10"/>
    <mergeCell ref="D12:F12"/>
    <mergeCell ref="G12:I12"/>
    <mergeCell ref="J12:L12"/>
    <mergeCell ref="M12:O12"/>
    <mergeCell ref="P12:R12"/>
    <mergeCell ref="M10:O10"/>
    <mergeCell ref="D4:K4"/>
    <mergeCell ref="D8:K8"/>
    <mergeCell ref="D10:F10"/>
    <mergeCell ref="G10:I10"/>
    <mergeCell ref="J10:L10"/>
  </mergeCells>
  <pageMargins left="0.70866141732283472" right="0.70866141732283472" top="0.78740157480314965" bottom="0.78740157480314965" header="0.31496062992125984" footer="0.31496062992125984"/>
  <pageSetup paperSize="8" scale="58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S264"/>
  <sheetViews>
    <sheetView showGridLines="0" topLeftCell="A13" zoomScale="80" zoomScaleNormal="80" zoomScaleSheetLayoutView="80" workbookViewId="0">
      <selection activeCell="J32" sqref="J32"/>
    </sheetView>
  </sheetViews>
  <sheetFormatPr defaultColWidth="0" defaultRowHeight="15" zeroHeight="1" x14ac:dyDescent="0.25"/>
  <cols>
    <col min="1" max="1" width="4.5703125" customWidth="1"/>
    <col min="2" max="2" width="9.140625" customWidth="1"/>
    <col min="3" max="3" width="65.7109375" customWidth="1"/>
    <col min="4" max="4" width="20.7109375" customWidth="1"/>
    <col min="5" max="6" width="14.28515625" customWidth="1"/>
    <col min="7" max="7" width="21.28515625" style="140" customWidth="1"/>
    <col min="8" max="9" width="14.28515625" customWidth="1"/>
    <col min="10" max="10" width="20.85546875" customWidth="1"/>
    <col min="11" max="12" width="14.28515625" customWidth="1"/>
    <col min="13" max="13" width="21.140625" customWidth="1"/>
    <col min="14" max="15" width="14.28515625" customWidth="1"/>
    <col min="16" max="16" width="21.42578125" customWidth="1"/>
    <col min="17" max="18" width="14.28515625" customWidth="1"/>
    <col min="19" max="19" width="4" style="4" customWidth="1"/>
    <col min="20" max="16384" width="9.140625" style="4" hidden="1"/>
  </cols>
  <sheetData>
    <row r="1" spans="1:19" x14ac:dyDescent="0.25">
      <c r="A1" s="1"/>
      <c r="B1" s="1"/>
      <c r="C1" s="1"/>
      <c r="D1" s="1"/>
      <c r="E1" s="1"/>
      <c r="F1" s="1"/>
      <c r="G1" s="2"/>
      <c r="H1" s="1"/>
      <c r="I1" s="1"/>
      <c r="J1" s="1"/>
      <c r="K1" s="1"/>
      <c r="L1" s="3"/>
      <c r="M1" s="3"/>
      <c r="N1" s="3"/>
      <c r="O1" s="3"/>
      <c r="P1" s="3"/>
      <c r="Q1" s="3"/>
      <c r="R1" s="3"/>
      <c r="S1" s="3"/>
    </row>
    <row r="2" spans="1:19" ht="21" x14ac:dyDescent="0.35">
      <c r="A2" s="1"/>
      <c r="B2" s="5" t="s">
        <v>0</v>
      </c>
      <c r="C2" s="1"/>
      <c r="D2" s="1"/>
      <c r="E2" s="1"/>
      <c r="F2" s="1"/>
      <c r="G2" s="2"/>
      <c r="H2" s="1"/>
      <c r="I2" s="1"/>
      <c r="J2" s="1"/>
      <c r="K2" s="1"/>
      <c r="L2" s="3"/>
      <c r="M2" s="3"/>
      <c r="N2" s="3"/>
      <c r="O2" s="3"/>
      <c r="P2" s="3"/>
      <c r="Q2" s="3"/>
      <c r="R2" s="3"/>
      <c r="S2" s="3"/>
    </row>
    <row r="3" spans="1:19" ht="7.5" customHeight="1" x14ac:dyDescent="0.25">
      <c r="A3" s="1"/>
      <c r="B3" s="1"/>
      <c r="C3" s="1"/>
      <c r="D3" s="1"/>
      <c r="E3" s="1"/>
      <c r="F3" s="1"/>
      <c r="G3" s="2"/>
      <c r="H3" s="1"/>
      <c r="I3" s="1"/>
      <c r="J3" s="1"/>
      <c r="K3" s="1"/>
      <c r="L3" s="3"/>
      <c r="M3" s="3"/>
      <c r="N3" s="3"/>
      <c r="O3" s="3"/>
      <c r="P3" s="3"/>
      <c r="Q3" s="3"/>
      <c r="R3" s="3"/>
      <c r="S3" s="3"/>
    </row>
    <row r="4" spans="1:19" ht="21" x14ac:dyDescent="0.35">
      <c r="A4" s="1"/>
      <c r="B4" s="1" t="s">
        <v>1</v>
      </c>
      <c r="C4" s="1"/>
      <c r="D4" s="491" t="s">
        <v>154</v>
      </c>
      <c r="E4" s="491"/>
      <c r="F4" s="491"/>
      <c r="G4" s="491"/>
      <c r="H4" s="491"/>
      <c r="I4" s="491"/>
      <c r="J4" s="491"/>
      <c r="K4" s="491"/>
      <c r="L4" s="3"/>
      <c r="M4" s="3"/>
      <c r="N4" s="3"/>
      <c r="O4" s="3"/>
      <c r="P4" s="3"/>
      <c r="Q4" s="3"/>
      <c r="R4" s="3"/>
      <c r="S4" s="3"/>
    </row>
    <row r="5" spans="1:19" ht="3.75" customHeight="1" x14ac:dyDescent="0.25">
      <c r="A5" s="1"/>
      <c r="B5" s="1"/>
      <c r="C5" s="1"/>
      <c r="D5" s="6"/>
      <c r="E5" s="6"/>
      <c r="F5" s="6"/>
      <c r="G5" s="6"/>
      <c r="H5" s="6"/>
      <c r="I5" s="6"/>
      <c r="J5" s="6"/>
      <c r="K5" s="6"/>
      <c r="L5" s="3"/>
      <c r="M5" s="3"/>
      <c r="N5" s="3"/>
      <c r="O5" s="3"/>
      <c r="P5" s="3"/>
      <c r="Q5" s="3"/>
      <c r="R5" s="3"/>
      <c r="S5" s="3"/>
    </row>
    <row r="6" spans="1:19" x14ac:dyDescent="0.25">
      <c r="A6" s="1"/>
      <c r="B6" s="1" t="s">
        <v>2</v>
      </c>
      <c r="C6" s="1"/>
      <c r="D6" s="7" t="s">
        <v>155</v>
      </c>
      <c r="E6" s="6"/>
      <c r="F6" s="6"/>
      <c r="G6" s="6"/>
      <c r="H6" s="6"/>
      <c r="I6" s="6"/>
      <c r="J6" s="6"/>
      <c r="K6" s="6"/>
      <c r="L6" s="3"/>
      <c r="M6" s="3"/>
      <c r="N6" s="3"/>
      <c r="O6" s="3"/>
      <c r="P6" s="3"/>
      <c r="Q6" s="3"/>
      <c r="R6" s="3"/>
      <c r="S6" s="3"/>
    </row>
    <row r="7" spans="1:19" ht="3.75" customHeight="1" x14ac:dyDescent="0.25">
      <c r="A7" s="1"/>
      <c r="B7" s="1"/>
      <c r="C7" s="1"/>
      <c r="D7" s="6"/>
      <c r="E7" s="6"/>
      <c r="F7" s="6"/>
      <c r="G7" s="6"/>
      <c r="H7" s="6"/>
      <c r="I7" s="6"/>
      <c r="J7" s="6"/>
      <c r="K7" s="6"/>
      <c r="L7" s="3"/>
      <c r="M7" s="3"/>
      <c r="N7" s="3"/>
      <c r="O7" s="3"/>
      <c r="P7" s="3"/>
      <c r="Q7" s="3"/>
      <c r="R7" s="3"/>
      <c r="S7" s="3"/>
    </row>
    <row r="8" spans="1:19" x14ac:dyDescent="0.25">
      <c r="A8" s="1"/>
      <c r="B8" s="1" t="s">
        <v>3</v>
      </c>
      <c r="C8" s="1"/>
      <c r="D8" s="492" t="s">
        <v>156</v>
      </c>
      <c r="E8" s="492"/>
      <c r="F8" s="492"/>
      <c r="G8" s="492"/>
      <c r="H8" s="492"/>
      <c r="I8" s="492"/>
      <c r="J8" s="492"/>
      <c r="K8" s="492"/>
      <c r="L8" s="3"/>
      <c r="M8" s="3"/>
      <c r="N8" s="3"/>
      <c r="O8" s="3"/>
      <c r="P8" s="3"/>
      <c r="Q8" s="3"/>
      <c r="R8" s="3"/>
      <c r="S8" s="3"/>
    </row>
    <row r="9" spans="1:19" ht="15.75" thickBot="1" x14ac:dyDescent="0.3">
      <c r="A9" s="1"/>
      <c r="B9" s="1"/>
      <c r="C9" s="1"/>
      <c r="D9" s="1"/>
      <c r="E9" s="1"/>
      <c r="F9" s="1"/>
      <c r="G9" s="2"/>
      <c r="H9" s="1"/>
      <c r="I9" s="1"/>
      <c r="J9" s="1"/>
      <c r="K9" s="1"/>
      <c r="L9" s="3"/>
      <c r="M9" s="3"/>
      <c r="N9" s="3"/>
      <c r="O9" s="3"/>
      <c r="P9" s="3"/>
      <c r="Q9" s="3"/>
      <c r="R9" s="3"/>
      <c r="S9" s="3"/>
    </row>
    <row r="10" spans="1:19" ht="29.25" customHeight="1" thickBot="1" x14ac:dyDescent="0.3">
      <c r="A10" s="1"/>
      <c r="B10" s="8" t="s">
        <v>4</v>
      </c>
      <c r="C10" s="9" t="s">
        <v>5</v>
      </c>
      <c r="D10" s="496" t="s">
        <v>6</v>
      </c>
      <c r="E10" s="496"/>
      <c r="F10" s="497"/>
      <c r="G10" s="496" t="s">
        <v>7</v>
      </c>
      <c r="H10" s="496"/>
      <c r="I10" s="531"/>
      <c r="J10" s="495" t="s">
        <v>8</v>
      </c>
      <c r="K10" s="496"/>
      <c r="L10" s="497"/>
      <c r="M10" s="528" t="s">
        <v>9</v>
      </c>
      <c r="N10" s="496"/>
      <c r="O10" s="497"/>
      <c r="P10" s="496" t="s">
        <v>10</v>
      </c>
      <c r="Q10" s="496"/>
      <c r="R10" s="497"/>
      <c r="S10" s="3"/>
    </row>
    <row r="11" spans="1:19" ht="30.75" customHeight="1" thickBot="1" x14ac:dyDescent="0.3">
      <c r="A11" s="1"/>
      <c r="B11" s="10"/>
      <c r="C11" s="11"/>
      <c r="D11" s="12" t="s">
        <v>11</v>
      </c>
      <c r="E11" s="13" t="s">
        <v>12</v>
      </c>
      <c r="F11" s="13" t="s">
        <v>13</v>
      </c>
      <c r="G11" s="12" t="s">
        <v>11</v>
      </c>
      <c r="H11" s="13" t="s">
        <v>12</v>
      </c>
      <c r="I11" s="14" t="s">
        <v>13</v>
      </c>
      <c r="J11" s="14" t="s">
        <v>11</v>
      </c>
      <c r="K11" s="13" t="s">
        <v>12</v>
      </c>
      <c r="L11" s="13" t="s">
        <v>13</v>
      </c>
      <c r="M11" s="15" t="s">
        <v>11</v>
      </c>
      <c r="N11" s="13" t="s">
        <v>12</v>
      </c>
      <c r="O11" s="13" t="s">
        <v>13</v>
      </c>
      <c r="P11" s="12" t="s">
        <v>11</v>
      </c>
      <c r="Q11" s="13" t="s">
        <v>12</v>
      </c>
      <c r="R11" s="13" t="s">
        <v>13</v>
      </c>
      <c r="S11" s="3"/>
    </row>
    <row r="12" spans="1:19" ht="15.75" customHeight="1" thickBot="1" x14ac:dyDescent="0.3">
      <c r="A12" s="1"/>
      <c r="B12" s="16"/>
      <c r="C12" s="17" t="s">
        <v>14</v>
      </c>
      <c r="D12" s="499"/>
      <c r="E12" s="499"/>
      <c r="F12" s="500"/>
      <c r="G12" s="499"/>
      <c r="H12" s="499"/>
      <c r="I12" s="499"/>
      <c r="J12" s="498"/>
      <c r="K12" s="499"/>
      <c r="L12" s="500"/>
      <c r="M12" s="499"/>
      <c r="N12" s="499"/>
      <c r="O12" s="500"/>
      <c r="P12" s="499"/>
      <c r="Q12" s="499"/>
      <c r="R12" s="500"/>
      <c r="S12" s="3"/>
    </row>
    <row r="13" spans="1:19" ht="15.75" customHeight="1" x14ac:dyDescent="0.25">
      <c r="A13" s="1"/>
      <c r="B13" s="515" t="s">
        <v>4</v>
      </c>
      <c r="C13" s="522" t="s">
        <v>5</v>
      </c>
      <c r="D13" s="501" t="s">
        <v>15</v>
      </c>
      <c r="E13" s="503" t="s">
        <v>16</v>
      </c>
      <c r="F13" s="486" t="s">
        <v>14</v>
      </c>
      <c r="G13" s="505" t="s">
        <v>15</v>
      </c>
      <c r="H13" s="503" t="s">
        <v>16</v>
      </c>
      <c r="I13" s="493" t="s">
        <v>14</v>
      </c>
      <c r="J13" s="501" t="s">
        <v>15</v>
      </c>
      <c r="K13" s="503" t="s">
        <v>16</v>
      </c>
      <c r="L13" s="486" t="s">
        <v>14</v>
      </c>
      <c r="M13" s="529" t="s">
        <v>15</v>
      </c>
      <c r="N13" s="503" t="s">
        <v>16</v>
      </c>
      <c r="O13" s="486" t="s">
        <v>14</v>
      </c>
      <c r="P13" s="505" t="s">
        <v>15</v>
      </c>
      <c r="Q13" s="503" t="s">
        <v>16</v>
      </c>
      <c r="R13" s="486" t="s">
        <v>14</v>
      </c>
      <c r="S13" s="3"/>
    </row>
    <row r="14" spans="1:19" ht="15.75" thickBot="1" x14ac:dyDescent="0.3">
      <c r="A14" s="1"/>
      <c r="B14" s="516"/>
      <c r="C14" s="523"/>
      <c r="D14" s="502"/>
      <c r="E14" s="504"/>
      <c r="F14" s="487"/>
      <c r="G14" s="506"/>
      <c r="H14" s="504"/>
      <c r="I14" s="494"/>
      <c r="J14" s="502"/>
      <c r="K14" s="504"/>
      <c r="L14" s="487"/>
      <c r="M14" s="530"/>
      <c r="N14" s="504"/>
      <c r="O14" s="487"/>
      <c r="P14" s="506"/>
      <c r="Q14" s="504"/>
      <c r="R14" s="487"/>
      <c r="S14" s="3"/>
    </row>
    <row r="15" spans="1:19" x14ac:dyDescent="0.25">
      <c r="A15" s="1"/>
      <c r="B15" s="18" t="s">
        <v>17</v>
      </c>
      <c r="C15" s="19" t="s">
        <v>18</v>
      </c>
      <c r="D15" s="20">
        <f>'[17]NR 2023'!G15</f>
        <v>1285.5999999999999</v>
      </c>
      <c r="E15" s="21">
        <f>'[17]NR 2023'!H15</f>
        <v>109.6</v>
      </c>
      <c r="F15" s="22">
        <f t="shared" ref="F15:F23" si="0">D15+E15</f>
        <v>1395.1999999999998</v>
      </c>
      <c r="G15" s="20">
        <v>2400</v>
      </c>
      <c r="H15" s="21">
        <v>350</v>
      </c>
      <c r="I15" s="23">
        <f t="shared" ref="I15:I23" si="1">G15+H15</f>
        <v>2750</v>
      </c>
      <c r="J15" s="24">
        <f>'[17]NR 2023'!Y15</f>
        <v>2400</v>
      </c>
      <c r="K15" s="25">
        <f>'[17]NR 2023'!Z15</f>
        <v>335</v>
      </c>
      <c r="L15" s="26">
        <f>J15+K15</f>
        <v>2735</v>
      </c>
      <c r="M15" s="27">
        <v>2400</v>
      </c>
      <c r="N15" s="21">
        <v>335</v>
      </c>
      <c r="O15" s="22">
        <f t="shared" ref="O15:O23" si="2">M15+N15</f>
        <v>2735</v>
      </c>
      <c r="P15" s="20">
        <v>2400</v>
      </c>
      <c r="Q15" s="21">
        <v>335</v>
      </c>
      <c r="R15" s="22">
        <f t="shared" ref="R15:R23" si="3">P15+Q15</f>
        <v>2735</v>
      </c>
      <c r="S15" s="3"/>
    </row>
    <row r="16" spans="1:19" x14ac:dyDescent="0.25">
      <c r="A16" s="1"/>
      <c r="B16" s="28" t="s">
        <v>19</v>
      </c>
      <c r="C16" s="29" t="s">
        <v>20</v>
      </c>
      <c r="D16" s="20">
        <f>'[17]NR 2023'!G16</f>
        <v>1804.2</v>
      </c>
      <c r="E16" s="30">
        <f>'[17]NR 2023'!H16</f>
        <v>0</v>
      </c>
      <c r="F16" s="22">
        <f t="shared" si="0"/>
        <v>1804.2</v>
      </c>
      <c r="G16" s="20">
        <f>'[17]NR 2023'!J16</f>
        <v>1310</v>
      </c>
      <c r="H16" s="30">
        <f>'[17]NR 2023'!K16</f>
        <v>0</v>
      </c>
      <c r="I16" s="23">
        <f t="shared" si="1"/>
        <v>1310</v>
      </c>
      <c r="J16" s="31">
        <f>'[17]NR 2023'!Y16</f>
        <v>1714.9</v>
      </c>
      <c r="K16" s="32">
        <f>'[17]NR 2023'!Z16</f>
        <v>0</v>
      </c>
      <c r="L16" s="33">
        <f t="shared" ref="L16:L23" si="4">J16+K16</f>
        <v>1714.9</v>
      </c>
      <c r="M16" s="34">
        <v>1810</v>
      </c>
      <c r="N16" s="30">
        <v>0</v>
      </c>
      <c r="O16" s="22">
        <f t="shared" si="2"/>
        <v>1810</v>
      </c>
      <c r="P16" s="35">
        <v>1810</v>
      </c>
      <c r="Q16" s="30">
        <v>0</v>
      </c>
      <c r="R16" s="22">
        <f t="shared" si="3"/>
        <v>1810</v>
      </c>
      <c r="S16" s="3"/>
    </row>
    <row r="17" spans="1:19" x14ac:dyDescent="0.25">
      <c r="A17" s="1"/>
      <c r="B17" s="28" t="s">
        <v>21</v>
      </c>
      <c r="C17" s="36" t="s">
        <v>22</v>
      </c>
      <c r="D17" s="20">
        <f>'[17]NR 2023'!G17</f>
        <v>228.4</v>
      </c>
      <c r="E17" s="30">
        <f>'[17]NR 2023'!H17</f>
        <v>0</v>
      </c>
      <c r="F17" s="22">
        <f t="shared" si="0"/>
        <v>228.4</v>
      </c>
      <c r="G17" s="20">
        <f>'[17]NR 2023'!J17</f>
        <v>510.7</v>
      </c>
      <c r="H17" s="30">
        <f>'[17]NR 2023'!K17</f>
        <v>0</v>
      </c>
      <c r="I17" s="23">
        <f t="shared" si="1"/>
        <v>510.7</v>
      </c>
      <c r="J17" s="31">
        <f>'[17]NR 2023'!Y17</f>
        <v>183.2</v>
      </c>
      <c r="K17" s="32">
        <f>'[17]NR 2023'!Z17</f>
        <v>0</v>
      </c>
      <c r="L17" s="33">
        <f t="shared" si="4"/>
        <v>183.2</v>
      </c>
      <c r="M17" s="34">
        <v>0</v>
      </c>
      <c r="N17" s="37">
        <v>0</v>
      </c>
      <c r="O17" s="22">
        <f t="shared" si="2"/>
        <v>0</v>
      </c>
      <c r="P17" s="35">
        <v>0</v>
      </c>
      <c r="Q17" s="37">
        <v>0</v>
      </c>
      <c r="R17" s="22">
        <f t="shared" si="3"/>
        <v>0</v>
      </c>
      <c r="S17" s="3"/>
    </row>
    <row r="18" spans="1:19" x14ac:dyDescent="0.25">
      <c r="A18" s="1"/>
      <c r="B18" s="28" t="s">
        <v>23</v>
      </c>
      <c r="C18" s="38" t="s">
        <v>24</v>
      </c>
      <c r="D18" s="20">
        <f>'[17]NR 2023'!G18</f>
        <v>9240.7000000000007</v>
      </c>
      <c r="E18" s="21">
        <f>'[17]NR 2023'!H18</f>
        <v>0</v>
      </c>
      <c r="F18" s="22">
        <f t="shared" si="0"/>
        <v>9240.7000000000007</v>
      </c>
      <c r="G18" s="20">
        <v>9000.9</v>
      </c>
      <c r="H18" s="21">
        <v>0</v>
      </c>
      <c r="I18" s="23">
        <f t="shared" si="1"/>
        <v>9000.9</v>
      </c>
      <c r="J18" s="31">
        <f>'[17]NR 2023'!Y18</f>
        <v>10349.619000000001</v>
      </c>
      <c r="K18" s="32">
        <f>'[17]NR 2023'!Z18</f>
        <v>0</v>
      </c>
      <c r="L18" s="33">
        <f t="shared" si="4"/>
        <v>10349.619000000001</v>
      </c>
      <c r="M18" s="34">
        <v>10030</v>
      </c>
      <c r="N18" s="21">
        <v>0</v>
      </c>
      <c r="O18" s="22">
        <f t="shared" si="2"/>
        <v>10030</v>
      </c>
      <c r="P18" s="35">
        <v>10030</v>
      </c>
      <c r="Q18" s="21">
        <v>0</v>
      </c>
      <c r="R18" s="22">
        <f t="shared" si="3"/>
        <v>10030</v>
      </c>
      <c r="S18" s="3"/>
    </row>
    <row r="19" spans="1:19" x14ac:dyDescent="0.25">
      <c r="A19" s="1"/>
      <c r="B19" s="28" t="s">
        <v>25</v>
      </c>
      <c r="C19" s="39" t="s">
        <v>26</v>
      </c>
      <c r="D19" s="20">
        <f>'[17]NR 2023'!G19</f>
        <v>347</v>
      </c>
      <c r="E19" s="21">
        <f>'[17]NR 2023'!H19</f>
        <v>0</v>
      </c>
      <c r="F19" s="22">
        <f t="shared" si="0"/>
        <v>347</v>
      </c>
      <c r="G19" s="20">
        <v>347</v>
      </c>
      <c r="H19" s="21">
        <f>'[17]NR 2023'!K19</f>
        <v>0</v>
      </c>
      <c r="I19" s="23">
        <f t="shared" si="1"/>
        <v>347</v>
      </c>
      <c r="J19" s="31">
        <f>'[17]NR 2023'!Y19</f>
        <v>347</v>
      </c>
      <c r="K19" s="32">
        <f>'[17]NR 2023'!Z19</f>
        <v>0</v>
      </c>
      <c r="L19" s="33">
        <f t="shared" si="4"/>
        <v>347</v>
      </c>
      <c r="M19" s="34">
        <v>347</v>
      </c>
      <c r="N19" s="40">
        <v>0</v>
      </c>
      <c r="O19" s="22">
        <f t="shared" si="2"/>
        <v>347</v>
      </c>
      <c r="P19" s="35">
        <v>328</v>
      </c>
      <c r="Q19" s="40">
        <v>0</v>
      </c>
      <c r="R19" s="22">
        <f t="shared" si="3"/>
        <v>328</v>
      </c>
      <c r="S19" s="3"/>
    </row>
    <row r="20" spans="1:19" x14ac:dyDescent="0.25">
      <c r="A20" s="1"/>
      <c r="B20" s="28" t="s">
        <v>27</v>
      </c>
      <c r="C20" s="41" t="s">
        <v>28</v>
      </c>
      <c r="D20" s="20">
        <f>'[17]NR 2023'!G20</f>
        <v>110</v>
      </c>
      <c r="E20" s="21">
        <f>'[17]NR 2023'!H20</f>
        <v>0</v>
      </c>
      <c r="F20" s="22">
        <f t="shared" si="0"/>
        <v>110</v>
      </c>
      <c r="G20" s="20">
        <v>30</v>
      </c>
      <c r="H20" s="21">
        <f>'[17]NR 2023'!K20</f>
        <v>0</v>
      </c>
      <c r="I20" s="23">
        <f t="shared" si="1"/>
        <v>30</v>
      </c>
      <c r="J20" s="31">
        <f>'[17]NR 2023'!Y20</f>
        <v>30</v>
      </c>
      <c r="K20" s="32">
        <f>'[17]NR 2023'!Z20</f>
        <v>0</v>
      </c>
      <c r="L20" s="33">
        <f t="shared" si="4"/>
        <v>30</v>
      </c>
      <c r="M20" s="34">
        <v>30</v>
      </c>
      <c r="N20" s="40">
        <v>0</v>
      </c>
      <c r="O20" s="22">
        <f t="shared" si="2"/>
        <v>30</v>
      </c>
      <c r="P20" s="35">
        <v>30</v>
      </c>
      <c r="Q20" s="40">
        <v>0</v>
      </c>
      <c r="R20" s="22">
        <f t="shared" si="3"/>
        <v>30</v>
      </c>
      <c r="S20" s="3"/>
    </row>
    <row r="21" spans="1:19" x14ac:dyDescent="0.25">
      <c r="A21" s="1"/>
      <c r="B21" s="28" t="s">
        <v>29</v>
      </c>
      <c r="C21" s="42" t="s">
        <v>30</v>
      </c>
      <c r="D21" s="20">
        <f>'[17]NR 2023'!G21</f>
        <v>14.4</v>
      </c>
      <c r="E21" s="21">
        <f>'[17]NR 2023'!H21</f>
        <v>7.5</v>
      </c>
      <c r="F21" s="22">
        <f t="shared" si="0"/>
        <v>21.9</v>
      </c>
      <c r="G21" s="20">
        <v>80</v>
      </c>
      <c r="H21" s="21">
        <f>'[17]NR 2023'!K21</f>
        <v>0</v>
      </c>
      <c r="I21" s="23">
        <f t="shared" si="1"/>
        <v>80</v>
      </c>
      <c r="J21" s="31">
        <f>'[17]NR 2023'!Y21</f>
        <v>80</v>
      </c>
      <c r="K21" s="32">
        <f>'[17]NR 2023'!Z21</f>
        <v>15</v>
      </c>
      <c r="L21" s="33">
        <f t="shared" si="4"/>
        <v>95</v>
      </c>
      <c r="M21" s="34">
        <v>80</v>
      </c>
      <c r="N21" s="43">
        <v>15</v>
      </c>
      <c r="O21" s="22">
        <f t="shared" si="2"/>
        <v>95</v>
      </c>
      <c r="P21" s="35">
        <v>80</v>
      </c>
      <c r="Q21" s="43">
        <v>15</v>
      </c>
      <c r="R21" s="22">
        <f t="shared" si="3"/>
        <v>95</v>
      </c>
      <c r="S21" s="3"/>
    </row>
    <row r="22" spans="1:19" x14ac:dyDescent="0.25">
      <c r="A22" s="1"/>
      <c r="B22" s="28" t="s">
        <v>31</v>
      </c>
      <c r="C22" s="42" t="s">
        <v>32</v>
      </c>
      <c r="D22" s="20">
        <f>'[17]NR 2023'!G22</f>
        <v>0</v>
      </c>
      <c r="E22" s="21">
        <f>'[17]NR 2023'!H22</f>
        <v>0</v>
      </c>
      <c r="F22" s="22">
        <f t="shared" si="0"/>
        <v>0</v>
      </c>
      <c r="G22" s="20">
        <f>'[17]NR 2023'!J22</f>
        <v>0</v>
      </c>
      <c r="H22" s="21">
        <f>'[17]NR 2023'!K22</f>
        <v>0</v>
      </c>
      <c r="I22" s="23">
        <f t="shared" si="1"/>
        <v>0</v>
      </c>
      <c r="J22" s="31">
        <f>'[17]NR 2023'!Y22</f>
        <v>0</v>
      </c>
      <c r="K22" s="32">
        <f>'[17]NR 2023'!Z22</f>
        <v>0</v>
      </c>
      <c r="L22" s="33">
        <f t="shared" si="4"/>
        <v>0</v>
      </c>
      <c r="M22" s="34">
        <v>0</v>
      </c>
      <c r="N22" s="43">
        <v>0</v>
      </c>
      <c r="O22" s="22">
        <f t="shared" si="2"/>
        <v>0</v>
      </c>
      <c r="P22" s="35">
        <v>0</v>
      </c>
      <c r="Q22" s="43">
        <v>0</v>
      </c>
      <c r="R22" s="22">
        <f t="shared" si="3"/>
        <v>0</v>
      </c>
      <c r="S22" s="3"/>
    </row>
    <row r="23" spans="1:19" ht="15.75" thickBot="1" x14ac:dyDescent="0.3">
      <c r="A23" s="1"/>
      <c r="B23" s="44" t="s">
        <v>33</v>
      </c>
      <c r="C23" s="45" t="s">
        <v>34</v>
      </c>
      <c r="D23" s="20">
        <f>'[17]NR 2023'!G23</f>
        <v>0</v>
      </c>
      <c r="E23" s="21">
        <f>'[17]NR 2023'!H23</f>
        <v>0</v>
      </c>
      <c r="F23" s="46">
        <f t="shared" si="0"/>
        <v>0</v>
      </c>
      <c r="G23" s="20">
        <f>'[17]NR 2023'!J23</f>
        <v>0</v>
      </c>
      <c r="H23" s="21">
        <f>'[17]NR 2023'!K23</f>
        <v>0</v>
      </c>
      <c r="I23" s="47">
        <f t="shared" si="1"/>
        <v>0</v>
      </c>
      <c r="J23" s="31">
        <f>'[17]NR 2023'!Y23</f>
        <v>0</v>
      </c>
      <c r="K23" s="32">
        <f>'[17]NR 2023'!Z23</f>
        <v>0</v>
      </c>
      <c r="L23" s="33">
        <f t="shared" si="4"/>
        <v>0</v>
      </c>
      <c r="M23" s="48">
        <v>0</v>
      </c>
      <c r="N23" s="49">
        <v>0</v>
      </c>
      <c r="O23" s="46">
        <f t="shared" si="2"/>
        <v>0</v>
      </c>
      <c r="P23" s="50">
        <v>0</v>
      </c>
      <c r="Q23" s="49">
        <v>0</v>
      </c>
      <c r="R23" s="46">
        <f t="shared" si="3"/>
        <v>0</v>
      </c>
      <c r="S23" s="3"/>
    </row>
    <row r="24" spans="1:19" ht="15.75" thickBot="1" x14ac:dyDescent="0.3">
      <c r="A24" s="1"/>
      <c r="B24" s="51" t="s">
        <v>35</v>
      </c>
      <c r="C24" s="52" t="s">
        <v>36</v>
      </c>
      <c r="D24" s="53">
        <f t="shared" ref="D24:R24" si="5">SUM(D15:D21)</f>
        <v>13030.300000000001</v>
      </c>
      <c r="E24" s="53">
        <f t="shared" si="5"/>
        <v>117.1</v>
      </c>
      <c r="F24" s="53">
        <f t="shared" si="5"/>
        <v>13147.4</v>
      </c>
      <c r="G24" s="53">
        <f t="shared" si="5"/>
        <v>13678.599999999999</v>
      </c>
      <c r="H24" s="53">
        <f t="shared" si="5"/>
        <v>350</v>
      </c>
      <c r="I24" s="54">
        <f t="shared" si="5"/>
        <v>14028.599999999999</v>
      </c>
      <c r="J24" s="55">
        <f t="shared" si="5"/>
        <v>15104.719000000001</v>
      </c>
      <c r="K24" s="55">
        <f t="shared" si="5"/>
        <v>350</v>
      </c>
      <c r="L24" s="55">
        <f t="shared" si="5"/>
        <v>15454.719000000001</v>
      </c>
      <c r="M24" s="56">
        <f>SUM(M15:M23)</f>
        <v>14697</v>
      </c>
      <c r="N24" s="53">
        <f t="shared" si="5"/>
        <v>350</v>
      </c>
      <c r="O24" s="53">
        <f t="shared" si="5"/>
        <v>15047</v>
      </c>
      <c r="P24" s="53">
        <f>SUM(P15:P23)</f>
        <v>14678</v>
      </c>
      <c r="Q24" s="53">
        <f>SUM(Q15:Q23)</f>
        <v>350</v>
      </c>
      <c r="R24" s="53">
        <f t="shared" si="5"/>
        <v>15028</v>
      </c>
      <c r="S24" s="3"/>
    </row>
    <row r="25" spans="1:19" ht="15.75" customHeight="1" thickBot="1" x14ac:dyDescent="0.3">
      <c r="A25" s="1"/>
      <c r="B25" s="57"/>
      <c r="C25" s="58" t="s">
        <v>37</v>
      </c>
      <c r="D25" s="489"/>
      <c r="E25" s="489"/>
      <c r="F25" s="490"/>
      <c r="G25" s="489"/>
      <c r="H25" s="489"/>
      <c r="I25" s="489"/>
      <c r="J25" s="488"/>
      <c r="K25" s="489"/>
      <c r="L25" s="490"/>
      <c r="M25" s="489"/>
      <c r="N25" s="489"/>
      <c r="O25" s="490"/>
      <c r="P25" s="489"/>
      <c r="Q25" s="489"/>
      <c r="R25" s="490"/>
      <c r="S25" s="3"/>
    </row>
    <row r="26" spans="1:19" x14ac:dyDescent="0.25">
      <c r="A26" s="1"/>
      <c r="B26" s="515" t="s">
        <v>4</v>
      </c>
      <c r="C26" s="522" t="s">
        <v>5</v>
      </c>
      <c r="D26" s="509" t="s">
        <v>38</v>
      </c>
      <c r="E26" s="511" t="s">
        <v>39</v>
      </c>
      <c r="F26" s="513" t="s">
        <v>40</v>
      </c>
      <c r="G26" s="517" t="s">
        <v>38</v>
      </c>
      <c r="H26" s="511" t="s">
        <v>39</v>
      </c>
      <c r="I26" s="507" t="s">
        <v>40</v>
      </c>
      <c r="J26" s="509" t="s">
        <v>38</v>
      </c>
      <c r="K26" s="511" t="s">
        <v>39</v>
      </c>
      <c r="L26" s="513" t="s">
        <v>40</v>
      </c>
      <c r="M26" s="532" t="s">
        <v>38</v>
      </c>
      <c r="N26" s="511" t="s">
        <v>39</v>
      </c>
      <c r="O26" s="513" t="s">
        <v>40</v>
      </c>
      <c r="P26" s="517" t="s">
        <v>38</v>
      </c>
      <c r="Q26" s="511" t="s">
        <v>39</v>
      </c>
      <c r="R26" s="513" t="s">
        <v>40</v>
      </c>
      <c r="S26" s="3"/>
    </row>
    <row r="27" spans="1:19" ht="15.75" thickBot="1" x14ac:dyDescent="0.3">
      <c r="A27" s="1"/>
      <c r="B27" s="516"/>
      <c r="C27" s="523"/>
      <c r="D27" s="510"/>
      <c r="E27" s="512"/>
      <c r="F27" s="514"/>
      <c r="G27" s="518"/>
      <c r="H27" s="512"/>
      <c r="I27" s="508"/>
      <c r="J27" s="510"/>
      <c r="K27" s="512"/>
      <c r="L27" s="514"/>
      <c r="M27" s="533"/>
      <c r="N27" s="512"/>
      <c r="O27" s="514"/>
      <c r="P27" s="518"/>
      <c r="Q27" s="512"/>
      <c r="R27" s="514"/>
      <c r="S27" s="3"/>
    </row>
    <row r="28" spans="1:19" x14ac:dyDescent="0.25">
      <c r="A28" s="1"/>
      <c r="B28" s="18" t="s">
        <v>41</v>
      </c>
      <c r="C28" s="59" t="s">
        <v>42</v>
      </c>
      <c r="D28" s="20">
        <f>'[17]NR 2023'!G28</f>
        <v>825.7</v>
      </c>
      <c r="E28" s="21">
        <f>'[17]NR 2023'!H28</f>
        <v>97.2</v>
      </c>
      <c r="F28" s="22">
        <f t="shared" ref="F28:F38" si="6">D28+E28</f>
        <v>922.90000000000009</v>
      </c>
      <c r="G28" s="20">
        <f>'[17]NR 2023'!M28</f>
        <v>250</v>
      </c>
      <c r="H28" s="21">
        <f>'[17]NR 2023'!N28</f>
        <v>300</v>
      </c>
      <c r="I28" s="23">
        <f t="shared" ref="I28:I38" si="7">G28+H28</f>
        <v>550</v>
      </c>
      <c r="J28" s="24">
        <f>'[17]NR 2023'!Y28</f>
        <v>500</v>
      </c>
      <c r="K28" s="25">
        <f>'[17]NR 2023'!Z28</f>
        <v>300</v>
      </c>
      <c r="L28" s="26">
        <f t="shared" ref="L28:L38" si="8">J28+K28</f>
        <v>800</v>
      </c>
      <c r="M28" s="60">
        <v>500</v>
      </c>
      <c r="N28" s="60">
        <v>300</v>
      </c>
      <c r="O28" s="22">
        <f t="shared" ref="O28:O38" si="9">M28+N28</f>
        <v>800</v>
      </c>
      <c r="P28" s="60">
        <v>500</v>
      </c>
      <c r="Q28" s="60">
        <v>300</v>
      </c>
      <c r="R28" s="22">
        <f t="shared" ref="R28:R38" si="10">P28+Q28</f>
        <v>800</v>
      </c>
      <c r="S28" s="3"/>
    </row>
    <row r="29" spans="1:19" x14ac:dyDescent="0.25">
      <c r="A29" s="1"/>
      <c r="B29" s="28" t="s">
        <v>43</v>
      </c>
      <c r="C29" s="61" t="s">
        <v>44</v>
      </c>
      <c r="D29" s="20">
        <f>'[17]NR 2023'!G29</f>
        <v>394.6</v>
      </c>
      <c r="E29" s="30">
        <f>'[17]NR 2023'!H29</f>
        <v>0</v>
      </c>
      <c r="F29" s="22">
        <f t="shared" si="6"/>
        <v>394.6</v>
      </c>
      <c r="G29" s="20">
        <f>'[17]NR 2023'!M29</f>
        <v>479</v>
      </c>
      <c r="H29" s="30">
        <f>'[17]NR 2023'!N29</f>
        <v>0</v>
      </c>
      <c r="I29" s="23">
        <f t="shared" si="7"/>
        <v>479</v>
      </c>
      <c r="J29" s="31">
        <f>'[17]NR 2023'!Y29</f>
        <v>533.20000000000005</v>
      </c>
      <c r="K29" s="62">
        <f>'[17]NR 2023'!Z29</f>
        <v>0</v>
      </c>
      <c r="L29" s="33">
        <f t="shared" si="8"/>
        <v>533.20000000000005</v>
      </c>
      <c r="M29" s="63">
        <v>500</v>
      </c>
      <c r="N29" s="64">
        <v>0</v>
      </c>
      <c r="O29" s="22">
        <f t="shared" si="9"/>
        <v>500</v>
      </c>
      <c r="P29" s="63">
        <v>500</v>
      </c>
      <c r="Q29" s="64">
        <v>0</v>
      </c>
      <c r="R29" s="22">
        <f t="shared" si="10"/>
        <v>500</v>
      </c>
      <c r="S29" s="3"/>
    </row>
    <row r="30" spans="1:19" x14ac:dyDescent="0.25">
      <c r="A30" s="1"/>
      <c r="B30" s="28" t="s">
        <v>45</v>
      </c>
      <c r="C30" s="42" t="s">
        <v>46</v>
      </c>
      <c r="D30" s="20">
        <f>'[17]NR 2023'!G30</f>
        <v>637.79999999999995</v>
      </c>
      <c r="E30" s="30">
        <f>'[17]NR 2023'!H30</f>
        <v>19.899999999999999</v>
      </c>
      <c r="F30" s="22">
        <f t="shared" si="6"/>
        <v>657.69999999999993</v>
      </c>
      <c r="G30" s="20">
        <f>'[17]NR 2023'!M30</f>
        <v>1179.7</v>
      </c>
      <c r="H30" s="30">
        <f>'[17]NR 2023'!N30</f>
        <v>50</v>
      </c>
      <c r="I30" s="23">
        <f t="shared" si="7"/>
        <v>1229.7</v>
      </c>
      <c r="J30" s="31">
        <v>1259.5999999999999</v>
      </c>
      <c r="K30" s="62">
        <f>'[17]NR 2023'!Z30</f>
        <v>50</v>
      </c>
      <c r="L30" s="33">
        <f t="shared" si="8"/>
        <v>1309.5999999999999</v>
      </c>
      <c r="M30" s="63">
        <v>1445</v>
      </c>
      <c r="N30" s="64">
        <v>50</v>
      </c>
      <c r="O30" s="22">
        <f t="shared" si="9"/>
        <v>1495</v>
      </c>
      <c r="P30" s="63">
        <v>1445</v>
      </c>
      <c r="Q30" s="64">
        <v>50</v>
      </c>
      <c r="R30" s="22">
        <f t="shared" si="10"/>
        <v>1495</v>
      </c>
      <c r="S30" s="3"/>
    </row>
    <row r="31" spans="1:19" x14ac:dyDescent="0.25">
      <c r="A31" s="1"/>
      <c r="B31" s="28" t="s">
        <v>47</v>
      </c>
      <c r="C31" s="42" t="s">
        <v>48</v>
      </c>
      <c r="D31" s="20">
        <f>'[17]NR 2023'!G31</f>
        <v>494.09999999999997</v>
      </c>
      <c r="E31" s="21">
        <f>'[17]NR 2023'!H31</f>
        <v>0</v>
      </c>
      <c r="F31" s="22">
        <f t="shared" si="6"/>
        <v>494.09999999999997</v>
      </c>
      <c r="G31" s="20">
        <f>'[17]NR 2023'!M31</f>
        <v>1124.7</v>
      </c>
      <c r="H31" s="21">
        <f>'[17]NR 2023'!N31</f>
        <v>0</v>
      </c>
      <c r="I31" s="23">
        <f t="shared" si="7"/>
        <v>1124.7</v>
      </c>
      <c r="J31" s="31">
        <v>806</v>
      </c>
      <c r="K31" s="32">
        <f>'[17]NR 2023'!Z31</f>
        <v>0</v>
      </c>
      <c r="L31" s="33">
        <f t="shared" si="8"/>
        <v>806</v>
      </c>
      <c r="M31" s="63">
        <v>810.8</v>
      </c>
      <c r="N31" s="63">
        <v>0</v>
      </c>
      <c r="O31" s="22">
        <f t="shared" si="9"/>
        <v>810.8</v>
      </c>
      <c r="P31" s="63">
        <v>821.8</v>
      </c>
      <c r="Q31" s="63">
        <v>0</v>
      </c>
      <c r="R31" s="22">
        <f t="shared" si="10"/>
        <v>821.8</v>
      </c>
      <c r="S31" s="3"/>
    </row>
    <row r="32" spans="1:19" x14ac:dyDescent="0.25">
      <c r="A32" s="1"/>
      <c r="B32" s="28" t="s">
        <v>49</v>
      </c>
      <c r="C32" s="42" t="s">
        <v>50</v>
      </c>
      <c r="D32" s="20">
        <f>'[17]NR 2023'!G32</f>
        <v>7367.2</v>
      </c>
      <c r="E32" s="21">
        <f>'[17]NR 2023'!H32</f>
        <v>0</v>
      </c>
      <c r="F32" s="22">
        <f t="shared" si="6"/>
        <v>7367.2</v>
      </c>
      <c r="G32" s="20">
        <f>'[17]NR 2023'!M32</f>
        <v>6958.2</v>
      </c>
      <c r="H32" s="21">
        <v>0</v>
      </c>
      <c r="I32" s="23">
        <f t="shared" si="7"/>
        <v>6958.2</v>
      </c>
      <c r="J32" s="31">
        <f>'[17]NR 2023'!Y32</f>
        <v>7978.9</v>
      </c>
      <c r="K32" s="32">
        <f>'[17]NR 2023'!Z32</f>
        <v>0</v>
      </c>
      <c r="L32" s="33">
        <f t="shared" si="8"/>
        <v>7978.9</v>
      </c>
      <c r="M32" s="63">
        <v>7616.9</v>
      </c>
      <c r="N32" s="63">
        <v>0</v>
      </c>
      <c r="O32" s="22">
        <f t="shared" si="9"/>
        <v>7616.9</v>
      </c>
      <c r="P32" s="63">
        <v>7616.9</v>
      </c>
      <c r="Q32" s="63">
        <v>0</v>
      </c>
      <c r="R32" s="22">
        <f t="shared" si="10"/>
        <v>7616.9</v>
      </c>
      <c r="S32" s="3"/>
    </row>
    <row r="33" spans="1:19" x14ac:dyDescent="0.25">
      <c r="A33" s="1"/>
      <c r="B33" s="28" t="s">
        <v>51</v>
      </c>
      <c r="C33" s="39" t="s">
        <v>52</v>
      </c>
      <c r="D33" s="20">
        <f>'[17]NR 2023'!G33</f>
        <v>6747.9</v>
      </c>
      <c r="E33" s="21">
        <f>'[17]NR 2023'!H33</f>
        <v>0</v>
      </c>
      <c r="F33" s="22">
        <f t="shared" si="6"/>
        <v>6747.9</v>
      </c>
      <c r="G33" s="20">
        <f>'[17]NR 2023'!M33</f>
        <v>6678.2</v>
      </c>
      <c r="H33" s="21">
        <v>0</v>
      </c>
      <c r="I33" s="23">
        <f t="shared" si="7"/>
        <v>6678.2</v>
      </c>
      <c r="J33" s="31">
        <f>'[17]NR 2023'!Y33</f>
        <v>7416.924</v>
      </c>
      <c r="K33" s="32">
        <f>'[17]NR 2023'!Z33</f>
        <v>0</v>
      </c>
      <c r="L33" s="33">
        <f t="shared" si="8"/>
        <v>7416.924</v>
      </c>
      <c r="M33" s="63">
        <v>7316.9</v>
      </c>
      <c r="N33" s="63">
        <v>0</v>
      </c>
      <c r="O33" s="22">
        <f t="shared" si="9"/>
        <v>7316.9</v>
      </c>
      <c r="P33" s="63">
        <v>7316.9</v>
      </c>
      <c r="Q33" s="63">
        <v>0</v>
      </c>
      <c r="R33" s="22">
        <f t="shared" si="10"/>
        <v>7316.9</v>
      </c>
      <c r="S33" s="3"/>
    </row>
    <row r="34" spans="1:19" x14ac:dyDescent="0.25">
      <c r="A34" s="1"/>
      <c r="B34" s="28" t="s">
        <v>53</v>
      </c>
      <c r="C34" s="65" t="s">
        <v>54</v>
      </c>
      <c r="D34" s="20">
        <f>'[17]NR 2023'!G34</f>
        <v>619.19999999999993</v>
      </c>
      <c r="E34" s="21">
        <f>'[17]NR 2023'!H34</f>
        <v>0</v>
      </c>
      <c r="F34" s="22">
        <f t="shared" si="6"/>
        <v>619.19999999999993</v>
      </c>
      <c r="G34" s="20">
        <f>'[17]NR 2023'!M34</f>
        <v>280</v>
      </c>
      <c r="H34" s="21">
        <v>0</v>
      </c>
      <c r="I34" s="23">
        <f t="shared" si="7"/>
        <v>280</v>
      </c>
      <c r="J34" s="31">
        <f>'[17]NR 2023'!Y34</f>
        <v>562</v>
      </c>
      <c r="K34" s="32">
        <f>'[17]NR 2023'!Z34</f>
        <v>0</v>
      </c>
      <c r="L34" s="33">
        <f t="shared" si="8"/>
        <v>562</v>
      </c>
      <c r="M34" s="63">
        <v>300</v>
      </c>
      <c r="N34" s="63">
        <v>0</v>
      </c>
      <c r="O34" s="22">
        <f t="shared" si="9"/>
        <v>300</v>
      </c>
      <c r="P34" s="63">
        <v>300</v>
      </c>
      <c r="Q34" s="63">
        <v>0</v>
      </c>
      <c r="R34" s="22">
        <f t="shared" si="10"/>
        <v>300</v>
      </c>
      <c r="S34" s="3"/>
    </row>
    <row r="35" spans="1:19" x14ac:dyDescent="0.25">
      <c r="A35" s="1"/>
      <c r="B35" s="28" t="s">
        <v>55</v>
      </c>
      <c r="C35" s="42" t="s">
        <v>56</v>
      </c>
      <c r="D35" s="20">
        <f>'[17]NR 2023'!G35</f>
        <v>2389.1999999999998</v>
      </c>
      <c r="E35" s="21">
        <f>'[17]NR 2023'!H35</f>
        <v>0</v>
      </c>
      <c r="F35" s="22">
        <f t="shared" si="6"/>
        <v>2389.1999999999998</v>
      </c>
      <c r="G35" s="20">
        <f>'[17]NR 2023'!M35</f>
        <v>2321.9</v>
      </c>
      <c r="H35" s="21">
        <v>0</v>
      </c>
      <c r="I35" s="23">
        <f t="shared" si="7"/>
        <v>2321.9</v>
      </c>
      <c r="J35" s="31">
        <f>'[17]NR 2023'!Y35</f>
        <v>2651.02</v>
      </c>
      <c r="K35" s="32">
        <f>'[17]NR 2023'!Z35</f>
        <v>0</v>
      </c>
      <c r="L35" s="33">
        <f t="shared" si="8"/>
        <v>2651.02</v>
      </c>
      <c r="M35" s="63">
        <v>2490</v>
      </c>
      <c r="N35" s="63">
        <v>0</v>
      </c>
      <c r="O35" s="22">
        <f t="shared" si="9"/>
        <v>2490</v>
      </c>
      <c r="P35" s="63">
        <v>2490</v>
      </c>
      <c r="Q35" s="63">
        <v>0</v>
      </c>
      <c r="R35" s="22">
        <f t="shared" si="10"/>
        <v>2490</v>
      </c>
      <c r="S35" s="3"/>
    </row>
    <row r="36" spans="1:19" x14ac:dyDescent="0.25">
      <c r="A36" s="1"/>
      <c r="B36" s="28" t="s">
        <v>57</v>
      </c>
      <c r="C36" s="42" t="s">
        <v>58</v>
      </c>
      <c r="D36" s="20">
        <f>'[17]NR 2023'!G36</f>
        <v>0</v>
      </c>
      <c r="E36" s="21">
        <f>'[17]NR 2023'!H36</f>
        <v>0</v>
      </c>
      <c r="F36" s="22">
        <f t="shared" si="6"/>
        <v>0</v>
      </c>
      <c r="G36" s="20">
        <f>'[17]NR 2023'!M36</f>
        <v>10</v>
      </c>
      <c r="H36" s="21">
        <f>'[17]NR 2023'!N36</f>
        <v>0</v>
      </c>
      <c r="I36" s="23">
        <f t="shared" si="7"/>
        <v>10</v>
      </c>
      <c r="J36" s="31">
        <f>'[17]NR 2023'!Y36</f>
        <v>10</v>
      </c>
      <c r="K36" s="32">
        <f>'[17]NR 2023'!Z36</f>
        <v>0</v>
      </c>
      <c r="L36" s="33">
        <f t="shared" si="8"/>
        <v>10</v>
      </c>
      <c r="M36" s="63">
        <v>0</v>
      </c>
      <c r="N36" s="63">
        <v>0</v>
      </c>
      <c r="O36" s="22">
        <f t="shared" si="9"/>
        <v>0</v>
      </c>
      <c r="P36" s="63">
        <v>0</v>
      </c>
      <c r="Q36" s="63">
        <v>0</v>
      </c>
      <c r="R36" s="22">
        <f t="shared" si="10"/>
        <v>0</v>
      </c>
      <c r="S36" s="3"/>
    </row>
    <row r="37" spans="1:19" x14ac:dyDescent="0.25">
      <c r="A37" s="1"/>
      <c r="B37" s="28" t="s">
        <v>59</v>
      </c>
      <c r="C37" s="42" t="s">
        <v>60</v>
      </c>
      <c r="D37" s="20">
        <f>'[17]NR 2023'!G37</f>
        <v>598.79999999999995</v>
      </c>
      <c r="E37" s="21">
        <f>'[17]NR 2023'!H37</f>
        <v>0</v>
      </c>
      <c r="F37" s="22">
        <f t="shared" si="6"/>
        <v>598.79999999999995</v>
      </c>
      <c r="G37" s="20">
        <f>'[17]NR 2023'!M37</f>
        <v>598.79999999999995</v>
      </c>
      <c r="H37" s="21">
        <f>'[17]NR 2023'!N37</f>
        <v>0</v>
      </c>
      <c r="I37" s="23">
        <f t="shared" si="7"/>
        <v>598.79999999999995</v>
      </c>
      <c r="J37" s="31">
        <f>'[17]NR 2023'!Y37</f>
        <v>634.33699999999999</v>
      </c>
      <c r="K37" s="32">
        <f>'[17]NR 2023'!Z37</f>
        <v>0</v>
      </c>
      <c r="L37" s="33">
        <f t="shared" si="8"/>
        <v>634.33699999999999</v>
      </c>
      <c r="M37" s="63">
        <v>634.29999999999995</v>
      </c>
      <c r="N37" s="63">
        <v>0</v>
      </c>
      <c r="O37" s="22">
        <f t="shared" si="9"/>
        <v>634.29999999999995</v>
      </c>
      <c r="P37" s="63">
        <v>604.33399999999995</v>
      </c>
      <c r="Q37" s="63">
        <v>0</v>
      </c>
      <c r="R37" s="22">
        <f t="shared" si="10"/>
        <v>604.33399999999995</v>
      </c>
      <c r="S37" s="3"/>
    </row>
    <row r="38" spans="1:19" ht="15.75" thickBot="1" x14ac:dyDescent="0.3">
      <c r="A38" s="1"/>
      <c r="B38" s="66" t="s">
        <v>61</v>
      </c>
      <c r="C38" s="67" t="s">
        <v>62</v>
      </c>
      <c r="D38" s="20">
        <f>'[17]NR 2023'!G38</f>
        <v>322.79999999999995</v>
      </c>
      <c r="E38" s="21">
        <f>'[17]NR 2023'!H38</f>
        <v>0</v>
      </c>
      <c r="F38" s="46">
        <f t="shared" si="6"/>
        <v>322.79999999999995</v>
      </c>
      <c r="G38" s="20">
        <f>'[17]NR 2023'!M38</f>
        <v>756.3</v>
      </c>
      <c r="H38" s="21">
        <v>0</v>
      </c>
      <c r="I38" s="47">
        <f t="shared" si="7"/>
        <v>756.3</v>
      </c>
      <c r="J38" s="31">
        <f>'[17]NR 2023'!Y38</f>
        <v>731.67499999999995</v>
      </c>
      <c r="K38" s="32">
        <f>'[17]NR 2023'!Z38</f>
        <v>0</v>
      </c>
      <c r="L38" s="33">
        <f t="shared" si="8"/>
        <v>731.67499999999995</v>
      </c>
      <c r="M38" s="68">
        <v>700</v>
      </c>
      <c r="N38" s="68">
        <v>0</v>
      </c>
      <c r="O38" s="46">
        <f t="shared" si="9"/>
        <v>700</v>
      </c>
      <c r="P38" s="68">
        <v>700</v>
      </c>
      <c r="Q38" s="68">
        <v>0</v>
      </c>
      <c r="R38" s="46">
        <f t="shared" si="10"/>
        <v>700</v>
      </c>
      <c r="S38" s="3"/>
    </row>
    <row r="39" spans="1:19" ht="15.75" thickBot="1" x14ac:dyDescent="0.3">
      <c r="A39" s="1"/>
      <c r="B39" s="51" t="s">
        <v>63</v>
      </c>
      <c r="C39" s="69" t="s">
        <v>64</v>
      </c>
      <c r="D39" s="70">
        <f>SUM(D28:D32)+SUM(D35:D38)</f>
        <v>13030.2</v>
      </c>
      <c r="E39" s="70">
        <f>SUM(E28:E32)+SUM(E35:E38)</f>
        <v>117.1</v>
      </c>
      <c r="F39" s="71">
        <f>SUM(F35:F38)+SUM(F28:F32)+0.1</f>
        <v>13147.4</v>
      </c>
      <c r="G39" s="70">
        <f>SUM(G28:G32)+SUM(G35:G38)</f>
        <v>13678.6</v>
      </c>
      <c r="H39" s="70">
        <f>SUM(H28:H32)+SUM(H35:H38)</f>
        <v>350</v>
      </c>
      <c r="I39" s="72">
        <f>SUM(I35:I38)+SUM(I28:I32)</f>
        <v>14028.599999999999</v>
      </c>
      <c r="J39" s="73">
        <f>SUM(J28:J32)+SUM(J35:J38)</f>
        <v>15104.732</v>
      </c>
      <c r="K39" s="74">
        <f>SUM(K28:K32)+SUM(K35:K38)</f>
        <v>350</v>
      </c>
      <c r="L39" s="73">
        <f>SUM(L35:L38)+SUM(L28:L32)</f>
        <v>15454.732</v>
      </c>
      <c r="M39" s="70">
        <f>SUM(M28:M32)+SUM(M35:M38)</f>
        <v>14697</v>
      </c>
      <c r="N39" s="70">
        <f>SUM(N28:N32)+SUM(N35:N38)</f>
        <v>350</v>
      </c>
      <c r="O39" s="71">
        <f>SUM(O35:O38)+SUM(O28:O32)</f>
        <v>15047</v>
      </c>
      <c r="P39" s="70">
        <f>SUM(P28:P32)+SUM(P35:P38)</f>
        <v>14678.034</v>
      </c>
      <c r="Q39" s="70">
        <f>SUM(Q28:Q32)+SUM(Q35:Q38)</f>
        <v>350</v>
      </c>
      <c r="R39" s="71">
        <f>SUM(R35:R38)+SUM(R28:R32)</f>
        <v>15028.034</v>
      </c>
      <c r="S39" s="3"/>
    </row>
    <row r="40" spans="1:19" ht="19.5" thickBot="1" x14ac:dyDescent="0.35">
      <c r="A40" s="1"/>
      <c r="B40" s="75" t="s">
        <v>65</v>
      </c>
      <c r="C40" s="76" t="s">
        <v>66</v>
      </c>
      <c r="D40" s="77">
        <f t="shared" ref="D40:R40" si="11">D24-D39</f>
        <v>0.1000000000003638</v>
      </c>
      <c r="E40" s="77">
        <f t="shared" si="11"/>
        <v>0</v>
      </c>
      <c r="F40" s="78">
        <f t="shared" si="11"/>
        <v>0</v>
      </c>
      <c r="G40" s="77">
        <f t="shared" si="11"/>
        <v>0</v>
      </c>
      <c r="H40" s="77">
        <f t="shared" si="11"/>
        <v>0</v>
      </c>
      <c r="I40" s="79">
        <f t="shared" si="11"/>
        <v>0</v>
      </c>
      <c r="J40" s="77">
        <f t="shared" si="11"/>
        <v>-1.299999999901047E-2</v>
      </c>
      <c r="K40" s="77">
        <f t="shared" si="11"/>
        <v>0</v>
      </c>
      <c r="L40" s="78">
        <f t="shared" si="11"/>
        <v>-1.299999999901047E-2</v>
      </c>
      <c r="M40" s="80">
        <f t="shared" si="11"/>
        <v>0</v>
      </c>
      <c r="N40" s="77">
        <f t="shared" si="11"/>
        <v>0</v>
      </c>
      <c r="O40" s="78">
        <f t="shared" si="11"/>
        <v>0</v>
      </c>
      <c r="P40" s="77">
        <f t="shared" si="11"/>
        <v>-3.3999999999650754E-2</v>
      </c>
      <c r="Q40" s="77">
        <f t="shared" si="11"/>
        <v>0</v>
      </c>
      <c r="R40" s="78">
        <f t="shared" si="11"/>
        <v>-3.3999999999650754E-2</v>
      </c>
      <c r="S40" s="3"/>
    </row>
    <row r="41" spans="1:19" ht="15.75" thickBot="1" x14ac:dyDescent="0.3">
      <c r="A41" s="1"/>
      <c r="B41" s="81" t="s">
        <v>67</v>
      </c>
      <c r="C41" s="82" t="s">
        <v>68</v>
      </c>
      <c r="D41" s="83"/>
      <c r="E41" s="84"/>
      <c r="F41" s="85">
        <f>F40-D16</f>
        <v>-1804.2</v>
      </c>
      <c r="G41" s="83"/>
      <c r="H41" s="86"/>
      <c r="I41" s="87">
        <f>I40-G16</f>
        <v>-1310</v>
      </c>
      <c r="J41" s="88"/>
      <c r="K41" s="86"/>
      <c r="L41" s="85">
        <f>L40-J16</f>
        <v>-1714.9129999999991</v>
      </c>
      <c r="M41" s="89"/>
      <c r="N41" s="86"/>
      <c r="O41" s="85">
        <f>O40-M16</f>
        <v>-1810</v>
      </c>
      <c r="P41" s="83"/>
      <c r="Q41" s="86"/>
      <c r="R41" s="85">
        <f>R40-P16</f>
        <v>-1810.0339999999997</v>
      </c>
      <c r="S41" s="3"/>
    </row>
    <row r="42" spans="1:19" s="95" customFormat="1" ht="8.25" customHeight="1" thickBot="1" x14ac:dyDescent="0.3">
      <c r="A42" s="90"/>
      <c r="B42" s="91"/>
      <c r="C42" s="92"/>
      <c r="D42" s="90"/>
      <c r="E42" s="93"/>
      <c r="F42" s="93"/>
      <c r="G42" s="90"/>
      <c r="H42" s="93"/>
      <c r="I42" s="93"/>
      <c r="J42" s="93"/>
      <c r="K42" s="93"/>
      <c r="L42" s="94"/>
      <c r="M42" s="94"/>
      <c r="N42" s="94"/>
      <c r="O42" s="94"/>
      <c r="P42" s="94"/>
      <c r="Q42" s="94"/>
      <c r="R42" s="94"/>
      <c r="S42" s="94"/>
    </row>
    <row r="43" spans="1:19" s="95" customFormat="1" ht="15.75" customHeight="1" x14ac:dyDescent="0.25">
      <c r="A43" s="90"/>
      <c r="B43" s="96"/>
      <c r="C43" s="519" t="s">
        <v>69</v>
      </c>
      <c r="D43" s="97" t="s">
        <v>70</v>
      </c>
      <c r="E43" s="93"/>
      <c r="F43" s="98"/>
      <c r="G43" s="97" t="s">
        <v>71</v>
      </c>
      <c r="H43" s="93"/>
      <c r="I43" s="93"/>
      <c r="J43" s="97" t="s">
        <v>72</v>
      </c>
      <c r="K43" s="93"/>
      <c r="L43" s="93"/>
      <c r="M43" s="97" t="s">
        <v>73</v>
      </c>
      <c r="N43" s="94"/>
      <c r="O43" s="94"/>
      <c r="P43" s="97" t="s">
        <v>73</v>
      </c>
      <c r="Q43" s="94"/>
      <c r="R43" s="94"/>
      <c r="S43" s="94"/>
    </row>
    <row r="44" spans="1:19" ht="15.75" thickBot="1" x14ac:dyDescent="0.3">
      <c r="A44" s="1"/>
      <c r="B44" s="96"/>
      <c r="C44" s="520"/>
      <c r="D44" s="99">
        <v>205.3</v>
      </c>
      <c r="E44" s="93"/>
      <c r="F44" s="98"/>
      <c r="G44" s="99">
        <v>205.3</v>
      </c>
      <c r="H44" s="100"/>
      <c r="I44" s="100"/>
      <c r="J44" s="99">
        <v>205.3</v>
      </c>
      <c r="K44" s="100"/>
      <c r="L44" s="100"/>
      <c r="M44" s="99">
        <v>205.3</v>
      </c>
      <c r="N44" s="3"/>
      <c r="O44" s="3"/>
      <c r="P44" s="99">
        <v>205.3</v>
      </c>
      <c r="Q44" s="3"/>
      <c r="R44" s="3"/>
      <c r="S44" s="3"/>
    </row>
    <row r="45" spans="1:19" s="95" customFormat="1" ht="8.25" customHeight="1" thickBot="1" x14ac:dyDescent="0.3">
      <c r="A45" s="90"/>
      <c r="B45" s="96"/>
      <c r="C45" s="92"/>
      <c r="D45" s="93"/>
      <c r="E45" s="93"/>
      <c r="F45" s="98"/>
      <c r="G45" s="93"/>
      <c r="H45" s="93"/>
      <c r="I45" s="98"/>
      <c r="J45" s="98"/>
      <c r="K45" s="98"/>
      <c r="L45" s="94"/>
      <c r="M45" s="94"/>
      <c r="N45" s="94"/>
      <c r="O45" s="94"/>
      <c r="P45" s="94"/>
      <c r="Q45" s="94"/>
      <c r="R45" s="94"/>
      <c r="S45" s="94"/>
    </row>
    <row r="46" spans="1:19" s="95" customFormat="1" ht="37.5" customHeight="1" thickBot="1" x14ac:dyDescent="0.3">
      <c r="A46" s="90"/>
      <c r="B46" s="96"/>
      <c r="C46" s="519" t="s">
        <v>74</v>
      </c>
      <c r="D46" s="101" t="s">
        <v>75</v>
      </c>
      <c r="E46" s="102" t="s">
        <v>76</v>
      </c>
      <c r="F46" s="98"/>
      <c r="G46" s="101" t="s">
        <v>75</v>
      </c>
      <c r="H46" s="102" t="s">
        <v>76</v>
      </c>
      <c r="I46" s="94"/>
      <c r="J46" s="101" t="s">
        <v>75</v>
      </c>
      <c r="K46" s="102" t="s">
        <v>76</v>
      </c>
      <c r="L46" s="103"/>
      <c r="M46" s="101" t="s">
        <v>75</v>
      </c>
      <c r="N46" s="102" t="s">
        <v>76</v>
      </c>
      <c r="O46" s="94"/>
      <c r="P46" s="101" t="s">
        <v>75</v>
      </c>
      <c r="Q46" s="102" t="s">
        <v>76</v>
      </c>
      <c r="R46" s="94"/>
      <c r="S46" s="94"/>
    </row>
    <row r="47" spans="1:19" ht="15.75" thickBot="1" x14ac:dyDescent="0.3">
      <c r="A47" s="1"/>
      <c r="B47" s="104"/>
      <c r="C47" s="521"/>
      <c r="D47" s="105">
        <v>0</v>
      </c>
      <c r="E47" s="106">
        <v>0</v>
      </c>
      <c r="F47" s="98"/>
      <c r="G47" s="105">
        <v>0</v>
      </c>
      <c r="H47" s="106">
        <v>0</v>
      </c>
      <c r="I47" s="3"/>
      <c r="J47" s="105">
        <v>0</v>
      </c>
      <c r="K47" s="106">
        <v>0</v>
      </c>
      <c r="L47" s="100"/>
      <c r="M47" s="105">
        <v>0</v>
      </c>
      <c r="N47" s="106">
        <v>0</v>
      </c>
      <c r="O47" s="3"/>
      <c r="P47" s="105">
        <v>0</v>
      </c>
      <c r="Q47" s="106">
        <v>0</v>
      </c>
      <c r="R47" s="3"/>
      <c r="S47" s="3"/>
    </row>
    <row r="48" spans="1:19" x14ac:dyDescent="0.25">
      <c r="A48" s="1"/>
      <c r="B48" s="104"/>
      <c r="C48" s="92"/>
      <c r="D48" s="93"/>
      <c r="E48" s="93"/>
      <c r="F48" s="98"/>
      <c r="G48" s="93"/>
      <c r="H48" s="93"/>
      <c r="I48" s="98"/>
      <c r="J48" s="98"/>
      <c r="K48" s="98"/>
      <c r="L48" s="94"/>
      <c r="M48" s="3"/>
      <c r="N48" s="94"/>
      <c r="O48" s="94"/>
      <c r="P48" s="3"/>
      <c r="Q48" s="3"/>
      <c r="R48" s="3"/>
      <c r="S48" s="3"/>
    </row>
    <row r="49" spans="1:19" x14ac:dyDescent="0.25">
      <c r="A49" s="1"/>
      <c r="B49" s="104"/>
      <c r="C49" s="107" t="s">
        <v>77</v>
      </c>
      <c r="D49" s="108" t="s">
        <v>78</v>
      </c>
      <c r="E49" s="93"/>
      <c r="F49" s="3"/>
      <c r="G49" s="108" t="s">
        <v>79</v>
      </c>
      <c r="H49" s="3"/>
      <c r="I49" s="3"/>
      <c r="J49" s="108" t="s">
        <v>80</v>
      </c>
      <c r="K49" s="3"/>
      <c r="L49" s="109"/>
      <c r="M49" s="108" t="s">
        <v>81</v>
      </c>
      <c r="N49" s="109"/>
      <c r="O49" s="109"/>
      <c r="P49" s="108" t="s">
        <v>82</v>
      </c>
      <c r="Q49" s="3"/>
      <c r="R49" s="3"/>
      <c r="S49" s="3"/>
    </row>
    <row r="50" spans="1:19" x14ac:dyDescent="0.25">
      <c r="A50" s="1"/>
      <c r="B50" s="104"/>
      <c r="C50" s="110" t="s">
        <v>83</v>
      </c>
      <c r="D50" s="111">
        <f>SUM(D51:D54)</f>
        <v>2377.1</v>
      </c>
      <c r="E50" s="93"/>
      <c r="F50" s="3"/>
      <c r="G50" s="111">
        <f>SUM(G51:G54)</f>
        <v>1623.6000000000001</v>
      </c>
      <c r="H50" s="3"/>
      <c r="I50" s="3"/>
      <c r="J50" s="111">
        <f>SUM(J51:J54)</f>
        <v>1914.712</v>
      </c>
      <c r="K50" s="3"/>
      <c r="L50" s="112"/>
      <c r="M50" s="111">
        <f>SUM(M51:M54)</f>
        <v>2039.048</v>
      </c>
      <c r="N50" s="112"/>
      <c r="O50" s="112"/>
      <c r="P50" s="111">
        <f>SUM(P51:P54)</f>
        <v>2159</v>
      </c>
      <c r="Q50" s="3"/>
      <c r="R50" s="3"/>
      <c r="S50" s="3"/>
    </row>
    <row r="51" spans="1:19" x14ac:dyDescent="0.25">
      <c r="A51" s="1"/>
      <c r="B51" s="104"/>
      <c r="C51" s="110" t="s">
        <v>84</v>
      </c>
      <c r="D51" s="111">
        <v>1847.6</v>
      </c>
      <c r="E51" s="93"/>
      <c r="F51" s="3"/>
      <c r="G51" s="111">
        <v>1016</v>
      </c>
      <c r="H51" s="3"/>
      <c r="I51" s="3"/>
      <c r="J51" s="111">
        <v>1096</v>
      </c>
      <c r="K51" s="3"/>
      <c r="L51" s="112"/>
      <c r="M51" s="111">
        <v>1100</v>
      </c>
      <c r="N51" s="112"/>
      <c r="O51" s="112"/>
      <c r="P51" s="111">
        <v>1100</v>
      </c>
      <c r="Q51" s="3"/>
      <c r="R51" s="3"/>
      <c r="S51" s="3"/>
    </row>
    <row r="52" spans="1:19" x14ac:dyDescent="0.25">
      <c r="A52" s="1"/>
      <c r="B52" s="104"/>
      <c r="C52" s="110" t="s">
        <v>85</v>
      </c>
      <c r="D52" s="111">
        <v>48.4</v>
      </c>
      <c r="E52" s="93"/>
      <c r="F52" s="3"/>
      <c r="G52" s="111">
        <v>94.9</v>
      </c>
      <c r="H52" s="3"/>
      <c r="I52" s="3"/>
      <c r="J52" s="111">
        <v>212.512</v>
      </c>
      <c r="K52" s="3"/>
      <c r="L52" s="112"/>
      <c r="M52" s="111">
        <v>294.548</v>
      </c>
      <c r="N52" s="112"/>
      <c r="O52" s="112"/>
      <c r="P52" s="111">
        <v>364.5</v>
      </c>
      <c r="Q52" s="3"/>
      <c r="R52" s="3"/>
      <c r="S52" s="3"/>
    </row>
    <row r="53" spans="1:19" x14ac:dyDescent="0.25">
      <c r="A53" s="1"/>
      <c r="B53" s="104"/>
      <c r="C53" s="110" t="s">
        <v>86</v>
      </c>
      <c r="D53" s="111">
        <v>294.39999999999998</v>
      </c>
      <c r="E53" s="93"/>
      <c r="F53" s="3"/>
      <c r="G53" s="111">
        <v>294.5</v>
      </c>
      <c r="H53" s="3"/>
      <c r="I53" s="3"/>
      <c r="J53" s="111">
        <v>294.5</v>
      </c>
      <c r="K53" s="3"/>
      <c r="L53" s="112"/>
      <c r="M53" s="111">
        <v>294.5</v>
      </c>
      <c r="N53" s="112"/>
      <c r="O53" s="112"/>
      <c r="P53" s="111">
        <v>294.5</v>
      </c>
      <c r="Q53" s="3"/>
      <c r="R53" s="3"/>
      <c r="S53" s="3"/>
    </row>
    <row r="54" spans="1:19" x14ac:dyDescent="0.25">
      <c r="A54" s="1"/>
      <c r="B54" s="104"/>
      <c r="C54" s="113" t="s">
        <v>87</v>
      </c>
      <c r="D54" s="111">
        <v>186.7</v>
      </c>
      <c r="E54" s="93"/>
      <c r="F54" s="3"/>
      <c r="G54" s="111">
        <v>218.2</v>
      </c>
      <c r="H54" s="3"/>
      <c r="I54" s="3"/>
      <c r="J54" s="111">
        <v>311.7</v>
      </c>
      <c r="K54" s="3"/>
      <c r="L54" s="112"/>
      <c r="M54" s="111">
        <v>350</v>
      </c>
      <c r="N54" s="112"/>
      <c r="O54" s="112"/>
      <c r="P54" s="111">
        <v>400</v>
      </c>
      <c r="Q54" s="3"/>
      <c r="R54" s="3"/>
      <c r="S54" s="3"/>
    </row>
    <row r="55" spans="1:19" ht="10.5" customHeight="1" x14ac:dyDescent="0.25">
      <c r="A55" s="1"/>
      <c r="B55" s="104"/>
      <c r="C55" s="92"/>
      <c r="D55" s="93"/>
      <c r="E55" s="9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</row>
    <row r="56" spans="1:19" x14ac:dyDescent="0.25">
      <c r="A56" s="1"/>
      <c r="B56" s="104"/>
      <c r="C56" s="107" t="s">
        <v>88</v>
      </c>
      <c r="D56" s="108" t="s">
        <v>78</v>
      </c>
      <c r="E56" s="93"/>
      <c r="F56" s="98"/>
      <c r="G56" s="108" t="s">
        <v>89</v>
      </c>
      <c r="H56" s="93"/>
      <c r="I56" s="98"/>
      <c r="J56" s="108" t="s">
        <v>80</v>
      </c>
      <c r="K56" s="98"/>
      <c r="L56" s="3"/>
      <c r="M56" s="108" t="s">
        <v>81</v>
      </c>
      <c r="N56" s="109"/>
      <c r="O56" s="109"/>
      <c r="P56" s="108" t="s">
        <v>82</v>
      </c>
      <c r="Q56" s="3"/>
      <c r="R56" s="3"/>
      <c r="S56" s="3"/>
    </row>
    <row r="57" spans="1:19" x14ac:dyDescent="0.25">
      <c r="A57" s="1"/>
      <c r="B57" s="104"/>
      <c r="C57" s="110"/>
      <c r="D57" s="114">
        <v>16.100000000000001</v>
      </c>
      <c r="E57" s="93"/>
      <c r="F57" s="98"/>
      <c r="G57" s="114">
        <v>15.1</v>
      </c>
      <c r="H57" s="93"/>
      <c r="I57" s="98"/>
      <c r="J57" s="114">
        <v>15.1</v>
      </c>
      <c r="K57" s="98"/>
      <c r="L57" s="3"/>
      <c r="M57" s="114">
        <v>15.1</v>
      </c>
      <c r="N57" s="3"/>
      <c r="O57" s="3"/>
      <c r="P57" s="114">
        <v>15.1</v>
      </c>
      <c r="Q57" s="3"/>
      <c r="R57" s="3"/>
      <c r="S57" s="3"/>
    </row>
    <row r="58" spans="1:19" x14ac:dyDescent="0.25">
      <c r="A58" s="1"/>
      <c r="B58" s="104"/>
      <c r="C58" s="92"/>
      <c r="D58" s="93"/>
      <c r="E58" s="93"/>
      <c r="F58" s="98"/>
      <c r="G58" s="93"/>
      <c r="H58" s="93"/>
      <c r="I58" s="98"/>
      <c r="J58" s="98"/>
      <c r="K58" s="98"/>
      <c r="L58" s="3"/>
      <c r="M58" s="3"/>
      <c r="N58" s="3"/>
      <c r="O58" s="3"/>
      <c r="P58" s="3"/>
      <c r="Q58" s="3"/>
      <c r="R58" s="3"/>
      <c r="S58" s="3"/>
    </row>
    <row r="59" spans="1:19" x14ac:dyDescent="0.25">
      <c r="A59" s="1"/>
      <c r="B59" s="115" t="s">
        <v>90</v>
      </c>
      <c r="C59" s="116"/>
      <c r="D59" s="527"/>
      <c r="E59" s="527"/>
      <c r="F59" s="527"/>
      <c r="G59" s="527"/>
      <c r="H59" s="527"/>
      <c r="I59" s="527"/>
      <c r="J59" s="527"/>
      <c r="K59" s="527"/>
      <c r="L59" s="117"/>
      <c r="M59" s="117"/>
      <c r="N59" s="117"/>
      <c r="O59" s="117"/>
      <c r="P59" s="117"/>
      <c r="Q59" s="117"/>
      <c r="R59" s="118"/>
      <c r="S59" s="3"/>
    </row>
    <row r="60" spans="1:19" x14ac:dyDescent="0.25">
      <c r="A60" s="1"/>
      <c r="B60" s="119"/>
      <c r="C60" s="95"/>
      <c r="D60" s="95"/>
      <c r="E60" s="95"/>
      <c r="F60" s="95"/>
      <c r="G60" s="95"/>
      <c r="H60" s="95"/>
      <c r="I60" s="95"/>
      <c r="J60" s="95"/>
      <c r="K60" s="95"/>
      <c r="L60" s="95"/>
      <c r="M60" s="95"/>
      <c r="N60" s="95"/>
      <c r="O60" s="95"/>
      <c r="P60" s="95"/>
      <c r="Q60" s="95"/>
      <c r="R60" s="120"/>
      <c r="S60" s="3"/>
    </row>
    <row r="61" spans="1:19" x14ac:dyDescent="0.25">
      <c r="A61" s="1"/>
      <c r="B61" s="524"/>
      <c r="C61" s="525"/>
      <c r="D61" s="525"/>
      <c r="E61" s="525"/>
      <c r="F61" s="525"/>
      <c r="G61" s="525"/>
      <c r="H61" s="525"/>
      <c r="I61" s="525"/>
      <c r="J61" s="525"/>
      <c r="K61" s="525"/>
      <c r="L61" s="95"/>
      <c r="M61" s="95"/>
      <c r="N61" s="95"/>
      <c r="O61" s="95"/>
      <c r="P61" s="95"/>
      <c r="Q61" s="95"/>
      <c r="R61" s="120"/>
      <c r="S61" s="3"/>
    </row>
    <row r="62" spans="1:19" x14ac:dyDescent="0.25">
      <c r="A62" s="1"/>
      <c r="B62" s="524"/>
      <c r="C62" s="525"/>
      <c r="D62" s="525"/>
      <c r="E62" s="525"/>
      <c r="F62" s="525"/>
      <c r="G62" s="525"/>
      <c r="H62" s="525"/>
      <c r="I62" s="525"/>
      <c r="J62" s="525"/>
      <c r="K62" s="525"/>
      <c r="L62" s="95"/>
      <c r="M62" s="95"/>
      <c r="N62" s="95"/>
      <c r="O62" s="95"/>
      <c r="P62" s="95"/>
      <c r="Q62" s="95"/>
      <c r="R62" s="120"/>
      <c r="S62" s="3"/>
    </row>
    <row r="63" spans="1:19" x14ac:dyDescent="0.25">
      <c r="A63" s="1"/>
      <c r="B63" s="524"/>
      <c r="C63" s="525"/>
      <c r="D63" s="525"/>
      <c r="E63" s="525"/>
      <c r="F63" s="525"/>
      <c r="G63" s="525"/>
      <c r="H63" s="525"/>
      <c r="I63" s="525"/>
      <c r="J63" s="525"/>
      <c r="K63" s="525"/>
      <c r="L63" s="95"/>
      <c r="M63" s="95"/>
      <c r="N63" s="95"/>
      <c r="O63" s="95"/>
      <c r="P63" s="95"/>
      <c r="Q63" s="95"/>
      <c r="R63" s="120"/>
      <c r="S63" s="3"/>
    </row>
    <row r="64" spans="1:19" x14ac:dyDescent="0.25">
      <c r="A64" s="1"/>
      <c r="B64" s="524"/>
      <c r="C64" s="525"/>
      <c r="D64" s="525"/>
      <c r="E64" s="525"/>
      <c r="F64" s="525"/>
      <c r="G64" s="525"/>
      <c r="H64" s="525"/>
      <c r="I64" s="525"/>
      <c r="J64" s="525"/>
      <c r="K64" s="525"/>
      <c r="L64" s="95"/>
      <c r="M64" s="95"/>
      <c r="N64" s="95"/>
      <c r="O64" s="95"/>
      <c r="P64" s="95"/>
      <c r="Q64" s="95"/>
      <c r="R64" s="120"/>
      <c r="S64" s="3"/>
    </row>
    <row r="65" spans="1:19" x14ac:dyDescent="0.25">
      <c r="A65" s="1"/>
      <c r="B65" s="121"/>
      <c r="C65" s="122"/>
      <c r="D65" s="123"/>
      <c r="E65" s="123"/>
      <c r="F65" s="123"/>
      <c r="G65" s="123"/>
      <c r="H65" s="123"/>
      <c r="I65" s="123"/>
      <c r="J65" s="123"/>
      <c r="K65" s="123"/>
      <c r="L65" s="95"/>
      <c r="M65" s="95"/>
      <c r="N65" s="95"/>
      <c r="O65" s="95"/>
      <c r="P65" s="95"/>
      <c r="Q65" s="95"/>
      <c r="R65" s="120"/>
      <c r="S65" s="3"/>
    </row>
    <row r="66" spans="1:19" x14ac:dyDescent="0.25">
      <c r="A66" s="1"/>
      <c r="B66" s="124"/>
      <c r="C66" s="125"/>
      <c r="D66" s="123"/>
      <c r="E66" s="123"/>
      <c r="F66" s="123"/>
      <c r="G66" s="123"/>
      <c r="H66" s="123"/>
      <c r="I66" s="123"/>
      <c r="J66" s="123"/>
      <c r="K66" s="123"/>
      <c r="L66" s="95"/>
      <c r="M66" s="95"/>
      <c r="N66" s="95"/>
      <c r="O66" s="95"/>
      <c r="P66" s="95"/>
      <c r="Q66" s="95"/>
      <c r="R66" s="120"/>
      <c r="S66" s="3"/>
    </row>
    <row r="67" spans="1:19" x14ac:dyDescent="0.25">
      <c r="A67" s="1"/>
      <c r="B67" s="121"/>
      <c r="C67" s="126"/>
      <c r="D67" s="123"/>
      <c r="E67" s="123"/>
      <c r="F67" s="123"/>
      <c r="G67" s="123"/>
      <c r="H67" s="123"/>
      <c r="I67" s="123"/>
      <c r="J67" s="123"/>
      <c r="K67" s="123"/>
      <c r="L67" s="95"/>
      <c r="M67" s="95"/>
      <c r="N67" s="95"/>
      <c r="O67" s="95"/>
      <c r="P67" s="95"/>
      <c r="Q67" s="95"/>
      <c r="R67" s="120"/>
      <c r="S67" s="3"/>
    </row>
    <row r="68" spans="1:19" x14ac:dyDescent="0.25">
      <c r="A68" s="1"/>
      <c r="B68" s="121"/>
      <c r="C68" s="126"/>
      <c r="D68" s="123"/>
      <c r="E68" s="123"/>
      <c r="F68" s="123"/>
      <c r="G68" s="123"/>
      <c r="H68" s="123"/>
      <c r="I68" s="123"/>
      <c r="J68" s="123"/>
      <c r="K68" s="123"/>
      <c r="L68" s="95"/>
      <c r="M68" s="95"/>
      <c r="N68" s="95"/>
      <c r="O68" s="95"/>
      <c r="P68" s="95"/>
      <c r="Q68" s="95"/>
      <c r="R68" s="120"/>
      <c r="S68" s="3"/>
    </row>
    <row r="69" spans="1:19" x14ac:dyDescent="0.25">
      <c r="A69" s="1"/>
      <c r="B69" s="127"/>
      <c r="C69" s="128"/>
      <c r="D69" s="129"/>
      <c r="E69" s="129"/>
      <c r="F69" s="129"/>
      <c r="G69" s="129"/>
      <c r="H69" s="129"/>
      <c r="I69" s="129"/>
      <c r="J69" s="129"/>
      <c r="K69" s="129"/>
      <c r="L69" s="130"/>
      <c r="M69" s="130"/>
      <c r="N69" s="130"/>
      <c r="O69" s="130"/>
      <c r="P69" s="130"/>
      <c r="Q69" s="130"/>
      <c r="R69" s="131"/>
      <c r="S69" s="3"/>
    </row>
    <row r="70" spans="1:19" x14ac:dyDescent="0.25">
      <c r="A70" s="90"/>
      <c r="B70" s="132"/>
      <c r="C70" s="133"/>
      <c r="D70" s="134"/>
      <c r="E70" s="134"/>
      <c r="F70" s="134"/>
      <c r="G70" s="134"/>
      <c r="H70" s="134"/>
      <c r="I70" s="134"/>
      <c r="J70" s="134"/>
      <c r="K70" s="134"/>
      <c r="L70" s="3"/>
      <c r="M70" s="3"/>
      <c r="N70" s="3"/>
      <c r="O70" s="3"/>
      <c r="P70" s="3"/>
      <c r="Q70" s="3"/>
      <c r="R70" s="3"/>
      <c r="S70" s="3"/>
    </row>
    <row r="71" spans="1:19" x14ac:dyDescent="0.25">
      <c r="A71" s="1"/>
      <c r="B71" s="135"/>
      <c r="C71" s="135"/>
      <c r="D71" s="135"/>
      <c r="E71" s="135"/>
      <c r="F71" s="135"/>
      <c r="G71" s="135"/>
      <c r="H71" s="135"/>
      <c r="I71" s="135"/>
      <c r="J71" s="135"/>
      <c r="K71" s="135"/>
      <c r="L71" s="3"/>
      <c r="M71" s="3"/>
      <c r="N71" s="3"/>
      <c r="O71" s="3"/>
      <c r="P71" s="3"/>
      <c r="Q71" s="3"/>
      <c r="R71" s="3"/>
      <c r="S71" s="3"/>
    </row>
    <row r="72" spans="1:19" x14ac:dyDescent="0.25">
      <c r="A72" s="1"/>
      <c r="B72" s="135" t="s">
        <v>91</v>
      </c>
      <c r="C72" s="136"/>
      <c r="D72" s="123"/>
      <c r="E72" s="135"/>
      <c r="F72" s="135" t="s">
        <v>92</v>
      </c>
      <c r="G72" s="137"/>
      <c r="H72" s="135"/>
      <c r="I72" s="135"/>
      <c r="J72" s="135"/>
      <c r="K72" s="135"/>
      <c r="L72" s="3"/>
      <c r="M72" s="3"/>
      <c r="N72" s="3"/>
      <c r="O72" s="3"/>
      <c r="P72" s="3"/>
      <c r="Q72" s="3"/>
      <c r="R72" s="3"/>
      <c r="S72" s="3"/>
    </row>
    <row r="73" spans="1:19" ht="7.5" customHeight="1" x14ac:dyDescent="0.25">
      <c r="A73" s="1"/>
      <c r="B73" s="135"/>
      <c r="C73" s="135"/>
      <c r="D73" s="135"/>
      <c r="E73" s="135"/>
      <c r="F73" s="135"/>
      <c r="G73" s="135"/>
      <c r="H73" s="135"/>
      <c r="I73" s="135"/>
      <c r="J73" s="135"/>
      <c r="K73" s="135"/>
      <c r="L73" s="3"/>
      <c r="M73" s="3"/>
      <c r="N73" s="3"/>
      <c r="O73" s="3"/>
      <c r="P73" s="3"/>
      <c r="Q73" s="3"/>
      <c r="R73" s="3"/>
      <c r="S73" s="3"/>
    </row>
    <row r="74" spans="1:19" x14ac:dyDescent="0.25">
      <c r="A74" s="1"/>
      <c r="B74" s="135"/>
      <c r="C74" s="135"/>
      <c r="D74" s="138"/>
      <c r="E74" s="135"/>
      <c r="F74" s="135" t="s">
        <v>93</v>
      </c>
      <c r="G74" s="139"/>
      <c r="H74" s="135"/>
      <c r="I74" s="135"/>
      <c r="J74" s="135"/>
      <c r="K74" s="135"/>
      <c r="L74" s="3"/>
      <c r="M74" s="3"/>
      <c r="N74" s="3"/>
      <c r="O74" s="3"/>
      <c r="P74" s="3"/>
      <c r="Q74" s="3"/>
      <c r="R74" s="3"/>
      <c r="S74" s="3"/>
    </row>
    <row r="75" spans="1:19" x14ac:dyDescent="0.25">
      <c r="A75" s="1"/>
      <c r="B75" s="135"/>
      <c r="C75" s="135"/>
      <c r="D75" s="138"/>
      <c r="E75" s="135"/>
      <c r="F75" s="135"/>
      <c r="G75" s="139"/>
      <c r="H75" s="135"/>
      <c r="I75" s="135"/>
      <c r="J75" s="135"/>
      <c r="K75" s="135"/>
      <c r="L75" s="3"/>
      <c r="M75" s="3"/>
      <c r="N75" s="3"/>
      <c r="O75" s="3"/>
      <c r="P75" s="3"/>
      <c r="Q75" s="3"/>
      <c r="R75" s="3"/>
      <c r="S75" s="3"/>
    </row>
    <row r="76" spans="1:19" x14ac:dyDescent="0.25">
      <c r="A76" s="1"/>
      <c r="B76" s="135"/>
      <c r="C76" s="135"/>
      <c r="D76" s="135"/>
      <c r="E76" s="135"/>
      <c r="F76" s="135"/>
      <c r="G76" s="135"/>
      <c r="H76" s="135"/>
      <c r="I76" s="135"/>
      <c r="J76" s="135"/>
      <c r="K76" s="135"/>
      <c r="L76" s="3"/>
      <c r="M76" s="3"/>
      <c r="N76" s="3"/>
      <c r="O76" s="3"/>
      <c r="P76" s="3"/>
      <c r="Q76" s="3"/>
      <c r="R76" s="3"/>
      <c r="S76" s="3"/>
    </row>
    <row r="77" spans="1:19" x14ac:dyDescent="0.25">
      <c r="A77" s="90"/>
      <c r="B77" s="132"/>
      <c r="C77" s="133"/>
      <c r="D77" s="134"/>
      <c r="E77" s="134"/>
      <c r="F77" s="134"/>
      <c r="G77" s="134"/>
      <c r="H77" s="134"/>
      <c r="I77" s="134"/>
      <c r="J77" s="134"/>
      <c r="K77" s="134"/>
      <c r="L77" s="3"/>
      <c r="M77" s="3"/>
      <c r="N77" s="3"/>
      <c r="O77" s="3"/>
      <c r="P77" s="3"/>
      <c r="Q77" s="3"/>
      <c r="R77" s="3"/>
      <c r="S77" s="3"/>
    </row>
    <row r="78" spans="1:19" hidden="1" x14ac:dyDescent="0.25"/>
    <row r="79" spans="1:19" hidden="1" x14ac:dyDescent="0.25"/>
    <row r="80" spans="1:19" hidden="1" x14ac:dyDescent="0.25"/>
    <row r="81" hidden="1" x14ac:dyDescent="0.25"/>
    <row r="82" hidden="1" x14ac:dyDescent="0.25"/>
    <row r="83" hidden="1" x14ac:dyDescent="0.25"/>
    <row r="84" hidden="1" x14ac:dyDescent="0.25"/>
    <row r="85" hidden="1" x14ac:dyDescent="0.25"/>
    <row r="86" hidden="1" x14ac:dyDescent="0.25"/>
    <row r="87" hidden="1" x14ac:dyDescent="0.25"/>
    <row r="88" hidden="1" x14ac:dyDescent="0.25"/>
    <row r="89" hidden="1" x14ac:dyDescent="0.25"/>
    <row r="90" hidden="1" x14ac:dyDescent="0.25"/>
    <row r="91" hidden="1" x14ac:dyDescent="0.25"/>
    <row r="92" hidden="1" x14ac:dyDescent="0.25"/>
    <row r="93" hidden="1" x14ac:dyDescent="0.25"/>
    <row r="94" ht="15" hidden="1" customHeight="1" x14ac:dyDescent="0.25"/>
    <row r="95" hidden="1" x14ac:dyDescent="0.25"/>
    <row r="96" hidden="1" x14ac:dyDescent="0.25"/>
    <row r="97" hidden="1" x14ac:dyDescent="0.25"/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  <row r="106" hidden="1" x14ac:dyDescent="0.25"/>
    <row r="107" hidden="1" x14ac:dyDescent="0.25"/>
    <row r="108" ht="15" hidden="1" customHeight="1" x14ac:dyDescent="0.25"/>
    <row r="109" ht="15" hidden="1" customHeight="1" x14ac:dyDescent="0.25"/>
    <row r="110" hidden="1" x14ac:dyDescent="0.25"/>
    <row r="111" hidden="1" x14ac:dyDescent="0.25"/>
    <row r="112" hidden="1" x14ac:dyDescent="0.25"/>
    <row r="113" hidden="1" x14ac:dyDescent="0.25"/>
    <row r="114" hidden="1" x14ac:dyDescent="0.25"/>
    <row r="115" hidden="1" x14ac:dyDescent="0.25"/>
    <row r="116" hidden="1" x14ac:dyDescent="0.25"/>
    <row r="117" hidden="1" x14ac:dyDescent="0.25"/>
    <row r="118" hidden="1" x14ac:dyDescent="0.25"/>
    <row r="119" hidden="1" x14ac:dyDescent="0.25"/>
    <row r="120" hidden="1" x14ac:dyDescent="0.25"/>
    <row r="121" hidden="1" x14ac:dyDescent="0.25"/>
    <row r="122" hidden="1" x14ac:dyDescent="0.25"/>
    <row r="123" hidden="1" x14ac:dyDescent="0.25"/>
    <row r="124" hidden="1" x14ac:dyDescent="0.25"/>
    <row r="125" hidden="1" x14ac:dyDescent="0.25"/>
    <row r="126" hidden="1" x14ac:dyDescent="0.25"/>
    <row r="127" hidden="1" x14ac:dyDescent="0.25"/>
    <row r="128" hidden="1" x14ac:dyDescent="0.25"/>
    <row r="129" hidden="1" x14ac:dyDescent="0.25"/>
    <row r="130" hidden="1" x14ac:dyDescent="0.25"/>
    <row r="131" hidden="1" x14ac:dyDescent="0.25"/>
    <row r="132" hidden="1" x14ac:dyDescent="0.25"/>
    <row r="133" hidden="1" x14ac:dyDescent="0.25"/>
    <row r="134" hidden="1" x14ac:dyDescent="0.25"/>
    <row r="135" hidden="1" x14ac:dyDescent="0.25"/>
    <row r="136" hidden="1" x14ac:dyDescent="0.25"/>
    <row r="137" hidden="1" x14ac:dyDescent="0.25"/>
    <row r="138" hidden="1" x14ac:dyDescent="0.25"/>
    <row r="139" hidden="1" x14ac:dyDescent="0.25"/>
    <row r="140" hidden="1" x14ac:dyDescent="0.25"/>
    <row r="141" hidden="1" x14ac:dyDescent="0.25"/>
    <row r="142" hidden="1" x14ac:dyDescent="0.25"/>
    <row r="143" hidden="1" x14ac:dyDescent="0.25"/>
    <row r="144" hidden="1" x14ac:dyDescent="0.25"/>
    <row r="145" hidden="1" x14ac:dyDescent="0.25"/>
    <row r="146" hidden="1" x14ac:dyDescent="0.25"/>
    <row r="147" hidden="1" x14ac:dyDescent="0.25"/>
    <row r="148" hidden="1" x14ac:dyDescent="0.25"/>
    <row r="149" hidden="1" x14ac:dyDescent="0.25"/>
    <row r="150" hidden="1" x14ac:dyDescent="0.25"/>
    <row r="151" hidden="1" x14ac:dyDescent="0.25"/>
    <row r="152" hidden="1" x14ac:dyDescent="0.25"/>
    <row r="153" hidden="1" x14ac:dyDescent="0.25"/>
    <row r="154" hidden="1" x14ac:dyDescent="0.25"/>
    <row r="155" hidden="1" x14ac:dyDescent="0.25"/>
    <row r="156" hidden="1" x14ac:dyDescent="0.25"/>
    <row r="157" hidden="1" x14ac:dyDescent="0.25"/>
    <row r="158" hidden="1" x14ac:dyDescent="0.25"/>
    <row r="159" hidden="1" x14ac:dyDescent="0.25"/>
    <row r="160" hidden="1" x14ac:dyDescent="0.25"/>
    <row r="161" hidden="1" x14ac:dyDescent="0.25"/>
    <row r="162" hidden="1" x14ac:dyDescent="0.25"/>
    <row r="163" hidden="1" x14ac:dyDescent="0.25"/>
    <row r="164" hidden="1" x14ac:dyDescent="0.25"/>
    <row r="165" hidden="1" x14ac:dyDescent="0.25"/>
    <row r="166" hidden="1" x14ac:dyDescent="0.25"/>
    <row r="167" hidden="1" x14ac:dyDescent="0.25"/>
    <row r="168" hidden="1" x14ac:dyDescent="0.25"/>
    <row r="169" hidden="1" x14ac:dyDescent="0.25"/>
    <row r="170" hidden="1" x14ac:dyDescent="0.25"/>
    <row r="171" hidden="1" x14ac:dyDescent="0.25"/>
    <row r="172" hidden="1" x14ac:dyDescent="0.25"/>
    <row r="173" hidden="1" x14ac:dyDescent="0.25"/>
    <row r="174" hidden="1" x14ac:dyDescent="0.25"/>
    <row r="175" hidden="1" x14ac:dyDescent="0.25"/>
    <row r="176" hidden="1" x14ac:dyDescent="0.25"/>
    <row r="177" hidden="1" x14ac:dyDescent="0.25"/>
    <row r="178" hidden="1" x14ac:dyDescent="0.25"/>
    <row r="179" hidden="1" x14ac:dyDescent="0.25"/>
    <row r="180" hidden="1" x14ac:dyDescent="0.25"/>
    <row r="181" hidden="1" x14ac:dyDescent="0.25"/>
    <row r="182" hidden="1" x14ac:dyDescent="0.25"/>
    <row r="183" hidden="1" x14ac:dyDescent="0.25"/>
    <row r="184" hidden="1" x14ac:dyDescent="0.25"/>
    <row r="185" hidden="1" x14ac:dyDescent="0.25"/>
    <row r="186" hidden="1" x14ac:dyDescent="0.25"/>
    <row r="187" hidden="1" x14ac:dyDescent="0.25"/>
    <row r="188" hidden="1" x14ac:dyDescent="0.25"/>
    <row r="189" hidden="1" x14ac:dyDescent="0.25"/>
    <row r="190" hidden="1" x14ac:dyDescent="0.25"/>
    <row r="191" hidden="1" x14ac:dyDescent="0.25"/>
    <row r="192" hidden="1" x14ac:dyDescent="0.25"/>
    <row r="193" hidden="1" x14ac:dyDescent="0.25"/>
    <row r="194" hidden="1" x14ac:dyDescent="0.25"/>
    <row r="195" hidden="1" x14ac:dyDescent="0.25"/>
    <row r="196" hidden="1" x14ac:dyDescent="0.25"/>
    <row r="197" hidden="1" x14ac:dyDescent="0.25"/>
    <row r="198" hidden="1" x14ac:dyDescent="0.25"/>
    <row r="199" hidden="1" x14ac:dyDescent="0.25"/>
    <row r="200" hidden="1" x14ac:dyDescent="0.25"/>
    <row r="201" hidden="1" x14ac:dyDescent="0.25"/>
    <row r="202" hidden="1" x14ac:dyDescent="0.25"/>
    <row r="203" hidden="1" x14ac:dyDescent="0.25"/>
    <row r="204" hidden="1" x14ac:dyDescent="0.25"/>
    <row r="205" hidden="1" x14ac:dyDescent="0.25"/>
    <row r="206" hidden="1" x14ac:dyDescent="0.25"/>
    <row r="207" hidden="1" x14ac:dyDescent="0.25"/>
    <row r="208" hidden="1" x14ac:dyDescent="0.25"/>
    <row r="209" hidden="1" x14ac:dyDescent="0.25"/>
    <row r="210" hidden="1" x14ac:dyDescent="0.25"/>
    <row r="211" hidden="1" x14ac:dyDescent="0.25"/>
    <row r="212" hidden="1" x14ac:dyDescent="0.25"/>
    <row r="213" hidden="1" x14ac:dyDescent="0.25"/>
    <row r="214" hidden="1" x14ac:dyDescent="0.25"/>
    <row r="215" hidden="1" x14ac:dyDescent="0.25"/>
    <row r="216" hidden="1" x14ac:dyDescent="0.25"/>
    <row r="217" hidden="1" x14ac:dyDescent="0.25"/>
    <row r="218" hidden="1" x14ac:dyDescent="0.25"/>
    <row r="219" hidden="1" x14ac:dyDescent="0.25"/>
    <row r="220" hidden="1" x14ac:dyDescent="0.25"/>
    <row r="221" hidden="1" x14ac:dyDescent="0.25"/>
    <row r="222" hidden="1" x14ac:dyDescent="0.25"/>
    <row r="223" hidden="1" x14ac:dyDescent="0.25"/>
    <row r="224" hidden="1" x14ac:dyDescent="0.25"/>
    <row r="225" hidden="1" x14ac:dyDescent="0.25"/>
    <row r="226" hidden="1" x14ac:dyDescent="0.25"/>
    <row r="227" hidden="1" x14ac:dyDescent="0.25"/>
    <row r="228" hidden="1" x14ac:dyDescent="0.25"/>
    <row r="229" hidden="1" x14ac:dyDescent="0.25"/>
    <row r="230" hidden="1" x14ac:dyDescent="0.25"/>
    <row r="231" hidden="1" x14ac:dyDescent="0.25"/>
    <row r="232" hidden="1" x14ac:dyDescent="0.25"/>
    <row r="233" hidden="1" x14ac:dyDescent="0.25"/>
    <row r="234" hidden="1" x14ac:dyDescent="0.25"/>
    <row r="235" hidden="1" x14ac:dyDescent="0.25"/>
    <row r="236" hidden="1" x14ac:dyDescent="0.25"/>
    <row r="237" hidden="1" x14ac:dyDescent="0.25"/>
    <row r="238" hidden="1" x14ac:dyDescent="0.25"/>
    <row r="239" hidden="1" x14ac:dyDescent="0.25"/>
    <row r="240" hidden="1" x14ac:dyDescent="0.25"/>
    <row r="241" hidden="1" x14ac:dyDescent="0.25"/>
    <row r="242" hidden="1" x14ac:dyDescent="0.25"/>
    <row r="243" hidden="1" x14ac:dyDescent="0.25"/>
    <row r="244" hidden="1" x14ac:dyDescent="0.25"/>
    <row r="245" hidden="1" x14ac:dyDescent="0.25"/>
    <row r="246" hidden="1" x14ac:dyDescent="0.25"/>
    <row r="247" hidden="1" x14ac:dyDescent="0.25"/>
    <row r="248" hidden="1" x14ac:dyDescent="0.25"/>
    <row r="249" hidden="1" x14ac:dyDescent="0.25"/>
    <row r="250" hidden="1" x14ac:dyDescent="0.25"/>
    <row r="251" hidden="1" x14ac:dyDescent="0.25"/>
    <row r="252" hidden="1" x14ac:dyDescent="0.25"/>
    <row r="253" hidden="1" x14ac:dyDescent="0.25"/>
    <row r="254" hidden="1" x14ac:dyDescent="0.25"/>
    <row r="255" hidden="1" x14ac:dyDescent="0.25"/>
    <row r="256" hidden="1" x14ac:dyDescent="0.25"/>
    <row r="257" hidden="1" x14ac:dyDescent="0.25"/>
    <row r="258" hidden="1" x14ac:dyDescent="0.25"/>
    <row r="259" hidden="1" x14ac:dyDescent="0.25"/>
    <row r="260" hidden="1" x14ac:dyDescent="0.25"/>
    <row r="261" hidden="1" x14ac:dyDescent="0.25"/>
    <row r="262" hidden="1" x14ac:dyDescent="0.25"/>
    <row r="263" hidden="1" x14ac:dyDescent="0.25"/>
    <row r="264" hidden="1" x14ac:dyDescent="0.25"/>
  </sheetData>
  <mergeCells count="58">
    <mergeCell ref="B64:K64"/>
    <mergeCell ref="N26:N27"/>
    <mergeCell ref="O26:O27"/>
    <mergeCell ref="P26:P27"/>
    <mergeCell ref="Q26:Q27"/>
    <mergeCell ref="B26:B27"/>
    <mergeCell ref="C46:C47"/>
    <mergeCell ref="D59:K59"/>
    <mergeCell ref="B61:K61"/>
    <mergeCell ref="B62:K62"/>
    <mergeCell ref="B63:K63"/>
    <mergeCell ref="R26:R27"/>
    <mergeCell ref="C43:C44"/>
    <mergeCell ref="H26:H27"/>
    <mergeCell ref="I26:I27"/>
    <mergeCell ref="J26:J27"/>
    <mergeCell ref="K26:K27"/>
    <mergeCell ref="L26:L27"/>
    <mergeCell ref="M26:M27"/>
    <mergeCell ref="C26:C27"/>
    <mergeCell ref="D26:D27"/>
    <mergeCell ref="E26:E27"/>
    <mergeCell ref="F26:F27"/>
    <mergeCell ref="G26:G27"/>
    <mergeCell ref="N13:N14"/>
    <mergeCell ref="O13:O14"/>
    <mergeCell ref="P13:P14"/>
    <mergeCell ref="Q13:Q14"/>
    <mergeCell ref="R13:R14"/>
    <mergeCell ref="D25:F25"/>
    <mergeCell ref="G25:I25"/>
    <mergeCell ref="J25:L25"/>
    <mergeCell ref="M25:O25"/>
    <mergeCell ref="P25:R25"/>
    <mergeCell ref="M13:M14"/>
    <mergeCell ref="B13:B14"/>
    <mergeCell ref="C13:C14"/>
    <mergeCell ref="D13:D14"/>
    <mergeCell ref="E13:E14"/>
    <mergeCell ref="F13:F14"/>
    <mergeCell ref="G13:G14"/>
    <mergeCell ref="H13:H14"/>
    <mergeCell ref="I13:I14"/>
    <mergeCell ref="J13:J14"/>
    <mergeCell ref="K13:K14"/>
    <mergeCell ref="L13:L14"/>
    <mergeCell ref="P10:R10"/>
    <mergeCell ref="D12:F12"/>
    <mergeCell ref="G12:I12"/>
    <mergeCell ref="J12:L12"/>
    <mergeCell ref="M12:O12"/>
    <mergeCell ref="P12:R12"/>
    <mergeCell ref="M10:O10"/>
    <mergeCell ref="D4:K4"/>
    <mergeCell ref="D8:K8"/>
    <mergeCell ref="D10:F10"/>
    <mergeCell ref="G10:I10"/>
    <mergeCell ref="J10:L10"/>
  </mergeCells>
  <pageMargins left="0.70866141732283472" right="0.70866141732283472" top="0.78740157480314965" bottom="0.78740157480314965" header="0.31496062992125984" footer="0.31496062992125984"/>
  <pageSetup paperSize="8" scale="5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S111"/>
  <sheetViews>
    <sheetView showGridLines="0" zoomScale="80" zoomScaleNormal="80" zoomScaleSheetLayoutView="80" workbookViewId="0">
      <selection activeCell="C45" sqref="C45:C46"/>
    </sheetView>
  </sheetViews>
  <sheetFormatPr defaultColWidth="0" defaultRowHeight="15" zeroHeight="1" x14ac:dyDescent="0.25"/>
  <cols>
    <col min="1" max="1" width="4.5703125" customWidth="1"/>
    <col min="2" max="2" width="9.140625" customWidth="1"/>
    <col min="3" max="3" width="65.7109375" customWidth="1"/>
    <col min="4" max="4" width="20.7109375" customWidth="1"/>
    <col min="5" max="6" width="14.28515625" customWidth="1"/>
    <col min="7" max="7" width="21.28515625" style="270" customWidth="1"/>
    <col min="8" max="9" width="14.28515625" customWidth="1"/>
    <col min="10" max="10" width="20.85546875" customWidth="1"/>
    <col min="11" max="12" width="14.28515625" customWidth="1"/>
    <col min="13" max="13" width="21.140625" customWidth="1"/>
    <col min="14" max="15" width="14.28515625" customWidth="1"/>
    <col min="16" max="16" width="21.42578125" customWidth="1"/>
    <col min="17" max="18" width="14.28515625" customWidth="1"/>
    <col min="19" max="19" width="4" customWidth="1"/>
    <col min="20" max="16384" width="9.140625" hidden="1"/>
  </cols>
  <sheetData>
    <row r="1" spans="1:19" x14ac:dyDescent="0.25">
      <c r="A1" s="3"/>
      <c r="B1" s="3"/>
      <c r="C1" s="3"/>
      <c r="D1" s="3"/>
      <c r="E1" s="3"/>
      <c r="F1" s="3"/>
      <c r="G1" s="39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</row>
    <row r="2" spans="1:19" ht="21" x14ac:dyDescent="0.35">
      <c r="A2" s="3"/>
      <c r="B2" s="396" t="s">
        <v>0</v>
      </c>
      <c r="C2" s="3"/>
      <c r="D2" s="3"/>
      <c r="E2" s="3"/>
      <c r="F2" s="3"/>
      <c r="G2" s="39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spans="1:19" ht="7.5" customHeight="1" x14ac:dyDescent="0.25">
      <c r="A3" s="3"/>
      <c r="B3" s="3"/>
      <c r="C3" s="3"/>
      <c r="D3" s="3"/>
      <c r="E3" s="3"/>
      <c r="F3" s="3"/>
      <c r="G3" s="39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1:19" ht="21" x14ac:dyDescent="0.35">
      <c r="A4" s="3"/>
      <c r="B4" s="3" t="s">
        <v>1</v>
      </c>
      <c r="C4" s="3"/>
      <c r="D4" s="450" t="str">
        <f>'[2]NR 2023'!D4:U4</f>
        <v>Městské lesy Chomutov, příspěvková organizace</v>
      </c>
      <c r="E4" s="450"/>
      <c r="F4" s="450"/>
      <c r="G4" s="450"/>
      <c r="H4" s="450"/>
      <c r="I4" s="450"/>
      <c r="J4" s="450"/>
      <c r="K4" s="450"/>
      <c r="L4" s="3"/>
      <c r="M4" s="3"/>
      <c r="N4" s="3"/>
      <c r="O4" s="3"/>
      <c r="P4" s="3"/>
      <c r="Q4" s="3"/>
      <c r="R4" s="3"/>
      <c r="S4" s="3"/>
    </row>
    <row r="5" spans="1:19" ht="3.75" customHeight="1" x14ac:dyDescent="0.25">
      <c r="A5" s="3"/>
      <c r="B5" s="3"/>
      <c r="C5" s="3"/>
      <c r="D5" s="394"/>
      <c r="E5" s="394"/>
      <c r="F5" s="394"/>
      <c r="G5" s="394"/>
      <c r="H5" s="394"/>
      <c r="I5" s="394"/>
      <c r="J5" s="394"/>
      <c r="K5" s="394"/>
      <c r="L5" s="3"/>
      <c r="M5" s="3"/>
      <c r="N5" s="3"/>
      <c r="O5" s="3"/>
      <c r="P5" s="3"/>
      <c r="Q5" s="3"/>
      <c r="R5" s="3"/>
      <c r="S5" s="3"/>
    </row>
    <row r="6" spans="1:19" x14ac:dyDescent="0.25">
      <c r="A6" s="3"/>
      <c r="B6" s="3" t="s">
        <v>2</v>
      </c>
      <c r="C6" s="3"/>
      <c r="D6" s="395">
        <f>'[2]NR 2023'!D6</f>
        <v>46790080</v>
      </c>
      <c r="E6" s="394"/>
      <c r="F6" s="394"/>
      <c r="G6" s="394"/>
      <c r="H6" s="394"/>
      <c r="I6" s="394"/>
      <c r="J6" s="394"/>
      <c r="K6" s="394"/>
      <c r="L6" s="3"/>
      <c r="M6" s="3"/>
      <c r="N6" s="3"/>
      <c r="O6" s="3"/>
      <c r="P6" s="3"/>
      <c r="Q6" s="3"/>
      <c r="R6" s="3"/>
      <c r="S6" s="3"/>
    </row>
    <row r="7" spans="1:19" ht="3.75" customHeight="1" x14ac:dyDescent="0.25">
      <c r="A7" s="3"/>
      <c r="B7" s="3"/>
      <c r="C7" s="3"/>
      <c r="D7" s="394"/>
      <c r="E7" s="394"/>
      <c r="F7" s="394"/>
      <c r="G7" s="394"/>
      <c r="H7" s="394"/>
      <c r="I7" s="394"/>
      <c r="J7" s="394"/>
      <c r="K7" s="394"/>
      <c r="L7" s="3"/>
      <c r="M7" s="3"/>
      <c r="N7" s="3"/>
      <c r="O7" s="3"/>
      <c r="P7" s="3"/>
      <c r="Q7" s="3"/>
      <c r="R7" s="3"/>
      <c r="S7" s="3"/>
    </row>
    <row r="8" spans="1:19" x14ac:dyDescent="0.25">
      <c r="A8" s="3"/>
      <c r="B8" s="3" t="s">
        <v>3</v>
      </c>
      <c r="C8" s="3"/>
      <c r="D8" s="451" t="str">
        <f>'[2]NR 2023'!D8:U8</f>
        <v>Hora Svatého Šebestiána 90, 431 82</v>
      </c>
      <c r="E8" s="451"/>
      <c r="F8" s="451"/>
      <c r="G8" s="451"/>
      <c r="H8" s="451"/>
      <c r="I8" s="451"/>
      <c r="J8" s="451"/>
      <c r="K8" s="451"/>
      <c r="L8" s="3"/>
      <c r="M8" s="3"/>
      <c r="N8" s="3"/>
      <c r="O8" s="3"/>
      <c r="P8" s="3"/>
      <c r="Q8" s="3"/>
      <c r="R8" s="3"/>
      <c r="S8" s="3"/>
    </row>
    <row r="9" spans="1:19" ht="15.75" thickBot="1" x14ac:dyDescent="0.3">
      <c r="A9" s="3"/>
      <c r="B9" s="3"/>
      <c r="C9" s="3"/>
      <c r="D9" s="3"/>
      <c r="E9" s="3"/>
      <c r="F9" s="3"/>
      <c r="G9" s="39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</row>
    <row r="10" spans="1:19" ht="29.25" customHeight="1" thickBot="1" x14ac:dyDescent="0.3">
      <c r="A10" s="3"/>
      <c r="B10" s="392" t="s">
        <v>4</v>
      </c>
      <c r="C10" s="391" t="s">
        <v>5</v>
      </c>
      <c r="D10" s="455" t="s">
        <v>6</v>
      </c>
      <c r="E10" s="455"/>
      <c r="F10" s="456"/>
      <c r="G10" s="455" t="s">
        <v>7</v>
      </c>
      <c r="H10" s="455"/>
      <c r="I10" s="485"/>
      <c r="J10" s="454" t="s">
        <v>8</v>
      </c>
      <c r="K10" s="455"/>
      <c r="L10" s="456"/>
      <c r="M10" s="482" t="s">
        <v>9</v>
      </c>
      <c r="N10" s="455"/>
      <c r="O10" s="456"/>
      <c r="P10" s="455" t="s">
        <v>10</v>
      </c>
      <c r="Q10" s="455"/>
      <c r="R10" s="456"/>
      <c r="S10" s="3"/>
    </row>
    <row r="11" spans="1:19" ht="30.75" customHeight="1" thickBot="1" x14ac:dyDescent="0.3">
      <c r="A11" s="3"/>
      <c r="B11" s="390"/>
      <c r="C11" s="389"/>
      <c r="D11" s="386" t="s">
        <v>11</v>
      </c>
      <c r="E11" s="385" t="s">
        <v>12</v>
      </c>
      <c r="F11" s="385" t="s">
        <v>13</v>
      </c>
      <c r="G11" s="386" t="s">
        <v>11</v>
      </c>
      <c r="H11" s="385" t="s">
        <v>12</v>
      </c>
      <c r="I11" s="388" t="s">
        <v>13</v>
      </c>
      <c r="J11" s="388" t="s">
        <v>11</v>
      </c>
      <c r="K11" s="385" t="s">
        <v>12</v>
      </c>
      <c r="L11" s="385" t="s">
        <v>13</v>
      </c>
      <c r="M11" s="387" t="s">
        <v>11</v>
      </c>
      <c r="N11" s="385" t="s">
        <v>12</v>
      </c>
      <c r="O11" s="385" t="s">
        <v>13</v>
      </c>
      <c r="P11" s="386" t="s">
        <v>11</v>
      </c>
      <c r="Q11" s="385" t="s">
        <v>12</v>
      </c>
      <c r="R11" s="385" t="s">
        <v>13</v>
      </c>
      <c r="S11" s="3"/>
    </row>
    <row r="12" spans="1:19" ht="15.75" customHeight="1" thickBot="1" x14ac:dyDescent="0.3">
      <c r="A12" s="3"/>
      <c r="B12" s="384"/>
      <c r="C12" s="383" t="s">
        <v>14</v>
      </c>
      <c r="D12" s="458"/>
      <c r="E12" s="458"/>
      <c r="F12" s="459"/>
      <c r="G12" s="458"/>
      <c r="H12" s="458"/>
      <c r="I12" s="458"/>
      <c r="J12" s="457"/>
      <c r="K12" s="458"/>
      <c r="L12" s="459"/>
      <c r="M12" s="458"/>
      <c r="N12" s="458"/>
      <c r="O12" s="459"/>
      <c r="P12" s="458"/>
      <c r="Q12" s="458"/>
      <c r="R12" s="459"/>
      <c r="S12" s="3"/>
    </row>
    <row r="13" spans="1:19" ht="15.75" customHeight="1" x14ac:dyDescent="0.25">
      <c r="A13" s="3"/>
      <c r="B13" s="472" t="s">
        <v>4</v>
      </c>
      <c r="C13" s="477" t="s">
        <v>5</v>
      </c>
      <c r="D13" s="460" t="s">
        <v>15</v>
      </c>
      <c r="E13" s="462" t="s">
        <v>16</v>
      </c>
      <c r="F13" s="445" t="s">
        <v>14</v>
      </c>
      <c r="G13" s="464" t="s">
        <v>15</v>
      </c>
      <c r="H13" s="462" t="s">
        <v>16</v>
      </c>
      <c r="I13" s="452" t="s">
        <v>14</v>
      </c>
      <c r="J13" s="460" t="s">
        <v>15</v>
      </c>
      <c r="K13" s="462" t="s">
        <v>16</v>
      </c>
      <c r="L13" s="445" t="s">
        <v>14</v>
      </c>
      <c r="M13" s="483" t="s">
        <v>15</v>
      </c>
      <c r="N13" s="462" t="s">
        <v>16</v>
      </c>
      <c r="O13" s="445" t="s">
        <v>14</v>
      </c>
      <c r="P13" s="464" t="s">
        <v>15</v>
      </c>
      <c r="Q13" s="462" t="s">
        <v>16</v>
      </c>
      <c r="R13" s="445" t="s">
        <v>14</v>
      </c>
      <c r="S13" s="3"/>
    </row>
    <row r="14" spans="1:19" ht="15.75" thickBot="1" x14ac:dyDescent="0.3">
      <c r="A14" s="3"/>
      <c r="B14" s="473"/>
      <c r="C14" s="478"/>
      <c r="D14" s="461"/>
      <c r="E14" s="463"/>
      <c r="F14" s="446"/>
      <c r="G14" s="465"/>
      <c r="H14" s="463"/>
      <c r="I14" s="453"/>
      <c r="J14" s="461"/>
      <c r="K14" s="463"/>
      <c r="L14" s="446"/>
      <c r="M14" s="484"/>
      <c r="N14" s="463"/>
      <c r="O14" s="446"/>
      <c r="P14" s="465"/>
      <c r="Q14" s="463"/>
      <c r="R14" s="446"/>
      <c r="S14" s="3"/>
    </row>
    <row r="15" spans="1:19" x14ac:dyDescent="0.25">
      <c r="A15" s="3"/>
      <c r="B15" s="361" t="s">
        <v>17</v>
      </c>
      <c r="C15" s="360" t="s">
        <v>18</v>
      </c>
      <c r="D15" s="343">
        <f>'[2]NR 2023'!G15</f>
        <v>9633</v>
      </c>
      <c r="E15" s="342">
        <f>'[2]NR 2023'!H15</f>
        <v>163</v>
      </c>
      <c r="F15" s="346">
        <f t="shared" ref="F15:F23" si="0">D15+E15</f>
        <v>9796</v>
      </c>
      <c r="G15" s="343">
        <v>7595</v>
      </c>
      <c r="H15" s="342">
        <f>'[2]NR 2023'!K15</f>
        <v>0</v>
      </c>
      <c r="I15" s="348">
        <f t="shared" ref="I15:I23" si="1">G15+H15</f>
        <v>7595</v>
      </c>
      <c r="J15" s="359">
        <f>'[2]NR 2023'!Y15</f>
        <v>8200</v>
      </c>
      <c r="K15" s="358">
        <f>'[2]NR 2023'!Z15</f>
        <v>0</v>
      </c>
      <c r="L15" s="357">
        <f t="shared" ref="L15:L23" si="2">J15+K15</f>
        <v>8200</v>
      </c>
      <c r="M15" s="382">
        <v>8735</v>
      </c>
      <c r="N15" s="342">
        <v>0</v>
      </c>
      <c r="O15" s="346">
        <f t="shared" ref="O15:O23" si="3">M15+N15</f>
        <v>8735</v>
      </c>
      <c r="P15" s="343">
        <v>8735</v>
      </c>
      <c r="Q15" s="342">
        <v>0</v>
      </c>
      <c r="R15" s="346">
        <f t="shared" ref="R15:R23" si="4">P15+Q15</f>
        <v>8735</v>
      </c>
      <c r="S15" s="3"/>
    </row>
    <row r="16" spans="1:19" x14ac:dyDescent="0.25">
      <c r="A16" s="3"/>
      <c r="B16" s="350" t="s">
        <v>19</v>
      </c>
      <c r="C16" s="381" t="s">
        <v>20</v>
      </c>
      <c r="D16" s="343">
        <f>'[2]NR 2023'!G16</f>
        <v>4704</v>
      </c>
      <c r="E16" s="355">
        <f>'[2]NR 2023'!H16</f>
        <v>0</v>
      </c>
      <c r="F16" s="346">
        <f t="shared" si="0"/>
        <v>4704</v>
      </c>
      <c r="G16" s="343">
        <f>'[2]NR 2023'!J16</f>
        <v>4894</v>
      </c>
      <c r="H16" s="355">
        <f>'[2]NR 2023'!K16</f>
        <v>0</v>
      </c>
      <c r="I16" s="348">
        <f t="shared" si="1"/>
        <v>4894</v>
      </c>
      <c r="J16" s="340">
        <f>'[2]NR 2023'!Y16</f>
        <v>7100</v>
      </c>
      <c r="K16" s="339">
        <f>'[2]NR 2023'!Z16</f>
        <v>0</v>
      </c>
      <c r="L16" s="338">
        <f t="shared" si="2"/>
        <v>7100</v>
      </c>
      <c r="M16" s="376">
        <v>7100</v>
      </c>
      <c r="N16" s="355"/>
      <c r="O16" s="346">
        <f t="shared" si="3"/>
        <v>7100</v>
      </c>
      <c r="P16" s="375">
        <v>7100</v>
      </c>
      <c r="Q16" s="355"/>
      <c r="R16" s="346">
        <f t="shared" si="4"/>
        <v>7100</v>
      </c>
      <c r="S16" s="3"/>
    </row>
    <row r="17" spans="1:19" x14ac:dyDescent="0.25">
      <c r="A17" s="3"/>
      <c r="B17" s="350" t="s">
        <v>21</v>
      </c>
      <c r="C17" s="380" t="s">
        <v>22</v>
      </c>
      <c r="D17" s="343">
        <f>'[2]NR 2023'!G17</f>
        <v>0</v>
      </c>
      <c r="E17" s="355">
        <f>'[2]NR 2023'!H17</f>
        <v>0</v>
      </c>
      <c r="F17" s="346">
        <f t="shared" si="0"/>
        <v>0</v>
      </c>
      <c r="G17" s="343">
        <f>'[2]NR 2023'!J17</f>
        <v>0</v>
      </c>
      <c r="H17" s="355">
        <f>'[2]NR 2023'!K17</f>
        <v>0</v>
      </c>
      <c r="I17" s="348">
        <f t="shared" si="1"/>
        <v>0</v>
      </c>
      <c r="J17" s="340">
        <f>'[2]NR 2023'!Y17</f>
        <v>0</v>
      </c>
      <c r="K17" s="339">
        <f>'[2]NR 2023'!Z17</f>
        <v>0</v>
      </c>
      <c r="L17" s="338">
        <f t="shared" si="2"/>
        <v>0</v>
      </c>
      <c r="M17" s="376">
        <v>0</v>
      </c>
      <c r="N17" s="379"/>
      <c r="O17" s="346">
        <f t="shared" si="3"/>
        <v>0</v>
      </c>
      <c r="P17" s="375">
        <v>0</v>
      </c>
      <c r="Q17" s="379"/>
      <c r="R17" s="346">
        <f t="shared" si="4"/>
        <v>0</v>
      </c>
      <c r="S17" s="3"/>
    </row>
    <row r="18" spans="1:19" x14ac:dyDescent="0.25">
      <c r="A18" s="3"/>
      <c r="B18" s="350" t="s">
        <v>23</v>
      </c>
      <c r="C18" s="378" t="s">
        <v>24</v>
      </c>
      <c r="D18" s="343">
        <f>'[2]NR 2023'!G18</f>
        <v>5592</v>
      </c>
      <c r="E18" s="342">
        <f>'[2]NR 2023'!H18</f>
        <v>0</v>
      </c>
      <c r="F18" s="346">
        <f t="shared" si="0"/>
        <v>5592</v>
      </c>
      <c r="G18" s="343">
        <v>4500</v>
      </c>
      <c r="H18" s="342">
        <v>0</v>
      </c>
      <c r="I18" s="348">
        <f t="shared" si="1"/>
        <v>4500</v>
      </c>
      <c r="J18" s="340">
        <f>'[2]NR 2023'!Y18</f>
        <v>4500</v>
      </c>
      <c r="K18" s="339">
        <f>'[2]NR 2023'!Z18</f>
        <v>0</v>
      </c>
      <c r="L18" s="338">
        <f t="shared" si="2"/>
        <v>4500</v>
      </c>
      <c r="M18" s="376">
        <v>4500</v>
      </c>
      <c r="N18" s="342">
        <v>0</v>
      </c>
      <c r="O18" s="346">
        <f t="shared" si="3"/>
        <v>4500</v>
      </c>
      <c r="P18" s="375">
        <v>4500</v>
      </c>
      <c r="Q18" s="342">
        <v>0</v>
      </c>
      <c r="R18" s="346">
        <f t="shared" si="4"/>
        <v>4500</v>
      </c>
      <c r="S18" s="3"/>
    </row>
    <row r="19" spans="1:19" x14ac:dyDescent="0.25">
      <c r="A19" s="3"/>
      <c r="B19" s="350" t="s">
        <v>25</v>
      </c>
      <c r="C19" s="352" t="s">
        <v>26</v>
      </c>
      <c r="D19" s="343">
        <f>'[2]NR 2023'!G19</f>
        <v>379</v>
      </c>
      <c r="E19" s="342">
        <f>'[2]NR 2023'!H19</f>
        <v>0</v>
      </c>
      <c r="F19" s="346">
        <f t="shared" si="0"/>
        <v>379</v>
      </c>
      <c r="G19" s="343">
        <v>380</v>
      </c>
      <c r="H19" s="342">
        <f>'[2]NR 2023'!K19</f>
        <v>0</v>
      </c>
      <c r="I19" s="348">
        <f t="shared" si="1"/>
        <v>380</v>
      </c>
      <c r="J19" s="340">
        <f>'[2]NR 2023'!Y19</f>
        <v>380</v>
      </c>
      <c r="K19" s="339">
        <f>'[2]NR 2023'!Z19</f>
        <v>0</v>
      </c>
      <c r="L19" s="338">
        <f t="shared" si="2"/>
        <v>380</v>
      </c>
      <c r="M19" s="376">
        <v>380</v>
      </c>
      <c r="N19" s="342">
        <v>0</v>
      </c>
      <c r="O19" s="346">
        <f t="shared" si="3"/>
        <v>380</v>
      </c>
      <c r="P19" s="375">
        <v>380</v>
      </c>
      <c r="Q19" s="342">
        <v>0</v>
      </c>
      <c r="R19" s="346">
        <f t="shared" si="4"/>
        <v>380</v>
      </c>
      <c r="S19" s="3"/>
    </row>
    <row r="20" spans="1:19" x14ac:dyDescent="0.25">
      <c r="A20" s="3"/>
      <c r="B20" s="350" t="s">
        <v>27</v>
      </c>
      <c r="C20" s="377" t="s">
        <v>28</v>
      </c>
      <c r="D20" s="343">
        <f>'[2]NR 2023'!G20</f>
        <v>0</v>
      </c>
      <c r="E20" s="342">
        <f>'[2]NR 2023'!H20</f>
        <v>0</v>
      </c>
      <c r="F20" s="346">
        <f t="shared" si="0"/>
        <v>0</v>
      </c>
      <c r="G20" s="343">
        <f>'[2]NR 2023'!J20</f>
        <v>0</v>
      </c>
      <c r="H20" s="342">
        <f>'[2]NR 2023'!K20</f>
        <v>0</v>
      </c>
      <c r="I20" s="348">
        <f t="shared" si="1"/>
        <v>0</v>
      </c>
      <c r="J20" s="340">
        <f>'[2]NR 2023'!Y20</f>
        <v>0</v>
      </c>
      <c r="K20" s="339">
        <f>'[2]NR 2023'!Z20</f>
        <v>0</v>
      </c>
      <c r="L20" s="338">
        <f t="shared" si="2"/>
        <v>0</v>
      </c>
      <c r="M20" s="376">
        <v>0</v>
      </c>
      <c r="N20" s="342">
        <v>0</v>
      </c>
      <c r="O20" s="346">
        <f t="shared" si="3"/>
        <v>0</v>
      </c>
      <c r="P20" s="375">
        <v>0</v>
      </c>
      <c r="Q20" s="342">
        <v>0</v>
      </c>
      <c r="R20" s="346">
        <f t="shared" si="4"/>
        <v>0</v>
      </c>
      <c r="S20" s="3"/>
    </row>
    <row r="21" spans="1:19" x14ac:dyDescent="0.25">
      <c r="A21" s="3"/>
      <c r="B21" s="350" t="s">
        <v>29</v>
      </c>
      <c r="C21" s="349" t="s">
        <v>30</v>
      </c>
      <c r="D21" s="343">
        <f>'[2]NR 2023'!G21</f>
        <v>226</v>
      </c>
      <c r="E21" s="342">
        <f>'[2]NR 2023'!H21</f>
        <v>0</v>
      </c>
      <c r="F21" s="346">
        <f t="shared" si="0"/>
        <v>226</v>
      </c>
      <c r="G21" s="343">
        <v>150</v>
      </c>
      <c r="H21" s="342">
        <f>'[2]NR 2023'!K21</f>
        <v>0</v>
      </c>
      <c r="I21" s="348">
        <f t="shared" si="1"/>
        <v>150</v>
      </c>
      <c r="J21" s="340">
        <f>'[2]NR 2023'!Y21</f>
        <v>150</v>
      </c>
      <c r="K21" s="339">
        <f>'[2]NR 2023'!Z21</f>
        <v>0</v>
      </c>
      <c r="L21" s="338">
        <f t="shared" si="2"/>
        <v>150</v>
      </c>
      <c r="M21" s="376">
        <v>150</v>
      </c>
      <c r="N21" s="374">
        <v>0</v>
      </c>
      <c r="O21" s="346">
        <f t="shared" si="3"/>
        <v>150</v>
      </c>
      <c r="P21" s="375">
        <v>150</v>
      </c>
      <c r="Q21" s="374">
        <v>0</v>
      </c>
      <c r="R21" s="346">
        <f t="shared" si="4"/>
        <v>150</v>
      </c>
      <c r="S21" s="3"/>
    </row>
    <row r="22" spans="1:19" x14ac:dyDescent="0.25">
      <c r="A22" s="3"/>
      <c r="B22" s="350" t="s">
        <v>31</v>
      </c>
      <c r="C22" s="349" t="s">
        <v>32</v>
      </c>
      <c r="D22" s="343">
        <f>'[2]NR 2023'!G22</f>
        <v>0</v>
      </c>
      <c r="E22" s="342">
        <f>'[2]NR 2023'!H22</f>
        <v>0</v>
      </c>
      <c r="F22" s="346">
        <f t="shared" si="0"/>
        <v>0</v>
      </c>
      <c r="G22" s="343">
        <f>'[2]NR 2023'!J22</f>
        <v>0</v>
      </c>
      <c r="H22" s="342">
        <f>'[2]NR 2023'!K22</f>
        <v>0</v>
      </c>
      <c r="I22" s="348">
        <f t="shared" si="1"/>
        <v>0</v>
      </c>
      <c r="J22" s="340">
        <f>'[2]NR 2023'!Y22</f>
        <v>0</v>
      </c>
      <c r="K22" s="339">
        <f>'[2]NR 2023'!Z22</f>
        <v>0</v>
      </c>
      <c r="L22" s="338">
        <f t="shared" si="2"/>
        <v>0</v>
      </c>
      <c r="M22" s="376">
        <v>0</v>
      </c>
      <c r="N22" s="374">
        <v>0</v>
      </c>
      <c r="O22" s="346">
        <f t="shared" si="3"/>
        <v>0</v>
      </c>
      <c r="P22" s="375">
        <v>0</v>
      </c>
      <c r="Q22" s="374">
        <v>0</v>
      </c>
      <c r="R22" s="346">
        <f t="shared" si="4"/>
        <v>0</v>
      </c>
      <c r="S22" s="3"/>
    </row>
    <row r="23" spans="1:19" ht="15.75" thickBot="1" x14ac:dyDescent="0.3">
      <c r="A23" s="3"/>
      <c r="B23" s="373" t="s">
        <v>33</v>
      </c>
      <c r="C23" s="372" t="s">
        <v>34</v>
      </c>
      <c r="D23" s="343">
        <f>'[2]NR 2023'!G23</f>
        <v>0</v>
      </c>
      <c r="E23" s="342">
        <f>'[2]NR 2023'!H23</f>
        <v>0</v>
      </c>
      <c r="F23" s="336">
        <f t="shared" si="0"/>
        <v>0</v>
      </c>
      <c r="G23" s="343">
        <f>'[2]NR 2023'!J23</f>
        <v>0</v>
      </c>
      <c r="H23" s="342">
        <f>'[2]NR 2023'!K23</f>
        <v>0</v>
      </c>
      <c r="I23" s="341">
        <f t="shared" si="1"/>
        <v>0</v>
      </c>
      <c r="J23" s="340">
        <f>'[2]NR 2023'!Y23</f>
        <v>0</v>
      </c>
      <c r="K23" s="339">
        <f>'[2]NR 2023'!Z23</f>
        <v>0</v>
      </c>
      <c r="L23" s="338">
        <f t="shared" si="2"/>
        <v>0</v>
      </c>
      <c r="M23" s="371">
        <v>0</v>
      </c>
      <c r="N23" s="369">
        <v>0</v>
      </c>
      <c r="O23" s="336">
        <f t="shared" si="3"/>
        <v>0</v>
      </c>
      <c r="P23" s="370">
        <v>0</v>
      </c>
      <c r="Q23" s="369">
        <v>0</v>
      </c>
      <c r="R23" s="336">
        <f t="shared" si="4"/>
        <v>0</v>
      </c>
      <c r="S23" s="3"/>
    </row>
    <row r="24" spans="1:19" ht="15.75" thickBot="1" x14ac:dyDescent="0.3">
      <c r="A24" s="3"/>
      <c r="B24" s="335" t="s">
        <v>35</v>
      </c>
      <c r="C24" s="368" t="s">
        <v>36</v>
      </c>
      <c r="D24" s="364">
        <f t="shared" ref="D24:L24" si="5">SUM(D15:D21)</f>
        <v>20534</v>
      </c>
      <c r="E24" s="364">
        <f t="shared" si="5"/>
        <v>163</v>
      </c>
      <c r="F24" s="364">
        <f t="shared" si="5"/>
        <v>20697</v>
      </c>
      <c r="G24" s="364">
        <f t="shared" si="5"/>
        <v>17519</v>
      </c>
      <c r="H24" s="364">
        <f t="shared" si="5"/>
        <v>0</v>
      </c>
      <c r="I24" s="367">
        <f t="shared" si="5"/>
        <v>17519</v>
      </c>
      <c r="J24" s="366">
        <f t="shared" si="5"/>
        <v>20330</v>
      </c>
      <c r="K24" s="366">
        <f t="shared" si="5"/>
        <v>0</v>
      </c>
      <c r="L24" s="366">
        <f t="shared" si="5"/>
        <v>20330</v>
      </c>
      <c r="M24" s="365">
        <f>SUM(M15:M23)</f>
        <v>20865</v>
      </c>
      <c r="N24" s="364">
        <f>SUM(N15:N23)</f>
        <v>0</v>
      </c>
      <c r="O24" s="364">
        <f>SUM(O15:O21)</f>
        <v>20865</v>
      </c>
      <c r="P24" s="364">
        <f>SUM(P15:P23)</f>
        <v>20865</v>
      </c>
      <c r="Q24" s="364">
        <f>SUM(Q15:Q23)</f>
        <v>0</v>
      </c>
      <c r="R24" s="364">
        <f>SUM(R15:R21)</f>
        <v>20865</v>
      </c>
      <c r="S24" s="3"/>
    </row>
    <row r="25" spans="1:19" ht="15.75" customHeight="1" thickBot="1" x14ac:dyDescent="0.3">
      <c r="A25" s="3"/>
      <c r="B25" s="363"/>
      <c r="C25" s="362" t="s">
        <v>37</v>
      </c>
      <c r="D25" s="448"/>
      <c r="E25" s="448"/>
      <c r="F25" s="449"/>
      <c r="G25" s="448"/>
      <c r="H25" s="448"/>
      <c r="I25" s="448"/>
      <c r="J25" s="447"/>
      <c r="K25" s="448"/>
      <c r="L25" s="449"/>
      <c r="M25" s="448"/>
      <c r="N25" s="448"/>
      <c r="O25" s="449"/>
      <c r="P25" s="448"/>
      <c r="Q25" s="448"/>
      <c r="R25" s="449"/>
      <c r="S25" s="3"/>
    </row>
    <row r="26" spans="1:19" x14ac:dyDescent="0.25">
      <c r="A26" s="3"/>
      <c r="B26" s="472" t="s">
        <v>4</v>
      </c>
      <c r="C26" s="477" t="s">
        <v>5</v>
      </c>
      <c r="D26" s="460" t="s">
        <v>38</v>
      </c>
      <c r="E26" s="468" t="s">
        <v>39</v>
      </c>
      <c r="F26" s="470" t="s">
        <v>40</v>
      </c>
      <c r="G26" s="464" t="s">
        <v>38</v>
      </c>
      <c r="H26" s="468" t="s">
        <v>39</v>
      </c>
      <c r="I26" s="466" t="s">
        <v>40</v>
      </c>
      <c r="J26" s="460" t="s">
        <v>38</v>
      </c>
      <c r="K26" s="468" t="s">
        <v>39</v>
      </c>
      <c r="L26" s="470" t="s">
        <v>40</v>
      </c>
      <c r="M26" s="483" t="s">
        <v>38</v>
      </c>
      <c r="N26" s="468" t="s">
        <v>39</v>
      </c>
      <c r="O26" s="470" t="s">
        <v>40</v>
      </c>
      <c r="P26" s="464" t="s">
        <v>38</v>
      </c>
      <c r="Q26" s="468" t="s">
        <v>39</v>
      </c>
      <c r="R26" s="470" t="s">
        <v>40</v>
      </c>
      <c r="S26" s="3"/>
    </row>
    <row r="27" spans="1:19" ht="15.75" thickBot="1" x14ac:dyDescent="0.3">
      <c r="A27" s="3"/>
      <c r="B27" s="473"/>
      <c r="C27" s="478"/>
      <c r="D27" s="461"/>
      <c r="E27" s="469"/>
      <c r="F27" s="471"/>
      <c r="G27" s="465"/>
      <c r="H27" s="469"/>
      <c r="I27" s="467"/>
      <c r="J27" s="461"/>
      <c r="K27" s="469"/>
      <c r="L27" s="471"/>
      <c r="M27" s="484"/>
      <c r="N27" s="469"/>
      <c r="O27" s="471"/>
      <c r="P27" s="465"/>
      <c r="Q27" s="469"/>
      <c r="R27" s="471"/>
      <c r="S27" s="3"/>
    </row>
    <row r="28" spans="1:19" x14ac:dyDescent="0.25">
      <c r="A28" s="3"/>
      <c r="B28" s="361" t="s">
        <v>41</v>
      </c>
      <c r="C28" s="360" t="s">
        <v>42</v>
      </c>
      <c r="D28" s="343">
        <f>'[2]NR 2023'!G28</f>
        <v>408</v>
      </c>
      <c r="E28" s="342">
        <f>'[2]NR 2023'!H28</f>
        <v>0</v>
      </c>
      <c r="F28" s="346">
        <f>D28+E28</f>
        <v>408</v>
      </c>
      <c r="G28" s="343">
        <f>'[2]NR 2023'!M28</f>
        <v>300</v>
      </c>
      <c r="H28" s="342">
        <f>'[2]NR 2023'!N28</f>
        <v>0</v>
      </c>
      <c r="I28" s="348">
        <f>G28+H28</f>
        <v>300</v>
      </c>
      <c r="J28" s="359">
        <f>'[2]NR 2023'!Y28</f>
        <v>200</v>
      </c>
      <c r="K28" s="358">
        <f>'[2]NR 2023'!Z28</f>
        <v>0</v>
      </c>
      <c r="L28" s="357">
        <f>J28+K28</f>
        <v>200</v>
      </c>
      <c r="M28" s="356">
        <v>250</v>
      </c>
      <c r="N28" s="356"/>
      <c r="O28" s="346">
        <f>M28+N28</f>
        <v>250</v>
      </c>
      <c r="P28" s="356">
        <v>250</v>
      </c>
      <c r="Q28" s="356">
        <v>0</v>
      </c>
      <c r="R28" s="346">
        <f>P28+Q28</f>
        <v>250</v>
      </c>
      <c r="S28" s="3"/>
    </row>
    <row r="29" spans="1:19" x14ac:dyDescent="0.25">
      <c r="A29" s="3"/>
      <c r="B29" s="350" t="s">
        <v>43</v>
      </c>
      <c r="C29" s="349" t="s">
        <v>44</v>
      </c>
      <c r="D29" s="343">
        <f>'[2]NR 2023'!G29</f>
        <v>6919</v>
      </c>
      <c r="E29" s="355">
        <f>'[2]NR 2023'!H29</f>
        <v>14</v>
      </c>
      <c r="F29" s="346">
        <f>D29+E29</f>
        <v>6933</v>
      </c>
      <c r="G29" s="343">
        <f>'[2]NR 2023'!M29</f>
        <v>3640</v>
      </c>
      <c r="H29" s="355">
        <f>'[2]NR 2023'!N29</f>
        <v>0</v>
      </c>
      <c r="I29" s="348">
        <f>G29+H29</f>
        <v>3640</v>
      </c>
      <c r="J29" s="340">
        <f>'[2]NR 2023'!Y29</f>
        <v>5040</v>
      </c>
      <c r="K29" s="354">
        <f>'[2]NR 2023'!Z29</f>
        <v>0</v>
      </c>
      <c r="L29" s="338">
        <f>J29+K29</f>
        <v>5040</v>
      </c>
      <c r="M29" s="347">
        <v>5100</v>
      </c>
      <c r="N29" s="353"/>
      <c r="O29" s="346">
        <f>M29+N29</f>
        <v>5100</v>
      </c>
      <c r="P29" s="347">
        <v>5100</v>
      </c>
      <c r="Q29" s="353"/>
      <c r="R29" s="346">
        <f>P29+Q29</f>
        <v>5100</v>
      </c>
      <c r="S29" s="3"/>
    </row>
    <row r="30" spans="1:19" x14ac:dyDescent="0.25">
      <c r="A30" s="3"/>
      <c r="B30" s="350" t="s">
        <v>45</v>
      </c>
      <c r="C30" s="349" t="s">
        <v>46</v>
      </c>
      <c r="D30" s="343">
        <f>'[2]NR 2023'!G30</f>
        <v>80</v>
      </c>
      <c r="E30" s="355">
        <f>'[2]NR 2023'!H30</f>
        <v>0</v>
      </c>
      <c r="F30" s="346">
        <f>D30+E30</f>
        <v>80</v>
      </c>
      <c r="G30" s="343">
        <f>'[2]NR 2023'!M30</f>
        <v>120</v>
      </c>
      <c r="H30" s="355">
        <f>'[2]NR 2023'!N30</f>
        <v>0</v>
      </c>
      <c r="I30" s="348">
        <f>G30+H30</f>
        <v>120</v>
      </c>
      <c r="J30" s="340">
        <f>'[2]NR 2023'!Y30</f>
        <v>125</v>
      </c>
      <c r="K30" s="354">
        <f>'[2]NR 2023'!Z30</f>
        <v>0</v>
      </c>
      <c r="L30" s="338">
        <f>J30+K30</f>
        <v>125</v>
      </c>
      <c r="M30" s="347">
        <v>130</v>
      </c>
      <c r="N30" s="353"/>
      <c r="O30" s="346">
        <f>M30+N30</f>
        <v>130</v>
      </c>
      <c r="P30" s="347">
        <v>130</v>
      </c>
      <c r="Q30" s="353"/>
      <c r="R30" s="346">
        <f>P30+Q30</f>
        <v>130</v>
      </c>
      <c r="S30" s="3"/>
    </row>
    <row r="31" spans="1:19" x14ac:dyDescent="0.25">
      <c r="A31" s="3"/>
      <c r="B31" s="350"/>
      <c r="C31" s="349" t="s">
        <v>105</v>
      </c>
      <c r="D31" s="343">
        <v>-3934</v>
      </c>
      <c r="E31" s="355"/>
      <c r="F31" s="346">
        <v>-3934</v>
      </c>
      <c r="G31" s="343">
        <v>-3934</v>
      </c>
      <c r="H31" s="355"/>
      <c r="I31" s="348"/>
      <c r="J31" s="340"/>
      <c r="K31" s="354"/>
      <c r="L31" s="338"/>
      <c r="M31" s="347"/>
      <c r="N31" s="353"/>
      <c r="O31" s="346"/>
      <c r="P31" s="347"/>
      <c r="Q31" s="353"/>
      <c r="R31" s="346"/>
      <c r="S31" s="3"/>
    </row>
    <row r="32" spans="1:19" x14ac:dyDescent="0.25">
      <c r="A32" s="3"/>
      <c r="B32" s="350" t="s">
        <v>47</v>
      </c>
      <c r="C32" s="349" t="s">
        <v>48</v>
      </c>
      <c r="D32" s="343">
        <f>'[2]NR 2023'!G32</f>
        <v>6861</v>
      </c>
      <c r="E32" s="342">
        <f>'[2]NR 2023'!H32</f>
        <v>0</v>
      </c>
      <c r="F32" s="346">
        <f t="shared" ref="F32:F38" si="6">D32+E32</f>
        <v>6861</v>
      </c>
      <c r="G32" s="343">
        <f>'[2]NR 2023'!M32</f>
        <v>5440</v>
      </c>
      <c r="H32" s="342">
        <f>'[2]NR 2023'!N32</f>
        <v>0</v>
      </c>
      <c r="I32" s="348">
        <f t="shared" ref="I32:I38" si="7">G32+H32</f>
        <v>5440</v>
      </c>
      <c r="J32" s="340">
        <f>'[2]NR 2023'!Y32</f>
        <v>7000</v>
      </c>
      <c r="K32" s="339">
        <f>'[2]NR 2023'!Z32</f>
        <v>0</v>
      </c>
      <c r="L32" s="338">
        <f t="shared" ref="L32:L38" si="8">J32+K32</f>
        <v>7000</v>
      </c>
      <c r="M32" s="347">
        <v>7200</v>
      </c>
      <c r="N32" s="347"/>
      <c r="O32" s="346">
        <f t="shared" ref="O32:O38" si="9">M32+N32</f>
        <v>7200</v>
      </c>
      <c r="P32" s="347">
        <v>7200</v>
      </c>
      <c r="Q32" s="347">
        <v>0</v>
      </c>
      <c r="R32" s="346">
        <f t="shared" ref="R32:R38" si="10">P32+Q32</f>
        <v>7200</v>
      </c>
      <c r="S32" s="3"/>
    </row>
    <row r="33" spans="1:19" x14ac:dyDescent="0.25">
      <c r="A33" s="3"/>
      <c r="B33" s="350" t="s">
        <v>49</v>
      </c>
      <c r="C33" s="349" t="s">
        <v>50</v>
      </c>
      <c r="D33" s="343">
        <f>'[2]NR 2023'!G33</f>
        <v>4819</v>
      </c>
      <c r="E33" s="342">
        <f>'[2]NR 2023'!H33</f>
        <v>41</v>
      </c>
      <c r="F33" s="346">
        <f t="shared" si="6"/>
        <v>4860</v>
      </c>
      <c r="G33" s="343">
        <f>'[2]NR 2023'!M33</f>
        <v>5044</v>
      </c>
      <c r="H33" s="342">
        <f>'[2]NR 2023'!N33</f>
        <v>0</v>
      </c>
      <c r="I33" s="348">
        <f t="shared" si="7"/>
        <v>5044</v>
      </c>
      <c r="J33" s="340">
        <f>'[2]NR 2023'!Y33</f>
        <v>5045</v>
      </c>
      <c r="K33" s="339">
        <f>'[2]NR 2023'!Z33</f>
        <v>0</v>
      </c>
      <c r="L33" s="338">
        <f t="shared" si="8"/>
        <v>5045</v>
      </c>
      <c r="M33" s="347">
        <v>5100</v>
      </c>
      <c r="N33" s="347"/>
      <c r="O33" s="346">
        <f t="shared" si="9"/>
        <v>5100</v>
      </c>
      <c r="P33" s="347">
        <v>5100</v>
      </c>
      <c r="Q33" s="347">
        <v>0</v>
      </c>
      <c r="R33" s="346">
        <f t="shared" si="10"/>
        <v>5100</v>
      </c>
      <c r="S33" s="3"/>
    </row>
    <row r="34" spans="1:19" x14ac:dyDescent="0.25">
      <c r="A34" s="3"/>
      <c r="B34" s="350" t="s">
        <v>51</v>
      </c>
      <c r="C34" s="352" t="s">
        <v>52</v>
      </c>
      <c r="D34" s="343">
        <f>'[2]NR 2023'!G34</f>
        <v>4630</v>
      </c>
      <c r="E34" s="342">
        <f>'[2]NR 2023'!H34</f>
        <v>41</v>
      </c>
      <c r="F34" s="346">
        <f t="shared" si="6"/>
        <v>4671</v>
      </c>
      <c r="G34" s="343">
        <f>'[2]NR 2023'!M34</f>
        <v>4744</v>
      </c>
      <c r="H34" s="342">
        <f>'[2]NR 2023'!N34</f>
        <v>0</v>
      </c>
      <c r="I34" s="348">
        <f t="shared" si="7"/>
        <v>4744</v>
      </c>
      <c r="J34" s="340">
        <f>'[2]NR 2023'!Y34</f>
        <v>4745</v>
      </c>
      <c r="K34" s="339">
        <f>'[2]NR 2023'!Z34</f>
        <v>0</v>
      </c>
      <c r="L34" s="338">
        <f t="shared" si="8"/>
        <v>4745</v>
      </c>
      <c r="M34" s="347">
        <v>4800</v>
      </c>
      <c r="N34" s="347"/>
      <c r="O34" s="346">
        <f t="shared" si="9"/>
        <v>4800</v>
      </c>
      <c r="P34" s="347">
        <v>4800</v>
      </c>
      <c r="Q34" s="347">
        <v>0</v>
      </c>
      <c r="R34" s="346">
        <f t="shared" si="10"/>
        <v>4800</v>
      </c>
      <c r="S34" s="3"/>
    </row>
    <row r="35" spans="1:19" x14ac:dyDescent="0.25">
      <c r="A35" s="3"/>
      <c r="B35" s="350" t="s">
        <v>53</v>
      </c>
      <c r="C35" s="351" t="s">
        <v>54</v>
      </c>
      <c r="D35" s="343">
        <f>'[2]NR 2023'!G35</f>
        <v>189</v>
      </c>
      <c r="E35" s="342">
        <f>'[2]NR 2023'!H35</f>
        <v>0</v>
      </c>
      <c r="F35" s="346">
        <f t="shared" si="6"/>
        <v>189</v>
      </c>
      <c r="G35" s="343">
        <f>'[2]NR 2023'!M35</f>
        <v>300</v>
      </c>
      <c r="H35" s="342">
        <f>'[2]NR 2023'!N35</f>
        <v>0</v>
      </c>
      <c r="I35" s="348">
        <f t="shared" si="7"/>
        <v>300</v>
      </c>
      <c r="J35" s="340">
        <f>'[2]NR 2023'!Y35</f>
        <v>300</v>
      </c>
      <c r="K35" s="339">
        <f>'[2]NR 2023'!Z35</f>
        <v>0</v>
      </c>
      <c r="L35" s="338">
        <f t="shared" si="8"/>
        <v>300</v>
      </c>
      <c r="M35" s="347">
        <v>300</v>
      </c>
      <c r="N35" s="347"/>
      <c r="O35" s="346">
        <f t="shared" si="9"/>
        <v>300</v>
      </c>
      <c r="P35" s="347">
        <v>300</v>
      </c>
      <c r="Q35" s="347">
        <v>0</v>
      </c>
      <c r="R35" s="346">
        <f t="shared" si="10"/>
        <v>300</v>
      </c>
      <c r="S35" s="3"/>
    </row>
    <row r="36" spans="1:19" x14ac:dyDescent="0.25">
      <c r="A36" s="3"/>
      <c r="B36" s="350" t="s">
        <v>55</v>
      </c>
      <c r="C36" s="349" t="s">
        <v>56</v>
      </c>
      <c r="D36" s="343">
        <f>'[2]NR 2023'!G36</f>
        <v>1581</v>
      </c>
      <c r="E36" s="342">
        <f>'[2]NR 2023'!H36</f>
        <v>14</v>
      </c>
      <c r="F36" s="346">
        <f t="shared" si="6"/>
        <v>1595</v>
      </c>
      <c r="G36" s="343">
        <f>'[2]NR 2023'!M36</f>
        <v>1710</v>
      </c>
      <c r="H36" s="342">
        <f>'[2]NR 2023'!N36</f>
        <v>0</v>
      </c>
      <c r="I36" s="348">
        <f t="shared" si="7"/>
        <v>1710</v>
      </c>
      <c r="J36" s="340">
        <f>'[2]NR 2023'!Y36</f>
        <v>1715</v>
      </c>
      <c r="K36" s="339">
        <f>'[2]NR 2023'!Z36</f>
        <v>0</v>
      </c>
      <c r="L36" s="338">
        <f t="shared" si="8"/>
        <v>1715</v>
      </c>
      <c r="M36" s="347">
        <v>1740</v>
      </c>
      <c r="N36" s="347"/>
      <c r="O36" s="346">
        <f t="shared" si="9"/>
        <v>1740</v>
      </c>
      <c r="P36" s="347">
        <v>1740</v>
      </c>
      <c r="Q36" s="347">
        <v>0</v>
      </c>
      <c r="R36" s="346">
        <f t="shared" si="10"/>
        <v>1740</v>
      </c>
      <c r="S36" s="3"/>
    </row>
    <row r="37" spans="1:19" x14ac:dyDescent="0.25">
      <c r="A37" s="3"/>
      <c r="B37" s="350" t="s">
        <v>57</v>
      </c>
      <c r="C37" s="349" t="s">
        <v>58</v>
      </c>
      <c r="D37" s="343">
        <f>'[2]NR 2023'!G37</f>
        <v>13</v>
      </c>
      <c r="E37" s="342">
        <f>'[2]NR 2023'!H37</f>
        <v>0</v>
      </c>
      <c r="F37" s="346">
        <f t="shared" si="6"/>
        <v>13</v>
      </c>
      <c r="G37" s="343">
        <f>'[2]NR 2023'!M37</f>
        <v>0</v>
      </c>
      <c r="H37" s="342">
        <f>'[2]NR 2023'!N37</f>
        <v>0</v>
      </c>
      <c r="I37" s="348">
        <f t="shared" si="7"/>
        <v>0</v>
      </c>
      <c r="J37" s="340">
        <f>'[2]NR 2023'!Y37</f>
        <v>0</v>
      </c>
      <c r="K37" s="339">
        <f>'[2]NR 2023'!Z37</f>
        <v>0</v>
      </c>
      <c r="L37" s="338">
        <f t="shared" si="8"/>
        <v>0</v>
      </c>
      <c r="M37" s="347">
        <v>0</v>
      </c>
      <c r="N37" s="347"/>
      <c r="O37" s="346">
        <f t="shared" si="9"/>
        <v>0</v>
      </c>
      <c r="P37" s="347">
        <v>0</v>
      </c>
      <c r="Q37" s="347">
        <v>0</v>
      </c>
      <c r="R37" s="346">
        <f t="shared" si="10"/>
        <v>0</v>
      </c>
      <c r="S37" s="3"/>
    </row>
    <row r="38" spans="1:19" x14ac:dyDescent="0.25">
      <c r="A38" s="3"/>
      <c r="B38" s="350" t="s">
        <v>59</v>
      </c>
      <c r="C38" s="349" t="s">
        <v>60</v>
      </c>
      <c r="D38" s="343">
        <f>'[2]NR 2023'!G38</f>
        <v>1184</v>
      </c>
      <c r="E38" s="342">
        <f>'[2]NR 2023'!H38</f>
        <v>0</v>
      </c>
      <c r="F38" s="346">
        <f t="shared" si="6"/>
        <v>1184</v>
      </c>
      <c r="G38" s="343">
        <f>'[2]NR 2023'!M38</f>
        <v>1165</v>
      </c>
      <c r="H38" s="342">
        <f>'[2]NR 2023'!N38</f>
        <v>0</v>
      </c>
      <c r="I38" s="348">
        <f t="shared" si="7"/>
        <v>1165</v>
      </c>
      <c r="J38" s="340">
        <f>'[2]NR 2023'!Y38</f>
        <v>960</v>
      </c>
      <c r="K38" s="339">
        <f>'[2]NR 2023'!Z38</f>
        <v>0</v>
      </c>
      <c r="L38" s="338">
        <f t="shared" si="8"/>
        <v>960</v>
      </c>
      <c r="M38" s="347">
        <v>1100</v>
      </c>
      <c r="N38" s="347"/>
      <c r="O38" s="346">
        <f t="shared" si="9"/>
        <v>1100</v>
      </c>
      <c r="P38" s="347">
        <v>1100</v>
      </c>
      <c r="Q38" s="347">
        <v>0</v>
      </c>
      <c r="R38" s="346">
        <f t="shared" si="10"/>
        <v>1100</v>
      </c>
      <c r="S38" s="3"/>
    </row>
    <row r="39" spans="1:19" x14ac:dyDescent="0.25">
      <c r="A39" s="3"/>
      <c r="B39" s="345"/>
      <c r="C39" s="344" t="s">
        <v>104</v>
      </c>
      <c r="D39" s="343">
        <v>653</v>
      </c>
      <c r="E39" s="342">
        <v>0</v>
      </c>
      <c r="F39" s="336">
        <v>653</v>
      </c>
      <c r="G39" s="343">
        <v>0</v>
      </c>
      <c r="H39" s="342">
        <v>0</v>
      </c>
      <c r="I39" s="341">
        <v>0</v>
      </c>
      <c r="J39" s="340">
        <v>0</v>
      </c>
      <c r="K39" s="339">
        <v>0</v>
      </c>
      <c r="L39" s="338">
        <v>0</v>
      </c>
      <c r="M39" s="337">
        <v>0</v>
      </c>
      <c r="N39" s="337">
        <v>0</v>
      </c>
      <c r="O39" s="336">
        <v>0</v>
      </c>
      <c r="P39" s="337">
        <v>0</v>
      </c>
      <c r="Q39" s="337">
        <v>0</v>
      </c>
      <c r="R39" s="336">
        <v>0</v>
      </c>
      <c r="S39" s="3"/>
    </row>
    <row r="40" spans="1:19" ht="15.75" thickBot="1" x14ac:dyDescent="0.3">
      <c r="A40" s="3"/>
      <c r="B40" s="345" t="s">
        <v>61</v>
      </c>
      <c r="C40" s="344" t="s">
        <v>62</v>
      </c>
      <c r="D40" s="343">
        <f>'[2]NR 2023'!G40</f>
        <v>1905</v>
      </c>
      <c r="E40" s="342">
        <f>'[2]NR 2023'!H40</f>
        <v>0</v>
      </c>
      <c r="F40" s="336">
        <f>D40+E40</f>
        <v>1905</v>
      </c>
      <c r="G40" s="343">
        <f>'[2]NR 2023'!M40</f>
        <v>100</v>
      </c>
      <c r="H40" s="342">
        <f>'[2]NR 2023'!N40</f>
        <v>0</v>
      </c>
      <c r="I40" s="341">
        <f>G40+H40</f>
        <v>100</v>
      </c>
      <c r="J40" s="340">
        <f>'[2]NR 2023'!Y40</f>
        <v>245</v>
      </c>
      <c r="K40" s="339">
        <f>'[2]NR 2023'!Z40</f>
        <v>0</v>
      </c>
      <c r="L40" s="338">
        <f>J40+K40</f>
        <v>245</v>
      </c>
      <c r="M40" s="337">
        <v>245</v>
      </c>
      <c r="N40" s="337"/>
      <c r="O40" s="336">
        <f>M40+N40</f>
        <v>245</v>
      </c>
      <c r="P40" s="337">
        <v>245</v>
      </c>
      <c r="Q40" s="337">
        <v>0</v>
      </c>
      <c r="R40" s="336">
        <f>P40+Q40</f>
        <v>245</v>
      </c>
      <c r="S40" s="3"/>
    </row>
    <row r="41" spans="1:19" ht="15.75" thickBot="1" x14ac:dyDescent="0.3">
      <c r="A41" s="3"/>
      <c r="B41" s="335" t="s">
        <v>63</v>
      </c>
      <c r="C41" s="334" t="s">
        <v>64</v>
      </c>
      <c r="D41" s="330">
        <f>SUM(D28:D33)+SUM(D36:D40)</f>
        <v>20489</v>
      </c>
      <c r="E41" s="330">
        <f>SUM(E28:E33)+SUM(E36:E40)</f>
        <v>69</v>
      </c>
      <c r="F41" s="329">
        <f>SUM(F36:F40)+SUM(F28:F33)</f>
        <v>20558</v>
      </c>
      <c r="G41" s="330">
        <f>SUM(G28:G33)+SUM(G36:G40)</f>
        <v>13585</v>
      </c>
      <c r="H41" s="330">
        <f>SUM(H28:H33)+SUM(H36:H40)</f>
        <v>0</v>
      </c>
      <c r="I41" s="333">
        <f>SUM(I36:I40)+SUM(I28:I33)</f>
        <v>17519</v>
      </c>
      <c r="J41" s="331">
        <f>SUM(J28:J33)+SUM(J36:J40)</f>
        <v>20330</v>
      </c>
      <c r="K41" s="332">
        <f>SUM(K28:K33)+SUM(K36:K40)</f>
        <v>0</v>
      </c>
      <c r="L41" s="331">
        <f>SUM(L36:L40)+SUM(L28:L33)</f>
        <v>20330</v>
      </c>
      <c r="M41" s="330">
        <f>SUM(M28:M33)+SUM(M36:M40)</f>
        <v>20865</v>
      </c>
      <c r="N41" s="330">
        <f>SUM(N28:N33)+SUM(N36:N40)</f>
        <v>0</v>
      </c>
      <c r="O41" s="329">
        <f>SUM(O36:O40)+SUM(O28:O33)</f>
        <v>20865</v>
      </c>
      <c r="P41" s="330">
        <f>SUM(P28:P33)+SUM(P36:P40)</f>
        <v>20865</v>
      </c>
      <c r="Q41" s="330">
        <f>SUM(Q28:Q33)+SUM(Q36:Q40)</f>
        <v>0</v>
      </c>
      <c r="R41" s="329">
        <f>SUM(R36:R40)+SUM(R28:R33)</f>
        <v>20865</v>
      </c>
      <c r="S41" s="3"/>
    </row>
    <row r="42" spans="1:19" ht="19.5" thickBot="1" x14ac:dyDescent="0.35">
      <c r="A42" s="3"/>
      <c r="B42" s="328" t="s">
        <v>65</v>
      </c>
      <c r="C42" s="327" t="s">
        <v>66</v>
      </c>
      <c r="D42" s="324">
        <f t="shared" ref="D42:R42" si="11">D24-D41</f>
        <v>45</v>
      </c>
      <c r="E42" s="324">
        <f t="shared" si="11"/>
        <v>94</v>
      </c>
      <c r="F42" s="323">
        <f t="shared" si="11"/>
        <v>139</v>
      </c>
      <c r="G42" s="324">
        <f t="shared" si="11"/>
        <v>3934</v>
      </c>
      <c r="H42" s="324">
        <f t="shared" si="11"/>
        <v>0</v>
      </c>
      <c r="I42" s="326">
        <f t="shared" si="11"/>
        <v>0</v>
      </c>
      <c r="J42" s="324">
        <f t="shared" si="11"/>
        <v>0</v>
      </c>
      <c r="K42" s="324">
        <f t="shared" si="11"/>
        <v>0</v>
      </c>
      <c r="L42" s="323">
        <f t="shared" si="11"/>
        <v>0</v>
      </c>
      <c r="M42" s="325">
        <f t="shared" si="11"/>
        <v>0</v>
      </c>
      <c r="N42" s="324">
        <f t="shared" si="11"/>
        <v>0</v>
      </c>
      <c r="O42" s="323">
        <f t="shared" si="11"/>
        <v>0</v>
      </c>
      <c r="P42" s="324">
        <f t="shared" si="11"/>
        <v>0</v>
      </c>
      <c r="Q42" s="324">
        <f t="shared" si="11"/>
        <v>0</v>
      </c>
      <c r="R42" s="323">
        <f t="shared" si="11"/>
        <v>0</v>
      </c>
      <c r="S42" s="3"/>
    </row>
    <row r="43" spans="1:19" ht="15.75" thickBot="1" x14ac:dyDescent="0.3">
      <c r="A43" s="3"/>
      <c r="B43" s="322" t="s">
        <v>67</v>
      </c>
      <c r="C43" s="321" t="s">
        <v>68</v>
      </c>
      <c r="D43" s="316"/>
      <c r="E43" s="320"/>
      <c r="F43" s="314">
        <f>F42-D16</f>
        <v>-4565</v>
      </c>
      <c r="G43" s="316"/>
      <c r="H43" s="315"/>
      <c r="I43" s="319">
        <f>I42-G16</f>
        <v>-4894</v>
      </c>
      <c r="J43" s="318"/>
      <c r="K43" s="315"/>
      <c r="L43" s="314">
        <f>L42-J16</f>
        <v>-7100</v>
      </c>
      <c r="M43" s="317"/>
      <c r="N43" s="315"/>
      <c r="O43" s="314">
        <f>O42-M16</f>
        <v>-7100</v>
      </c>
      <c r="P43" s="316"/>
      <c r="Q43" s="315"/>
      <c r="R43" s="314">
        <f>R42-P16</f>
        <v>-7100</v>
      </c>
      <c r="S43" s="3"/>
    </row>
    <row r="44" spans="1:19" ht="8.25" customHeight="1" thickBot="1" x14ac:dyDescent="0.3">
      <c r="A44" s="3"/>
      <c r="B44" s="311"/>
      <c r="C44" s="296"/>
      <c r="D44" s="3"/>
      <c r="E44" s="295"/>
      <c r="F44" s="295"/>
      <c r="G44" s="3"/>
      <c r="H44" s="295"/>
      <c r="I44" s="295"/>
      <c r="J44" s="295"/>
      <c r="K44" s="295"/>
      <c r="L44" s="3"/>
      <c r="M44" s="3"/>
      <c r="N44" s="3"/>
      <c r="O44" s="3"/>
      <c r="P44" s="3"/>
      <c r="Q44" s="3"/>
      <c r="R44" s="3"/>
      <c r="S44" s="3"/>
    </row>
    <row r="45" spans="1:19" ht="15.75" customHeight="1" x14ac:dyDescent="0.25">
      <c r="A45" s="3"/>
      <c r="B45" s="311"/>
      <c r="C45" s="474" t="s">
        <v>69</v>
      </c>
      <c r="D45" s="313" t="s">
        <v>70</v>
      </c>
      <c r="E45" s="295"/>
      <c r="F45" s="294"/>
      <c r="G45" s="313" t="s">
        <v>71</v>
      </c>
      <c r="H45" s="295"/>
      <c r="I45" s="295"/>
      <c r="J45" s="313" t="s">
        <v>72</v>
      </c>
      <c r="K45" s="295"/>
      <c r="L45" s="295"/>
      <c r="M45" s="313" t="s">
        <v>73</v>
      </c>
      <c r="N45" s="3"/>
      <c r="O45" s="3"/>
      <c r="P45" s="313" t="s">
        <v>73</v>
      </c>
      <c r="Q45" s="3"/>
      <c r="R45" s="3"/>
      <c r="S45" s="3"/>
    </row>
    <row r="46" spans="1:19" ht="15.75" thickBot="1" x14ac:dyDescent="0.3">
      <c r="A46" s="3"/>
      <c r="B46" s="311"/>
      <c r="C46" s="475"/>
      <c r="D46" s="312"/>
      <c r="E46" s="295"/>
      <c r="F46" s="294"/>
      <c r="G46" s="312"/>
      <c r="H46" s="308"/>
      <c r="I46" s="308"/>
      <c r="J46" s="312"/>
      <c r="K46" s="308"/>
      <c r="L46" s="308"/>
      <c r="M46" s="312"/>
      <c r="N46" s="3"/>
      <c r="O46" s="3"/>
      <c r="P46" s="312"/>
      <c r="Q46" s="3"/>
      <c r="R46" s="3"/>
      <c r="S46" s="3"/>
    </row>
    <row r="47" spans="1:19" ht="8.25" customHeight="1" thickBot="1" x14ac:dyDescent="0.3">
      <c r="A47" s="3"/>
      <c r="B47" s="311"/>
      <c r="C47" s="296"/>
      <c r="D47" s="295"/>
      <c r="E47" s="295"/>
      <c r="F47" s="294"/>
      <c r="G47" s="295"/>
      <c r="H47" s="295"/>
      <c r="I47" s="294"/>
      <c r="J47" s="294"/>
      <c r="K47" s="294"/>
      <c r="L47" s="3"/>
      <c r="M47" s="3"/>
      <c r="N47" s="3"/>
      <c r="O47" s="3"/>
      <c r="P47" s="3"/>
      <c r="Q47" s="3"/>
      <c r="R47" s="3"/>
      <c r="S47" s="3"/>
    </row>
    <row r="48" spans="1:19" ht="37.5" customHeight="1" thickBot="1" x14ac:dyDescent="0.3">
      <c r="A48" s="3"/>
      <c r="B48" s="311"/>
      <c r="C48" s="474" t="s">
        <v>74</v>
      </c>
      <c r="D48" s="101" t="s">
        <v>75</v>
      </c>
      <c r="E48" s="309" t="s">
        <v>76</v>
      </c>
      <c r="F48" s="294"/>
      <c r="G48" s="101" t="s">
        <v>75</v>
      </c>
      <c r="H48" s="309" t="s">
        <v>76</v>
      </c>
      <c r="I48" s="3"/>
      <c r="J48" s="101" t="s">
        <v>75</v>
      </c>
      <c r="K48" s="309" t="s">
        <v>76</v>
      </c>
      <c r="L48" s="310"/>
      <c r="M48" s="101" t="s">
        <v>75</v>
      </c>
      <c r="N48" s="309" t="s">
        <v>76</v>
      </c>
      <c r="O48" s="3"/>
      <c r="P48" s="101" t="s">
        <v>75</v>
      </c>
      <c r="Q48" s="309" t="s">
        <v>76</v>
      </c>
      <c r="R48" s="3"/>
      <c r="S48" s="3"/>
    </row>
    <row r="49" spans="1:19" ht="15.75" thickBot="1" x14ac:dyDescent="0.3">
      <c r="A49" s="3"/>
      <c r="B49" s="297"/>
      <c r="C49" s="476"/>
      <c r="D49" s="307">
        <v>0</v>
      </c>
      <c r="E49" s="306">
        <v>0</v>
      </c>
      <c r="F49" s="294"/>
      <c r="G49" s="307">
        <v>0</v>
      </c>
      <c r="H49" s="306">
        <v>0</v>
      </c>
      <c r="I49" s="3"/>
      <c r="J49" s="307">
        <v>0</v>
      </c>
      <c r="K49" s="306">
        <v>0</v>
      </c>
      <c r="L49" s="308"/>
      <c r="M49" s="307">
        <v>0</v>
      </c>
      <c r="N49" s="306">
        <v>0</v>
      </c>
      <c r="O49" s="3"/>
      <c r="P49" s="307">
        <v>0</v>
      </c>
      <c r="Q49" s="306">
        <v>0</v>
      </c>
      <c r="R49" s="3"/>
      <c r="S49" s="3"/>
    </row>
    <row r="50" spans="1:19" x14ac:dyDescent="0.25">
      <c r="A50" s="3"/>
      <c r="B50" s="297"/>
      <c r="C50" s="296"/>
      <c r="D50" s="295"/>
      <c r="E50" s="295"/>
      <c r="F50" s="294"/>
      <c r="G50" s="295"/>
      <c r="H50" s="295"/>
      <c r="I50" s="294"/>
      <c r="J50" s="294"/>
      <c r="K50" s="294"/>
      <c r="L50" s="3"/>
      <c r="M50" s="3"/>
      <c r="N50" s="3"/>
      <c r="O50" s="3"/>
      <c r="P50" s="3"/>
      <c r="Q50" s="3"/>
      <c r="R50" s="3"/>
      <c r="S50" s="3"/>
    </row>
    <row r="51" spans="1:19" x14ac:dyDescent="0.25">
      <c r="A51" s="3"/>
      <c r="B51" s="297"/>
      <c r="C51" s="302" t="s">
        <v>77</v>
      </c>
      <c r="D51" s="300" t="s">
        <v>78</v>
      </c>
      <c r="E51" s="295"/>
      <c r="F51" s="3"/>
      <c r="G51" s="300" t="s">
        <v>79</v>
      </c>
      <c r="H51" s="3"/>
      <c r="I51" s="3"/>
      <c r="J51" s="300" t="s">
        <v>80</v>
      </c>
      <c r="K51" s="3"/>
      <c r="L51" s="301"/>
      <c r="M51" s="300" t="s">
        <v>81</v>
      </c>
      <c r="N51" s="301"/>
      <c r="O51" s="301"/>
      <c r="P51" s="300" t="s">
        <v>82</v>
      </c>
      <c r="Q51" s="3"/>
      <c r="R51" s="3"/>
      <c r="S51" s="3"/>
    </row>
    <row r="52" spans="1:19" x14ac:dyDescent="0.25">
      <c r="A52" s="3"/>
      <c r="B52" s="297"/>
      <c r="C52" s="299" t="s">
        <v>83</v>
      </c>
      <c r="D52" s="303"/>
      <c r="E52" s="295"/>
      <c r="F52" s="3"/>
      <c r="G52" s="303"/>
      <c r="H52" s="3"/>
      <c r="I52" s="3"/>
      <c r="J52" s="303"/>
      <c r="K52" s="3"/>
      <c r="L52" s="304"/>
      <c r="M52" s="303"/>
      <c r="N52" s="304"/>
      <c r="O52" s="304"/>
      <c r="P52" s="303"/>
      <c r="Q52" s="3"/>
      <c r="R52" s="3"/>
      <c r="S52" s="3"/>
    </row>
    <row r="53" spans="1:19" x14ac:dyDescent="0.25">
      <c r="A53" s="3"/>
      <c r="B53" s="297"/>
      <c r="C53" s="299" t="s">
        <v>84</v>
      </c>
      <c r="D53" s="303">
        <v>4371.3999999999996</v>
      </c>
      <c r="E53" s="295"/>
      <c r="F53" s="3"/>
      <c r="G53" s="303">
        <v>4371.3999999999996</v>
      </c>
      <c r="H53" s="3"/>
      <c r="I53" s="3"/>
      <c r="J53" s="303">
        <v>4483</v>
      </c>
      <c r="K53" s="3"/>
      <c r="L53" s="304"/>
      <c r="M53" s="303">
        <v>4483</v>
      </c>
      <c r="N53" s="304"/>
      <c r="O53" s="304"/>
      <c r="P53" s="303">
        <v>4483</v>
      </c>
      <c r="Q53" s="3"/>
      <c r="R53" s="3"/>
      <c r="S53" s="3"/>
    </row>
    <row r="54" spans="1:19" x14ac:dyDescent="0.25">
      <c r="A54" s="3"/>
      <c r="B54" s="297"/>
      <c r="C54" s="299" t="s">
        <v>85</v>
      </c>
      <c r="D54" s="303">
        <v>3660.4</v>
      </c>
      <c r="E54" s="295"/>
      <c r="F54" s="3"/>
      <c r="G54" s="303">
        <v>3676</v>
      </c>
      <c r="H54" s="3"/>
      <c r="I54" s="3"/>
      <c r="J54" s="303">
        <v>552.29999999999995</v>
      </c>
      <c r="K54" s="3"/>
      <c r="L54" s="304"/>
      <c r="M54" s="303">
        <v>2772</v>
      </c>
      <c r="N54" s="304"/>
      <c r="O54" s="304"/>
      <c r="P54" s="303">
        <v>3342</v>
      </c>
      <c r="Q54" s="3"/>
      <c r="R54" s="3"/>
      <c r="S54" s="3"/>
    </row>
    <row r="55" spans="1:19" x14ac:dyDescent="0.25">
      <c r="A55" s="3"/>
      <c r="B55" s="297"/>
      <c r="C55" s="299" t="s">
        <v>86</v>
      </c>
      <c r="D55" s="303">
        <v>1381.6</v>
      </c>
      <c r="E55" s="295"/>
      <c r="F55" s="3"/>
      <c r="G55" s="303">
        <v>1382</v>
      </c>
      <c r="H55" s="3"/>
      <c r="I55" s="3"/>
      <c r="J55" s="303">
        <v>1409.5</v>
      </c>
      <c r="K55" s="3"/>
      <c r="L55" s="304"/>
      <c r="M55" s="303">
        <v>1409.5</v>
      </c>
      <c r="N55" s="304"/>
      <c r="O55" s="304"/>
      <c r="P55" s="303">
        <v>1409.5</v>
      </c>
      <c r="Q55" s="3"/>
      <c r="R55" s="3"/>
      <c r="S55" s="3"/>
    </row>
    <row r="56" spans="1:19" x14ac:dyDescent="0.25">
      <c r="A56" s="3"/>
      <c r="B56" s="297"/>
      <c r="C56" s="305" t="s">
        <v>87</v>
      </c>
      <c r="D56" s="303">
        <v>177.9</v>
      </c>
      <c r="E56" s="295"/>
      <c r="F56" s="3"/>
      <c r="G56" s="303">
        <v>151</v>
      </c>
      <c r="H56" s="3"/>
      <c r="I56" s="3"/>
      <c r="J56" s="303">
        <v>141</v>
      </c>
      <c r="K56" s="3"/>
      <c r="L56" s="304"/>
      <c r="M56" s="303">
        <v>131</v>
      </c>
      <c r="N56" s="304"/>
      <c r="O56" s="304"/>
      <c r="P56" s="303">
        <v>121</v>
      </c>
      <c r="Q56" s="3"/>
      <c r="R56" s="3"/>
      <c r="S56" s="3"/>
    </row>
    <row r="57" spans="1:19" ht="10.5" customHeight="1" x14ac:dyDescent="0.25">
      <c r="A57" s="3"/>
      <c r="B57" s="297"/>
      <c r="C57" s="296"/>
      <c r="D57" s="295"/>
      <c r="E57" s="295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</row>
    <row r="58" spans="1:19" x14ac:dyDescent="0.25">
      <c r="A58" s="3"/>
      <c r="B58" s="297"/>
      <c r="C58" s="302" t="s">
        <v>88</v>
      </c>
      <c r="D58" s="300" t="s">
        <v>78</v>
      </c>
      <c r="E58" s="295"/>
      <c r="F58" s="294"/>
      <c r="G58" s="300" t="s">
        <v>89</v>
      </c>
      <c r="H58" s="295"/>
      <c r="I58" s="294"/>
      <c r="J58" s="300" t="s">
        <v>80</v>
      </c>
      <c r="K58" s="294"/>
      <c r="L58" s="3"/>
      <c r="M58" s="300" t="s">
        <v>81</v>
      </c>
      <c r="N58" s="301"/>
      <c r="O58" s="301"/>
      <c r="P58" s="300" t="s">
        <v>82</v>
      </c>
      <c r="Q58" s="3"/>
      <c r="R58" s="3"/>
      <c r="S58" s="3"/>
    </row>
    <row r="59" spans="1:19" x14ac:dyDescent="0.25">
      <c r="A59" s="3"/>
      <c r="B59" s="297"/>
      <c r="C59" s="299"/>
      <c r="D59" s="298">
        <v>9</v>
      </c>
      <c r="E59" s="295"/>
      <c r="F59" s="294"/>
      <c r="G59" s="298">
        <v>9</v>
      </c>
      <c r="H59" s="295"/>
      <c r="I59" s="294"/>
      <c r="J59" s="298">
        <v>9</v>
      </c>
      <c r="K59" s="294"/>
      <c r="L59" s="3"/>
      <c r="M59" s="298">
        <v>9</v>
      </c>
      <c r="N59" s="3"/>
      <c r="O59" s="3"/>
      <c r="P59" s="298">
        <v>9</v>
      </c>
      <c r="Q59" s="3"/>
      <c r="R59" s="3"/>
      <c r="S59" s="3"/>
    </row>
    <row r="60" spans="1:19" x14ac:dyDescent="0.25">
      <c r="A60" s="3"/>
      <c r="B60" s="297"/>
      <c r="C60" s="296"/>
      <c r="D60" s="295"/>
      <c r="E60" s="295"/>
      <c r="F60" s="294"/>
      <c r="G60" s="295"/>
      <c r="H60" s="295"/>
      <c r="I60" s="294"/>
      <c r="J60" s="294"/>
      <c r="K60" s="294"/>
      <c r="L60" s="3"/>
      <c r="M60" s="3"/>
      <c r="N60" s="3"/>
      <c r="O60" s="3"/>
      <c r="P60" s="3"/>
      <c r="Q60" s="3"/>
      <c r="R60" s="3"/>
      <c r="S60" s="3"/>
    </row>
    <row r="61" spans="1:19" x14ac:dyDescent="0.25">
      <c r="A61" s="3"/>
      <c r="B61" s="293" t="s">
        <v>90</v>
      </c>
      <c r="C61" s="292"/>
      <c r="D61" s="481"/>
      <c r="E61" s="481"/>
      <c r="F61" s="481"/>
      <c r="G61" s="481"/>
      <c r="H61" s="481"/>
      <c r="I61" s="481"/>
      <c r="J61" s="481"/>
      <c r="K61" s="481"/>
      <c r="L61" s="291"/>
      <c r="M61" s="291"/>
      <c r="N61" s="291"/>
      <c r="O61" s="291"/>
      <c r="P61" s="291"/>
      <c r="Q61" s="291"/>
      <c r="R61" s="290"/>
      <c r="S61" s="3"/>
    </row>
    <row r="62" spans="1:19" x14ac:dyDescent="0.25">
      <c r="A62" s="3"/>
      <c r="B62" s="289"/>
      <c r="G62"/>
      <c r="R62" s="285"/>
      <c r="S62" s="3"/>
    </row>
    <row r="63" spans="1:19" x14ac:dyDescent="0.25">
      <c r="A63" s="3"/>
      <c r="B63" s="479"/>
      <c r="C63" s="480"/>
      <c r="D63" s="480"/>
      <c r="E63" s="480"/>
      <c r="F63" s="480"/>
      <c r="G63" s="480"/>
      <c r="H63" s="480"/>
      <c r="I63" s="480"/>
      <c r="J63" s="480"/>
      <c r="K63" s="480"/>
      <c r="R63" s="285"/>
      <c r="S63" s="3"/>
    </row>
    <row r="64" spans="1:19" x14ac:dyDescent="0.25">
      <c r="A64" s="3"/>
      <c r="B64" s="479"/>
      <c r="C64" s="480"/>
      <c r="D64" s="480"/>
      <c r="E64" s="480"/>
      <c r="F64" s="480"/>
      <c r="G64" s="480"/>
      <c r="H64" s="480"/>
      <c r="I64" s="480"/>
      <c r="J64" s="480"/>
      <c r="K64" s="480"/>
      <c r="R64" s="285"/>
      <c r="S64" s="3"/>
    </row>
    <row r="65" spans="1:19" x14ac:dyDescent="0.25">
      <c r="A65" s="3"/>
      <c r="B65" s="479"/>
      <c r="C65" s="480"/>
      <c r="D65" s="480"/>
      <c r="E65" s="480"/>
      <c r="F65" s="480"/>
      <c r="G65" s="480"/>
      <c r="H65" s="480"/>
      <c r="I65" s="480"/>
      <c r="J65" s="480"/>
      <c r="K65" s="480"/>
      <c r="R65" s="285"/>
      <c r="S65" s="3"/>
    </row>
    <row r="66" spans="1:19" x14ac:dyDescent="0.25">
      <c r="A66" s="3"/>
      <c r="B66" s="479"/>
      <c r="C66" s="480"/>
      <c r="D66" s="480"/>
      <c r="E66" s="480"/>
      <c r="F66" s="480"/>
      <c r="G66" s="480"/>
      <c r="H66" s="480"/>
      <c r="I66" s="480"/>
      <c r="J66" s="480"/>
      <c r="K66" s="480"/>
      <c r="R66" s="285"/>
      <c r="S66" s="3"/>
    </row>
    <row r="67" spans="1:19" x14ac:dyDescent="0.25">
      <c r="A67" s="3"/>
      <c r="B67" s="287"/>
      <c r="D67" s="278"/>
      <c r="E67" s="278"/>
      <c r="F67" s="278"/>
      <c r="G67" s="278"/>
      <c r="H67" s="278"/>
      <c r="I67" s="278"/>
      <c r="J67" s="278"/>
      <c r="K67" s="278"/>
      <c r="R67" s="285"/>
      <c r="S67" s="3"/>
    </row>
    <row r="68" spans="1:19" x14ac:dyDescent="0.25">
      <c r="A68" s="3"/>
      <c r="B68" s="287"/>
      <c r="C68" s="288"/>
      <c r="D68" s="278"/>
      <c r="E68" s="278"/>
      <c r="F68" s="278"/>
      <c r="G68" s="278"/>
      <c r="H68" s="278"/>
      <c r="I68" s="278"/>
      <c r="J68" s="278"/>
      <c r="K68" s="278"/>
      <c r="R68" s="285"/>
      <c r="S68" s="3"/>
    </row>
    <row r="69" spans="1:19" x14ac:dyDescent="0.25">
      <c r="A69" s="3"/>
      <c r="B69" s="287"/>
      <c r="C69" s="286"/>
      <c r="D69" s="278"/>
      <c r="E69" s="278"/>
      <c r="F69" s="278"/>
      <c r="G69" s="278"/>
      <c r="H69" s="278"/>
      <c r="I69" s="278"/>
      <c r="J69" s="278"/>
      <c r="K69" s="278"/>
      <c r="R69" s="285"/>
      <c r="S69" s="3"/>
    </row>
    <row r="70" spans="1:19" x14ac:dyDescent="0.25">
      <c r="A70" s="3"/>
      <c r="B70" s="287"/>
      <c r="C70" s="286"/>
      <c r="D70" s="278"/>
      <c r="E70" s="278"/>
      <c r="F70" s="278"/>
      <c r="G70" s="278"/>
      <c r="H70" s="278"/>
      <c r="I70" s="278"/>
      <c r="J70" s="278"/>
      <c r="K70" s="278"/>
      <c r="R70" s="285"/>
      <c r="S70" s="3"/>
    </row>
    <row r="71" spans="1:19" x14ac:dyDescent="0.25">
      <c r="A71" s="3"/>
      <c r="B71" s="284"/>
      <c r="C71" s="283"/>
      <c r="D71" s="282"/>
      <c r="E71" s="282"/>
      <c r="F71" s="282"/>
      <c r="G71" s="282"/>
      <c r="H71" s="282"/>
      <c r="I71" s="282"/>
      <c r="J71" s="282"/>
      <c r="K71" s="282"/>
      <c r="L71" s="281"/>
      <c r="M71" s="281"/>
      <c r="N71" s="281"/>
      <c r="O71" s="281"/>
      <c r="P71" s="281"/>
      <c r="Q71" s="281"/>
      <c r="R71" s="280"/>
      <c r="S71" s="3"/>
    </row>
    <row r="72" spans="1:19" x14ac:dyDescent="0.25">
      <c r="A72" s="3"/>
      <c r="B72" s="273"/>
      <c r="C72" s="272"/>
      <c r="D72" s="271"/>
      <c r="E72" s="271"/>
      <c r="F72" s="271"/>
      <c r="G72" s="271"/>
      <c r="H72" s="271"/>
      <c r="I72" s="271"/>
      <c r="J72" s="271"/>
      <c r="K72" s="271"/>
      <c r="L72" s="3"/>
      <c r="M72" s="3"/>
      <c r="N72" s="3"/>
      <c r="O72" s="3"/>
      <c r="P72" s="3"/>
      <c r="Q72" s="3"/>
      <c r="R72" s="3"/>
      <c r="S72" s="3"/>
    </row>
    <row r="73" spans="1:19" x14ac:dyDescent="0.25">
      <c r="A73" s="3"/>
      <c r="B73" s="274"/>
      <c r="C73" s="274"/>
      <c r="D73" s="274"/>
      <c r="E73" s="274"/>
      <c r="F73" s="274"/>
      <c r="G73" s="274"/>
      <c r="H73" s="274"/>
      <c r="I73" s="274"/>
      <c r="J73" s="274"/>
      <c r="K73" s="274"/>
      <c r="L73" s="3"/>
      <c r="M73" s="3"/>
      <c r="N73" s="3"/>
      <c r="O73" s="3"/>
      <c r="P73" s="3"/>
      <c r="Q73" s="3"/>
      <c r="R73" s="3"/>
      <c r="S73" s="3"/>
    </row>
    <row r="74" spans="1:19" x14ac:dyDescent="0.25">
      <c r="A74" s="3"/>
      <c r="B74" s="274" t="s">
        <v>91</v>
      </c>
      <c r="C74" s="279">
        <v>44764</v>
      </c>
      <c r="D74" s="278"/>
      <c r="E74" s="274"/>
      <c r="F74" s="274" t="s">
        <v>92</v>
      </c>
      <c r="G74" s="277" t="s">
        <v>103</v>
      </c>
      <c r="H74" s="274"/>
      <c r="I74" s="274"/>
      <c r="J74" s="274"/>
      <c r="K74" s="274"/>
      <c r="L74" s="3"/>
      <c r="M74" s="3"/>
      <c r="N74" s="3"/>
      <c r="O74" s="3"/>
      <c r="P74" s="3"/>
      <c r="Q74" s="3"/>
      <c r="R74" s="3"/>
      <c r="S74" s="3"/>
    </row>
    <row r="75" spans="1:19" ht="7.5" customHeight="1" x14ac:dyDescent="0.25">
      <c r="A75" s="3"/>
      <c r="B75" s="274"/>
      <c r="C75" s="274"/>
      <c r="D75" s="274"/>
      <c r="E75" s="274"/>
      <c r="F75" s="274"/>
      <c r="G75" s="274"/>
      <c r="H75" s="274"/>
      <c r="I75" s="274"/>
      <c r="J75" s="274"/>
      <c r="K75" s="274"/>
      <c r="L75" s="3"/>
      <c r="M75" s="3"/>
      <c r="N75" s="3"/>
      <c r="O75" s="3"/>
      <c r="P75" s="3"/>
      <c r="Q75" s="3"/>
      <c r="R75" s="3"/>
      <c r="S75" s="3"/>
    </row>
    <row r="76" spans="1:19" x14ac:dyDescent="0.25">
      <c r="A76" s="3"/>
      <c r="B76" s="274"/>
      <c r="C76" s="274"/>
      <c r="D76" s="276"/>
      <c r="E76" s="274"/>
      <c r="F76" s="274" t="s">
        <v>93</v>
      </c>
      <c r="G76" s="275"/>
      <c r="H76" s="274"/>
      <c r="I76" s="274"/>
      <c r="J76" s="274"/>
      <c r="K76" s="274"/>
      <c r="L76" s="3"/>
      <c r="M76" s="3"/>
      <c r="N76" s="3"/>
      <c r="O76" s="3"/>
      <c r="P76" s="3"/>
      <c r="Q76" s="3"/>
      <c r="R76" s="3"/>
      <c r="S76" s="3"/>
    </row>
    <row r="77" spans="1:19" x14ac:dyDescent="0.25">
      <c r="A77" s="3"/>
      <c r="B77" s="274"/>
      <c r="C77" s="274"/>
      <c r="D77" s="276"/>
      <c r="E77" s="274"/>
      <c r="F77" s="274"/>
      <c r="G77" s="275"/>
      <c r="H77" s="274"/>
      <c r="I77" s="274"/>
      <c r="J77" s="274"/>
      <c r="K77" s="274"/>
      <c r="L77" s="3"/>
      <c r="M77" s="3"/>
      <c r="N77" s="3"/>
      <c r="O77" s="3"/>
      <c r="P77" s="3"/>
      <c r="Q77" s="3"/>
      <c r="R77" s="3"/>
      <c r="S77" s="3"/>
    </row>
    <row r="78" spans="1:19" x14ac:dyDescent="0.25">
      <c r="A78" s="3"/>
      <c r="B78" s="274"/>
      <c r="C78" s="274"/>
      <c r="D78" s="274"/>
      <c r="E78" s="274"/>
      <c r="F78" s="274"/>
      <c r="G78" s="274"/>
      <c r="H78" s="274"/>
      <c r="I78" s="274"/>
      <c r="J78" s="274"/>
      <c r="K78" s="274"/>
      <c r="L78" s="3"/>
      <c r="M78" s="3"/>
      <c r="N78" s="3"/>
      <c r="O78" s="3"/>
      <c r="P78" s="3"/>
      <c r="Q78" s="3"/>
      <c r="R78" s="3"/>
      <c r="S78" s="3"/>
    </row>
    <row r="79" spans="1:19" x14ac:dyDescent="0.25">
      <c r="A79" s="3"/>
      <c r="B79" s="273"/>
      <c r="C79" s="272"/>
      <c r="D79" s="271"/>
      <c r="E79" s="271"/>
      <c r="F79" s="271"/>
      <c r="G79" s="271"/>
      <c r="H79" s="271"/>
      <c r="I79" s="271"/>
      <c r="J79" s="271"/>
      <c r="K79" s="271"/>
      <c r="L79" s="3"/>
      <c r="M79" s="3"/>
      <c r="N79" s="3"/>
      <c r="O79" s="3"/>
      <c r="P79" s="3"/>
      <c r="Q79" s="3"/>
      <c r="R79" s="3"/>
      <c r="S79" s="3"/>
    </row>
    <row r="96" ht="15" hidden="1" customHeight="1" x14ac:dyDescent="0.25"/>
    <row r="97" x14ac:dyDescent="0.25"/>
    <row r="98" x14ac:dyDescent="0.25"/>
    <row r="110" ht="15" hidden="1" customHeight="1" x14ac:dyDescent="0.25"/>
    <row r="111" ht="15" hidden="1" customHeight="1" x14ac:dyDescent="0.25"/>
  </sheetData>
  <mergeCells count="58">
    <mergeCell ref="O13:O14"/>
    <mergeCell ref="M26:M27"/>
    <mergeCell ref="N26:N27"/>
    <mergeCell ref="O26:O27"/>
    <mergeCell ref="P25:R25"/>
    <mergeCell ref="P26:P27"/>
    <mergeCell ref="Q26:Q27"/>
    <mergeCell ref="R26:R27"/>
    <mergeCell ref="M25:O25"/>
    <mergeCell ref="B13:B14"/>
    <mergeCell ref="P10:R10"/>
    <mergeCell ref="P12:R12"/>
    <mergeCell ref="P13:P14"/>
    <mergeCell ref="Q13:Q14"/>
    <mergeCell ref="R13:R14"/>
    <mergeCell ref="M10:O10"/>
    <mergeCell ref="M12:O12"/>
    <mergeCell ref="M13:M14"/>
    <mergeCell ref="N13:N14"/>
    <mergeCell ref="C13:C14"/>
    <mergeCell ref="F13:F14"/>
    <mergeCell ref="D12:F12"/>
    <mergeCell ref="D10:F10"/>
    <mergeCell ref="D13:D14"/>
    <mergeCell ref="G10:I10"/>
    <mergeCell ref="C45:C46"/>
    <mergeCell ref="C48:C49"/>
    <mergeCell ref="C26:C27"/>
    <mergeCell ref="B65:K65"/>
    <mergeCell ref="B66:K66"/>
    <mergeCell ref="B64:K64"/>
    <mergeCell ref="D61:K61"/>
    <mergeCell ref="B63:K63"/>
    <mergeCell ref="L26:L27"/>
    <mergeCell ref="J26:J27"/>
    <mergeCell ref="K26:K27"/>
    <mergeCell ref="B26:B27"/>
    <mergeCell ref="G26:G27"/>
    <mergeCell ref="H26:H27"/>
    <mergeCell ref="I26:I27"/>
    <mergeCell ref="D25:F25"/>
    <mergeCell ref="D26:D27"/>
    <mergeCell ref="E26:E27"/>
    <mergeCell ref="F26:F27"/>
    <mergeCell ref="L13:L14"/>
    <mergeCell ref="J25:L25"/>
    <mergeCell ref="D4:K4"/>
    <mergeCell ref="D8:K8"/>
    <mergeCell ref="I13:I14"/>
    <mergeCell ref="G25:I25"/>
    <mergeCell ref="J10:L10"/>
    <mergeCell ref="J12:L12"/>
    <mergeCell ref="J13:J14"/>
    <mergeCell ref="K13:K14"/>
    <mergeCell ref="G12:I12"/>
    <mergeCell ref="G13:G14"/>
    <mergeCell ref="H13:H14"/>
    <mergeCell ref="E13:E14"/>
  </mergeCells>
  <pageMargins left="0.70866141732283472" right="0.70866141732283472" top="0.78740157480314965" bottom="0.78740157480314965" header="0.31496062992125984" footer="0.31496062992125984"/>
  <pageSetup paperSize="9" scale="3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S264"/>
  <sheetViews>
    <sheetView showGridLines="0" zoomScaleNormal="100" zoomScaleSheetLayoutView="80" workbookViewId="0">
      <selection activeCell="D73" sqref="D73"/>
    </sheetView>
  </sheetViews>
  <sheetFormatPr defaultColWidth="0" defaultRowHeight="15" zeroHeight="1" x14ac:dyDescent="0.25"/>
  <cols>
    <col min="1" max="1" width="4.5703125" customWidth="1"/>
    <col min="2" max="2" width="9.140625" customWidth="1"/>
    <col min="3" max="3" width="65.7109375" customWidth="1"/>
    <col min="4" max="4" width="20.7109375" customWidth="1"/>
    <col min="5" max="6" width="14.28515625" customWidth="1"/>
    <col min="7" max="7" width="21.28515625" style="140" customWidth="1"/>
    <col min="8" max="9" width="14.28515625" customWidth="1"/>
    <col min="10" max="10" width="20.85546875" customWidth="1"/>
    <col min="11" max="12" width="14.28515625" customWidth="1"/>
    <col min="13" max="13" width="21.140625" customWidth="1"/>
    <col min="14" max="15" width="14.28515625" customWidth="1"/>
    <col min="16" max="16" width="21.42578125" customWidth="1"/>
    <col min="17" max="18" width="14.28515625" customWidth="1"/>
    <col min="19" max="19" width="4" style="4" customWidth="1"/>
    <col min="20" max="16384" width="9.140625" style="4" hidden="1"/>
  </cols>
  <sheetData>
    <row r="1" spans="1:19" x14ac:dyDescent="0.25">
      <c r="A1" s="1"/>
      <c r="B1" s="1"/>
      <c r="C1" s="1"/>
      <c r="D1" s="1"/>
      <c r="E1" s="1"/>
      <c r="F1" s="1"/>
      <c r="G1" s="2"/>
      <c r="H1" s="1"/>
      <c r="I1" s="1"/>
      <c r="J1" s="1"/>
      <c r="K1" s="1"/>
      <c r="L1" s="3"/>
      <c r="M1" s="3"/>
      <c r="N1" s="3"/>
      <c r="O1" s="3"/>
      <c r="P1" s="3"/>
      <c r="Q1" s="3"/>
      <c r="R1" s="3"/>
      <c r="S1" s="3"/>
    </row>
    <row r="2" spans="1:19" ht="21" x14ac:dyDescent="0.35">
      <c r="A2" s="1"/>
      <c r="B2" s="5" t="s">
        <v>0</v>
      </c>
      <c r="C2" s="1"/>
      <c r="D2" s="1"/>
      <c r="E2" s="1"/>
      <c r="F2" s="1"/>
      <c r="G2" s="2"/>
      <c r="H2" s="1"/>
      <c r="I2" s="1"/>
      <c r="J2" s="1"/>
      <c r="K2" s="1"/>
      <c r="L2" s="3"/>
      <c r="M2" s="3"/>
      <c r="N2" s="3"/>
      <c r="O2" s="3"/>
      <c r="P2" s="3"/>
      <c r="Q2" s="3"/>
      <c r="R2" s="3"/>
      <c r="S2" s="3"/>
    </row>
    <row r="3" spans="1:19" ht="7.5" customHeight="1" x14ac:dyDescent="0.25">
      <c r="A3" s="1"/>
      <c r="B3" s="1"/>
      <c r="C3" s="1"/>
      <c r="D3" s="1"/>
      <c r="E3" s="1"/>
      <c r="F3" s="1"/>
      <c r="G3" s="2"/>
      <c r="H3" s="1"/>
      <c r="I3" s="1"/>
      <c r="J3" s="1"/>
      <c r="K3" s="1"/>
      <c r="L3" s="3"/>
      <c r="M3" s="3"/>
      <c r="N3" s="3"/>
      <c r="O3" s="3"/>
      <c r="P3" s="3"/>
      <c r="Q3" s="3"/>
      <c r="R3" s="3"/>
      <c r="S3" s="3"/>
    </row>
    <row r="4" spans="1:19" ht="21" x14ac:dyDescent="0.35">
      <c r="A4" s="1"/>
      <c r="B4" s="1" t="s">
        <v>1</v>
      </c>
      <c r="C4" s="1"/>
      <c r="D4" s="491" t="str">
        <f>'[3]NR 2023'!D4:U4</f>
        <v>Sociální služby Chomutov, příspěvková organizace</v>
      </c>
      <c r="E4" s="491"/>
      <c r="F4" s="491"/>
      <c r="G4" s="491"/>
      <c r="H4" s="491"/>
      <c r="I4" s="491"/>
      <c r="J4" s="491"/>
      <c r="K4" s="491"/>
      <c r="L4" s="3"/>
      <c r="M4" s="3"/>
      <c r="N4" s="3"/>
      <c r="O4" s="3"/>
      <c r="P4" s="3"/>
      <c r="Q4" s="3"/>
      <c r="R4" s="3"/>
      <c r="S4" s="3"/>
    </row>
    <row r="5" spans="1:19" ht="3.75" customHeight="1" x14ac:dyDescent="0.25">
      <c r="A5" s="1"/>
      <c r="B5" s="1"/>
      <c r="C5" s="1"/>
      <c r="D5" s="6"/>
      <c r="E5" s="6"/>
      <c r="F5" s="6"/>
      <c r="G5" s="6"/>
      <c r="H5" s="6"/>
      <c r="I5" s="6"/>
      <c r="J5" s="6"/>
      <c r="K5" s="6"/>
      <c r="L5" s="3"/>
      <c r="M5" s="3"/>
      <c r="N5" s="3"/>
      <c r="O5" s="3"/>
      <c r="P5" s="3"/>
      <c r="Q5" s="3"/>
      <c r="R5" s="3"/>
      <c r="S5" s="3"/>
    </row>
    <row r="6" spans="1:19" x14ac:dyDescent="0.25">
      <c r="A6" s="1"/>
      <c r="B6" s="1" t="s">
        <v>2</v>
      </c>
      <c r="C6" s="1"/>
      <c r="D6" s="7">
        <f>'[3]NR 2023'!D6</f>
        <v>46789944</v>
      </c>
      <c r="E6" s="6"/>
      <c r="F6" s="6"/>
      <c r="G6" s="6"/>
      <c r="H6" s="6"/>
      <c r="I6" s="6"/>
      <c r="J6" s="6"/>
      <c r="K6" s="6"/>
      <c r="L6" s="3"/>
      <c r="M6" s="3"/>
      <c r="N6" s="3"/>
      <c r="O6" s="3"/>
      <c r="P6" s="3"/>
      <c r="Q6" s="3"/>
      <c r="R6" s="3"/>
      <c r="S6" s="3"/>
    </row>
    <row r="7" spans="1:19" ht="3.75" customHeight="1" x14ac:dyDescent="0.25">
      <c r="A7" s="1"/>
      <c r="B7" s="1"/>
      <c r="C7" s="1"/>
      <c r="D7" s="6"/>
      <c r="E7" s="6"/>
      <c r="F7" s="6"/>
      <c r="G7" s="6"/>
      <c r="H7" s="6"/>
      <c r="I7" s="6"/>
      <c r="J7" s="6"/>
      <c r="K7" s="6"/>
      <c r="L7" s="3"/>
      <c r="M7" s="3"/>
      <c r="N7" s="3"/>
      <c r="O7" s="3"/>
      <c r="P7" s="3"/>
      <c r="Q7" s="3"/>
      <c r="R7" s="3"/>
      <c r="S7" s="3"/>
    </row>
    <row r="8" spans="1:19" x14ac:dyDescent="0.25">
      <c r="A8" s="1"/>
      <c r="B8" s="1" t="s">
        <v>3</v>
      </c>
      <c r="C8" s="1"/>
      <c r="D8" s="492" t="str">
        <f>'[3]NR 2023'!D8:U8</f>
        <v>Písečná 5030, 430 04 Chomutov</v>
      </c>
      <c r="E8" s="492"/>
      <c r="F8" s="492"/>
      <c r="G8" s="492"/>
      <c r="H8" s="492"/>
      <c r="I8" s="492"/>
      <c r="J8" s="492"/>
      <c r="K8" s="492"/>
      <c r="L8" s="3"/>
      <c r="M8" s="3"/>
      <c r="N8" s="3"/>
      <c r="O8" s="3"/>
      <c r="P8" s="3"/>
      <c r="Q8" s="3"/>
      <c r="R8" s="3"/>
      <c r="S8" s="3"/>
    </row>
    <row r="9" spans="1:19" ht="15.75" thickBot="1" x14ac:dyDescent="0.3">
      <c r="A9" s="1"/>
      <c r="B9" s="1"/>
      <c r="C9" s="1"/>
      <c r="D9" s="1"/>
      <c r="E9" s="1"/>
      <c r="F9" s="1"/>
      <c r="G9" s="2"/>
      <c r="H9" s="1"/>
      <c r="I9" s="1"/>
      <c r="J9" s="1"/>
      <c r="K9" s="1"/>
      <c r="L9" s="3"/>
      <c r="M9" s="3"/>
      <c r="N9" s="3"/>
      <c r="O9" s="3"/>
      <c r="P9" s="3"/>
      <c r="Q9" s="3"/>
      <c r="R9" s="3"/>
      <c r="S9" s="3"/>
    </row>
    <row r="10" spans="1:19" ht="29.25" customHeight="1" thickBot="1" x14ac:dyDescent="0.3">
      <c r="A10" s="1"/>
      <c r="B10" s="8" t="s">
        <v>4</v>
      </c>
      <c r="C10" s="9" t="s">
        <v>5</v>
      </c>
      <c r="D10" s="496" t="s">
        <v>6</v>
      </c>
      <c r="E10" s="496"/>
      <c r="F10" s="497"/>
      <c r="G10" s="496" t="s">
        <v>7</v>
      </c>
      <c r="H10" s="496"/>
      <c r="I10" s="531"/>
      <c r="J10" s="495" t="s">
        <v>8</v>
      </c>
      <c r="K10" s="496"/>
      <c r="L10" s="497"/>
      <c r="M10" s="528" t="s">
        <v>9</v>
      </c>
      <c r="N10" s="496"/>
      <c r="O10" s="497"/>
      <c r="P10" s="496" t="s">
        <v>10</v>
      </c>
      <c r="Q10" s="496"/>
      <c r="R10" s="497"/>
      <c r="S10" s="3"/>
    </row>
    <row r="11" spans="1:19" ht="30.75" customHeight="1" thickBot="1" x14ac:dyDescent="0.3">
      <c r="A11" s="1"/>
      <c r="B11" s="10"/>
      <c r="C11" s="11"/>
      <c r="D11" s="12" t="s">
        <v>11</v>
      </c>
      <c r="E11" s="13" t="s">
        <v>12</v>
      </c>
      <c r="F11" s="13" t="s">
        <v>13</v>
      </c>
      <c r="G11" s="12" t="s">
        <v>11</v>
      </c>
      <c r="H11" s="13" t="s">
        <v>12</v>
      </c>
      <c r="I11" s="14" t="s">
        <v>13</v>
      </c>
      <c r="J11" s="14" t="s">
        <v>11</v>
      </c>
      <c r="K11" s="13" t="s">
        <v>12</v>
      </c>
      <c r="L11" s="13" t="s">
        <v>13</v>
      </c>
      <c r="M11" s="15" t="s">
        <v>11</v>
      </c>
      <c r="N11" s="13" t="s">
        <v>12</v>
      </c>
      <c r="O11" s="13" t="s">
        <v>13</v>
      </c>
      <c r="P11" s="12" t="s">
        <v>11</v>
      </c>
      <c r="Q11" s="13" t="s">
        <v>12</v>
      </c>
      <c r="R11" s="13" t="s">
        <v>13</v>
      </c>
      <c r="S11" s="3"/>
    </row>
    <row r="12" spans="1:19" ht="15.75" customHeight="1" thickBot="1" x14ac:dyDescent="0.3">
      <c r="A12" s="1"/>
      <c r="B12" s="16"/>
      <c r="C12" s="17" t="s">
        <v>14</v>
      </c>
      <c r="D12" s="499"/>
      <c r="E12" s="499"/>
      <c r="F12" s="500"/>
      <c r="G12" s="499"/>
      <c r="H12" s="499"/>
      <c r="I12" s="499"/>
      <c r="J12" s="498"/>
      <c r="K12" s="499"/>
      <c r="L12" s="500"/>
      <c r="M12" s="499"/>
      <c r="N12" s="499"/>
      <c r="O12" s="500"/>
      <c r="P12" s="499"/>
      <c r="Q12" s="499"/>
      <c r="R12" s="500"/>
      <c r="S12" s="3"/>
    </row>
    <row r="13" spans="1:19" ht="15.75" customHeight="1" x14ac:dyDescent="0.25">
      <c r="A13" s="1"/>
      <c r="B13" s="515" t="s">
        <v>4</v>
      </c>
      <c r="C13" s="522" t="s">
        <v>5</v>
      </c>
      <c r="D13" s="501" t="s">
        <v>15</v>
      </c>
      <c r="E13" s="503" t="s">
        <v>16</v>
      </c>
      <c r="F13" s="486" t="s">
        <v>14</v>
      </c>
      <c r="G13" s="505" t="s">
        <v>15</v>
      </c>
      <c r="H13" s="503" t="s">
        <v>16</v>
      </c>
      <c r="I13" s="493" t="s">
        <v>14</v>
      </c>
      <c r="J13" s="501" t="s">
        <v>15</v>
      </c>
      <c r="K13" s="503" t="s">
        <v>16</v>
      </c>
      <c r="L13" s="486" t="s">
        <v>14</v>
      </c>
      <c r="M13" s="529" t="s">
        <v>15</v>
      </c>
      <c r="N13" s="503" t="s">
        <v>16</v>
      </c>
      <c r="O13" s="486" t="s">
        <v>14</v>
      </c>
      <c r="P13" s="505" t="s">
        <v>15</v>
      </c>
      <c r="Q13" s="503" t="s">
        <v>16</v>
      </c>
      <c r="R13" s="486" t="s">
        <v>14</v>
      </c>
      <c r="S13" s="3"/>
    </row>
    <row r="14" spans="1:19" ht="15.75" thickBot="1" x14ac:dyDescent="0.3">
      <c r="A14" s="1"/>
      <c r="B14" s="516"/>
      <c r="C14" s="523"/>
      <c r="D14" s="502"/>
      <c r="E14" s="504"/>
      <c r="F14" s="487"/>
      <c r="G14" s="506"/>
      <c r="H14" s="504"/>
      <c r="I14" s="494"/>
      <c r="J14" s="502"/>
      <c r="K14" s="504"/>
      <c r="L14" s="487"/>
      <c r="M14" s="530"/>
      <c r="N14" s="504"/>
      <c r="O14" s="487"/>
      <c r="P14" s="506"/>
      <c r="Q14" s="504"/>
      <c r="R14" s="487"/>
      <c r="S14" s="3"/>
    </row>
    <row r="15" spans="1:19" x14ac:dyDescent="0.25">
      <c r="A15" s="1"/>
      <c r="B15" s="18" t="s">
        <v>17</v>
      </c>
      <c r="C15" s="19" t="s">
        <v>18</v>
      </c>
      <c r="D15" s="20">
        <f>'[3]NR 2023'!G15</f>
        <v>56048</v>
      </c>
      <c r="E15" s="21">
        <f>'[3]NR 2023'!H15</f>
        <v>127.9</v>
      </c>
      <c r="F15" s="22">
        <f t="shared" ref="F15:F23" si="0">D15+E15</f>
        <v>56175.9</v>
      </c>
      <c r="G15" s="20">
        <f>'[3]NR 2023'!M15</f>
        <v>60647</v>
      </c>
      <c r="H15" s="21">
        <f>'[3]NR 2023'!K15</f>
        <v>0</v>
      </c>
      <c r="I15" s="23">
        <f t="shared" ref="I15:I23" si="1">G15+H15</f>
        <v>60647</v>
      </c>
      <c r="J15" s="24">
        <f>'[3]NR 2023'!Y15</f>
        <v>70160</v>
      </c>
      <c r="K15" s="25">
        <f>'[3]NR 2023'!Z15</f>
        <v>0</v>
      </c>
      <c r="L15" s="26">
        <f t="shared" ref="L15:L23" si="2">J15+K15</f>
        <v>70160</v>
      </c>
      <c r="M15" s="27">
        <v>71000</v>
      </c>
      <c r="N15" s="21"/>
      <c r="O15" s="22">
        <f t="shared" ref="O15:O23" si="3">M15+N15</f>
        <v>71000</v>
      </c>
      <c r="P15" s="20">
        <v>72000</v>
      </c>
      <c r="Q15" s="21"/>
      <c r="R15" s="22">
        <f t="shared" ref="R15:R23" si="4">P15+Q15</f>
        <v>72000</v>
      </c>
      <c r="S15" s="3"/>
    </row>
    <row r="16" spans="1:19" x14ac:dyDescent="0.25">
      <c r="A16" s="1"/>
      <c r="B16" s="28" t="s">
        <v>19</v>
      </c>
      <c r="C16" s="29" t="s">
        <v>20</v>
      </c>
      <c r="D16" s="20">
        <f>'[3]NR 2023'!G16</f>
        <v>26882</v>
      </c>
      <c r="E16" s="30">
        <f>'[3]NR 2023'!H16</f>
        <v>0</v>
      </c>
      <c r="F16" s="22">
        <f t="shared" si="0"/>
        <v>26882</v>
      </c>
      <c r="G16" s="20">
        <f>'[3]NR 2023'!J16</f>
        <v>35323</v>
      </c>
      <c r="H16" s="30">
        <f>'[3]NR 2023'!K16</f>
        <v>0</v>
      </c>
      <c r="I16" s="23">
        <f t="shared" si="1"/>
        <v>35323</v>
      </c>
      <c r="J16" s="31">
        <f>'[3]NR 2023'!Y16</f>
        <v>28580</v>
      </c>
      <c r="K16" s="32">
        <f>'[3]NR 2023'!Z16</f>
        <v>0</v>
      </c>
      <c r="L16" s="33">
        <f t="shared" si="2"/>
        <v>28580</v>
      </c>
      <c r="M16" s="34">
        <v>26000</v>
      </c>
      <c r="N16" s="30"/>
      <c r="O16" s="22">
        <f t="shared" si="3"/>
        <v>26000</v>
      </c>
      <c r="P16" s="35">
        <v>27000</v>
      </c>
      <c r="Q16" s="30"/>
      <c r="R16" s="22">
        <f t="shared" si="4"/>
        <v>27000</v>
      </c>
      <c r="S16" s="3"/>
    </row>
    <row r="17" spans="1:19" x14ac:dyDescent="0.25">
      <c r="A17" s="1"/>
      <c r="B17" s="28" t="s">
        <v>21</v>
      </c>
      <c r="C17" s="36" t="s">
        <v>22</v>
      </c>
      <c r="D17" s="20">
        <f>'[3]NR 2023'!G17</f>
        <v>0</v>
      </c>
      <c r="E17" s="30">
        <f>'[3]NR 2023'!H17</f>
        <v>0</v>
      </c>
      <c r="F17" s="22">
        <f t="shared" si="0"/>
        <v>0</v>
      </c>
      <c r="G17" s="20">
        <f>'[3]NR 2023'!J17</f>
        <v>0</v>
      </c>
      <c r="H17" s="30">
        <f>'[3]NR 2023'!K17</f>
        <v>0</v>
      </c>
      <c r="I17" s="23">
        <f t="shared" si="1"/>
        <v>0</v>
      </c>
      <c r="J17" s="31">
        <f>'[3]NR 2023'!Y17</f>
        <v>0</v>
      </c>
      <c r="K17" s="32">
        <f>'[3]NR 2023'!Z17</f>
        <v>0</v>
      </c>
      <c r="L17" s="33">
        <f t="shared" si="2"/>
        <v>0</v>
      </c>
      <c r="M17" s="34">
        <v>0</v>
      </c>
      <c r="N17" s="37"/>
      <c r="O17" s="22">
        <f t="shared" si="3"/>
        <v>0</v>
      </c>
      <c r="P17" s="35">
        <v>0</v>
      </c>
      <c r="Q17" s="37"/>
      <c r="R17" s="22">
        <f t="shared" si="4"/>
        <v>0</v>
      </c>
      <c r="S17" s="3"/>
    </row>
    <row r="18" spans="1:19" x14ac:dyDescent="0.25">
      <c r="A18" s="1"/>
      <c r="B18" s="28" t="s">
        <v>23</v>
      </c>
      <c r="C18" s="38" t="s">
        <v>24</v>
      </c>
      <c r="D18" s="20">
        <f>'[3]NR 2023'!G18</f>
        <v>56821</v>
      </c>
      <c r="E18" s="21">
        <f>'[3]NR 2023'!H18</f>
        <v>0</v>
      </c>
      <c r="F18" s="22">
        <f t="shared" si="0"/>
        <v>56821</v>
      </c>
      <c r="G18" s="20">
        <f>'[3]NR 2023'!M18</f>
        <v>40620.9</v>
      </c>
      <c r="H18" s="21">
        <f>'[3]NR 2023'!N18</f>
        <v>0</v>
      </c>
      <c r="I18" s="23">
        <f t="shared" si="1"/>
        <v>40620.9</v>
      </c>
      <c r="J18" s="31">
        <f>'[3]NR 2023'!Y18</f>
        <v>51320</v>
      </c>
      <c r="K18" s="32">
        <f>'[3]NR 2023'!Z18</f>
        <v>0</v>
      </c>
      <c r="L18" s="33">
        <f t="shared" si="2"/>
        <v>51320</v>
      </c>
      <c r="M18" s="34">
        <v>53200</v>
      </c>
      <c r="N18" s="21"/>
      <c r="O18" s="22">
        <f t="shared" si="3"/>
        <v>53200</v>
      </c>
      <c r="P18" s="35">
        <v>59100</v>
      </c>
      <c r="Q18" s="21"/>
      <c r="R18" s="22">
        <f t="shared" si="4"/>
        <v>59100</v>
      </c>
      <c r="S18" s="3"/>
    </row>
    <row r="19" spans="1:19" x14ac:dyDescent="0.25">
      <c r="A19" s="1"/>
      <c r="B19" s="28" t="s">
        <v>25</v>
      </c>
      <c r="C19" s="39" t="s">
        <v>26</v>
      </c>
      <c r="D19" s="20">
        <f>'[3]NR 2023'!G19</f>
        <v>0</v>
      </c>
      <c r="E19" s="21">
        <f>'[3]NR 2023'!H19</f>
        <v>0</v>
      </c>
      <c r="F19" s="22">
        <f t="shared" si="0"/>
        <v>0</v>
      </c>
      <c r="G19" s="20">
        <f>'[3]NR 2023'!M19</f>
        <v>0</v>
      </c>
      <c r="H19" s="21">
        <f>'[3]NR 2023'!K19</f>
        <v>0</v>
      </c>
      <c r="I19" s="23">
        <f t="shared" si="1"/>
        <v>0</v>
      </c>
      <c r="J19" s="31">
        <f>'[3]NR 2023'!Y19</f>
        <v>0</v>
      </c>
      <c r="K19" s="32">
        <f>'[3]NR 2023'!Z19</f>
        <v>0</v>
      </c>
      <c r="L19" s="33">
        <f t="shared" si="2"/>
        <v>0</v>
      </c>
      <c r="M19" s="34">
        <v>0</v>
      </c>
      <c r="N19" s="40"/>
      <c r="O19" s="22">
        <f t="shared" si="3"/>
        <v>0</v>
      </c>
      <c r="P19" s="35">
        <v>0</v>
      </c>
      <c r="Q19" s="40"/>
      <c r="R19" s="22">
        <f t="shared" si="4"/>
        <v>0</v>
      </c>
      <c r="S19" s="3"/>
    </row>
    <row r="20" spans="1:19" x14ac:dyDescent="0.25">
      <c r="A20" s="1"/>
      <c r="B20" s="28" t="s">
        <v>27</v>
      </c>
      <c r="C20" s="41" t="s">
        <v>28</v>
      </c>
      <c r="D20" s="20">
        <f>'[3]NR 2023'!G20</f>
        <v>16</v>
      </c>
      <c r="E20" s="21">
        <f>'[3]NR 2023'!H20</f>
        <v>0</v>
      </c>
      <c r="F20" s="22">
        <f t="shared" si="0"/>
        <v>16</v>
      </c>
      <c r="G20" s="20">
        <f>'[3]NR 2023'!M20</f>
        <v>0</v>
      </c>
      <c r="H20" s="21">
        <f>'[3]NR 2023'!K20</f>
        <v>0</v>
      </c>
      <c r="I20" s="23">
        <f t="shared" si="1"/>
        <v>0</v>
      </c>
      <c r="J20" s="31">
        <f>'[3]NR 2023'!Y20</f>
        <v>0</v>
      </c>
      <c r="K20" s="32">
        <f>'[3]NR 2023'!Z20</f>
        <v>0</v>
      </c>
      <c r="L20" s="33">
        <f t="shared" si="2"/>
        <v>0</v>
      </c>
      <c r="M20" s="34">
        <v>0</v>
      </c>
      <c r="N20" s="40"/>
      <c r="O20" s="22">
        <f t="shared" si="3"/>
        <v>0</v>
      </c>
      <c r="P20" s="35">
        <v>0</v>
      </c>
      <c r="Q20" s="40"/>
      <c r="R20" s="22">
        <f t="shared" si="4"/>
        <v>0</v>
      </c>
      <c r="S20" s="3"/>
    </row>
    <row r="21" spans="1:19" x14ac:dyDescent="0.25">
      <c r="A21" s="1"/>
      <c r="B21" s="28" t="s">
        <v>29</v>
      </c>
      <c r="C21" s="42" t="s">
        <v>30</v>
      </c>
      <c r="D21" s="20">
        <f>'[3]NR 2023'!G21</f>
        <v>1410.3</v>
      </c>
      <c r="E21" s="21">
        <f>'[3]NR 2023'!H21</f>
        <v>6.6</v>
      </c>
      <c r="F21" s="22">
        <f t="shared" si="0"/>
        <v>1416.8999999999999</v>
      </c>
      <c r="G21" s="20">
        <f>'[3]NR 2023'!M21</f>
        <v>548</v>
      </c>
      <c r="H21" s="21">
        <f>'[3]NR 2023'!K21</f>
        <v>0</v>
      </c>
      <c r="I21" s="23">
        <f t="shared" si="1"/>
        <v>548</v>
      </c>
      <c r="J21" s="31">
        <f>'[3]NR 2023'!Y21</f>
        <v>173</v>
      </c>
      <c r="K21" s="32">
        <f>'[3]NR 2023'!Z21</f>
        <v>0</v>
      </c>
      <c r="L21" s="33">
        <f t="shared" si="2"/>
        <v>173</v>
      </c>
      <c r="M21" s="34">
        <v>200</v>
      </c>
      <c r="N21" s="43"/>
      <c r="O21" s="22">
        <f t="shared" si="3"/>
        <v>200</v>
      </c>
      <c r="P21" s="35">
        <v>200</v>
      </c>
      <c r="Q21" s="43"/>
      <c r="R21" s="22">
        <f t="shared" si="4"/>
        <v>200</v>
      </c>
      <c r="S21" s="3"/>
    </row>
    <row r="22" spans="1:19" x14ac:dyDescent="0.25">
      <c r="A22" s="1"/>
      <c r="B22" s="28" t="s">
        <v>31</v>
      </c>
      <c r="C22" s="42" t="s">
        <v>32</v>
      </c>
      <c r="D22" s="20">
        <f>'[3]NR 2023'!G22</f>
        <v>0</v>
      </c>
      <c r="E22" s="21">
        <f>'[3]NR 2023'!H22</f>
        <v>5</v>
      </c>
      <c r="F22" s="22">
        <f t="shared" si="0"/>
        <v>5</v>
      </c>
      <c r="G22" s="20">
        <f>'[3]NR 2023'!M22</f>
        <v>0</v>
      </c>
      <c r="H22" s="21">
        <f>'[3]NR 2023'!K22</f>
        <v>0</v>
      </c>
      <c r="I22" s="23">
        <f t="shared" si="1"/>
        <v>0</v>
      </c>
      <c r="J22" s="31">
        <f>'[3]NR 2023'!Y22</f>
        <v>0</v>
      </c>
      <c r="K22" s="32">
        <f>'[3]NR 2023'!Z22</f>
        <v>0</v>
      </c>
      <c r="L22" s="33">
        <f t="shared" si="2"/>
        <v>0</v>
      </c>
      <c r="M22" s="34">
        <v>0</v>
      </c>
      <c r="N22" s="43"/>
      <c r="O22" s="22">
        <f t="shared" si="3"/>
        <v>0</v>
      </c>
      <c r="P22" s="35">
        <v>0</v>
      </c>
      <c r="Q22" s="43"/>
      <c r="R22" s="22">
        <f t="shared" si="4"/>
        <v>0</v>
      </c>
      <c r="S22" s="3"/>
    </row>
    <row r="23" spans="1:19" ht="15.75" thickBot="1" x14ac:dyDescent="0.3">
      <c r="A23" s="1"/>
      <c r="B23" s="44" t="s">
        <v>33</v>
      </c>
      <c r="C23" s="45" t="s">
        <v>34</v>
      </c>
      <c r="D23" s="20">
        <f>'[3]NR 2023'!G23</f>
        <v>0</v>
      </c>
      <c r="E23" s="21">
        <f>'[3]NR 2023'!H23</f>
        <v>0</v>
      </c>
      <c r="F23" s="46">
        <f t="shared" si="0"/>
        <v>0</v>
      </c>
      <c r="G23" s="20">
        <f>'[3]NR 2023'!M23</f>
        <v>0</v>
      </c>
      <c r="H23" s="21">
        <f>'[3]NR 2023'!K23</f>
        <v>0</v>
      </c>
      <c r="I23" s="47">
        <f t="shared" si="1"/>
        <v>0</v>
      </c>
      <c r="J23" s="31">
        <f>'[3]NR 2023'!Y23</f>
        <v>0</v>
      </c>
      <c r="K23" s="32">
        <f>'[3]NR 2023'!Z23</f>
        <v>0</v>
      </c>
      <c r="L23" s="33">
        <f t="shared" si="2"/>
        <v>0</v>
      </c>
      <c r="M23" s="48">
        <v>0</v>
      </c>
      <c r="N23" s="49"/>
      <c r="O23" s="46">
        <f t="shared" si="3"/>
        <v>0</v>
      </c>
      <c r="P23" s="50">
        <v>0</v>
      </c>
      <c r="Q23" s="49"/>
      <c r="R23" s="46">
        <f t="shared" si="4"/>
        <v>0</v>
      </c>
      <c r="S23" s="3"/>
    </row>
    <row r="24" spans="1:19" ht="15.75" thickBot="1" x14ac:dyDescent="0.3">
      <c r="A24" s="1"/>
      <c r="B24" s="51" t="s">
        <v>35</v>
      </c>
      <c r="C24" s="52" t="s">
        <v>36</v>
      </c>
      <c r="D24" s="53">
        <f t="shared" ref="D24:L24" si="5">SUM(D15:D21)</f>
        <v>141177.29999999999</v>
      </c>
      <c r="E24" s="53">
        <f t="shared" si="5"/>
        <v>134.5</v>
      </c>
      <c r="F24" s="53">
        <f t="shared" si="5"/>
        <v>141311.79999999999</v>
      </c>
      <c r="G24" s="53">
        <f t="shared" si="5"/>
        <v>137138.9</v>
      </c>
      <c r="H24" s="53">
        <f t="shared" si="5"/>
        <v>0</v>
      </c>
      <c r="I24" s="54">
        <f t="shared" si="5"/>
        <v>137138.9</v>
      </c>
      <c r="J24" s="55">
        <f t="shared" si="5"/>
        <v>150233</v>
      </c>
      <c r="K24" s="55">
        <f t="shared" si="5"/>
        <v>0</v>
      </c>
      <c r="L24" s="55">
        <f t="shared" si="5"/>
        <v>150233</v>
      </c>
      <c r="M24" s="56">
        <f>SUM(M15:M23)</f>
        <v>150400</v>
      </c>
      <c r="N24" s="53">
        <f>SUM(N15:N21)</f>
        <v>0</v>
      </c>
      <c r="O24" s="53">
        <f>SUM(O15:O21)</f>
        <v>150400</v>
      </c>
      <c r="P24" s="53">
        <f>SUM(P15:P23)</f>
        <v>158300</v>
      </c>
      <c r="Q24" s="53">
        <f>SUM(Q15:Q21)</f>
        <v>0</v>
      </c>
      <c r="R24" s="53">
        <f>SUM(R15:R21)</f>
        <v>158300</v>
      </c>
      <c r="S24" s="3"/>
    </row>
    <row r="25" spans="1:19" ht="15.75" customHeight="1" thickBot="1" x14ac:dyDescent="0.3">
      <c r="A25" s="1"/>
      <c r="B25" s="57"/>
      <c r="C25" s="58" t="s">
        <v>37</v>
      </c>
      <c r="D25" s="489"/>
      <c r="E25" s="489"/>
      <c r="F25" s="490"/>
      <c r="G25" s="489"/>
      <c r="H25" s="489"/>
      <c r="I25" s="489"/>
      <c r="J25" s="488"/>
      <c r="K25" s="489"/>
      <c r="L25" s="490"/>
      <c r="M25" s="489"/>
      <c r="N25" s="489"/>
      <c r="O25" s="490"/>
      <c r="P25" s="489"/>
      <c r="Q25" s="489"/>
      <c r="R25" s="490"/>
      <c r="S25" s="3"/>
    </row>
    <row r="26" spans="1:19" x14ac:dyDescent="0.25">
      <c r="A26" s="1"/>
      <c r="B26" s="515" t="s">
        <v>4</v>
      </c>
      <c r="C26" s="522" t="s">
        <v>5</v>
      </c>
      <c r="D26" s="509" t="s">
        <v>38</v>
      </c>
      <c r="E26" s="511" t="s">
        <v>39</v>
      </c>
      <c r="F26" s="513" t="s">
        <v>40</v>
      </c>
      <c r="G26" s="517" t="s">
        <v>38</v>
      </c>
      <c r="H26" s="511" t="s">
        <v>39</v>
      </c>
      <c r="I26" s="507" t="s">
        <v>40</v>
      </c>
      <c r="J26" s="509" t="s">
        <v>38</v>
      </c>
      <c r="K26" s="511" t="s">
        <v>39</v>
      </c>
      <c r="L26" s="513" t="s">
        <v>40</v>
      </c>
      <c r="M26" s="532" t="s">
        <v>38</v>
      </c>
      <c r="N26" s="511" t="s">
        <v>39</v>
      </c>
      <c r="O26" s="513" t="s">
        <v>40</v>
      </c>
      <c r="P26" s="517" t="s">
        <v>38</v>
      </c>
      <c r="Q26" s="511" t="s">
        <v>39</v>
      </c>
      <c r="R26" s="513" t="s">
        <v>40</v>
      </c>
      <c r="S26" s="3"/>
    </row>
    <row r="27" spans="1:19" ht="15.75" thickBot="1" x14ac:dyDescent="0.3">
      <c r="A27" s="1"/>
      <c r="B27" s="516"/>
      <c r="C27" s="523"/>
      <c r="D27" s="510"/>
      <c r="E27" s="512"/>
      <c r="F27" s="514"/>
      <c r="G27" s="518"/>
      <c r="H27" s="512"/>
      <c r="I27" s="508"/>
      <c r="J27" s="510"/>
      <c r="K27" s="512"/>
      <c r="L27" s="514"/>
      <c r="M27" s="533"/>
      <c r="N27" s="512"/>
      <c r="O27" s="514"/>
      <c r="P27" s="518"/>
      <c r="Q27" s="512"/>
      <c r="R27" s="514"/>
      <c r="S27" s="3"/>
    </row>
    <row r="28" spans="1:19" x14ac:dyDescent="0.25">
      <c r="A28" s="1"/>
      <c r="B28" s="18" t="s">
        <v>41</v>
      </c>
      <c r="C28" s="59" t="s">
        <v>42</v>
      </c>
      <c r="D28" s="20">
        <f>'[3]NR 2023'!G28</f>
        <v>819.1</v>
      </c>
      <c r="E28" s="21">
        <f>'[3]NR 2023'!H28</f>
        <v>0</v>
      </c>
      <c r="F28" s="22">
        <f t="shared" ref="F28:F38" si="6">D28+E28</f>
        <v>819.1</v>
      </c>
      <c r="G28" s="20">
        <f>'[3]NR 2023'!M28</f>
        <v>1250</v>
      </c>
      <c r="H28" s="21">
        <f>'[3]NR 2023'!N28</f>
        <v>0</v>
      </c>
      <c r="I28" s="23">
        <f t="shared" ref="I28:I38" si="7">G28+H28</f>
        <v>1250</v>
      </c>
      <c r="J28" s="24">
        <f>'[3]NR 2023'!Y28</f>
        <v>1409</v>
      </c>
      <c r="K28" s="25">
        <f>'[3]NR 2023'!Z28</f>
        <v>0</v>
      </c>
      <c r="L28" s="26">
        <f t="shared" ref="L28:L38" si="8">J28+K28</f>
        <v>1409</v>
      </c>
      <c r="M28" s="60">
        <v>1500</v>
      </c>
      <c r="N28" s="60"/>
      <c r="O28" s="22">
        <f t="shared" ref="O28:O38" si="9">M28+N28</f>
        <v>1500</v>
      </c>
      <c r="P28" s="60">
        <v>1600</v>
      </c>
      <c r="Q28" s="60"/>
      <c r="R28" s="22">
        <f t="shared" ref="R28:R38" si="10">P28+Q28</f>
        <v>1600</v>
      </c>
      <c r="S28" s="3"/>
    </row>
    <row r="29" spans="1:19" x14ac:dyDescent="0.25">
      <c r="A29" s="1"/>
      <c r="B29" s="28" t="s">
        <v>43</v>
      </c>
      <c r="C29" s="61" t="s">
        <v>44</v>
      </c>
      <c r="D29" s="20">
        <f>'[3]NR 2023'!G29</f>
        <v>14027.9</v>
      </c>
      <c r="E29" s="30">
        <f>'[3]NR 2023'!H29</f>
        <v>2.6</v>
      </c>
      <c r="F29" s="22">
        <f t="shared" si="6"/>
        <v>14030.5</v>
      </c>
      <c r="G29" s="20">
        <f>'[3]NR 2023'!M29</f>
        <v>15839</v>
      </c>
      <c r="H29" s="30">
        <f>'[3]NR 2023'!N29</f>
        <v>0</v>
      </c>
      <c r="I29" s="23">
        <f t="shared" si="7"/>
        <v>15839</v>
      </c>
      <c r="J29" s="31">
        <f>'[3]NR 2023'!Y29</f>
        <v>16502</v>
      </c>
      <c r="K29" s="62">
        <f>'[3]NR 2023'!Z29</f>
        <v>0</v>
      </c>
      <c r="L29" s="33">
        <f t="shared" si="8"/>
        <v>16502</v>
      </c>
      <c r="M29" s="63">
        <v>17300</v>
      </c>
      <c r="N29" s="64"/>
      <c r="O29" s="22">
        <f t="shared" si="9"/>
        <v>17300</v>
      </c>
      <c r="P29" s="63">
        <v>18500</v>
      </c>
      <c r="Q29" s="64"/>
      <c r="R29" s="22">
        <f t="shared" si="10"/>
        <v>18500</v>
      </c>
      <c r="S29" s="3"/>
    </row>
    <row r="30" spans="1:19" x14ac:dyDescent="0.25">
      <c r="A30" s="1"/>
      <c r="B30" s="28" t="s">
        <v>45</v>
      </c>
      <c r="C30" s="42" t="s">
        <v>46</v>
      </c>
      <c r="D30" s="20">
        <f>'[3]NR 2023'!G30</f>
        <v>7362.5999999999995</v>
      </c>
      <c r="E30" s="30">
        <f>'[3]NR 2023'!H30</f>
        <v>0</v>
      </c>
      <c r="F30" s="22">
        <f t="shared" si="6"/>
        <v>7362.5999999999995</v>
      </c>
      <c r="G30" s="20">
        <f>'[3]NR 2023'!M30</f>
        <v>9638</v>
      </c>
      <c r="H30" s="30">
        <f>'[3]NR 2023'!N30</f>
        <v>0</v>
      </c>
      <c r="I30" s="23">
        <f t="shared" si="7"/>
        <v>9638</v>
      </c>
      <c r="J30" s="31">
        <f>'[3]NR 2023'!Y30</f>
        <v>10025</v>
      </c>
      <c r="K30" s="62">
        <f>'[3]NR 2023'!Z30</f>
        <v>0</v>
      </c>
      <c r="L30" s="33">
        <f t="shared" si="8"/>
        <v>10025</v>
      </c>
      <c r="M30" s="63">
        <v>11000</v>
      </c>
      <c r="N30" s="64"/>
      <c r="O30" s="22">
        <f t="shared" si="9"/>
        <v>11000</v>
      </c>
      <c r="P30" s="63">
        <v>11600</v>
      </c>
      <c r="Q30" s="64"/>
      <c r="R30" s="22">
        <f t="shared" si="10"/>
        <v>11600</v>
      </c>
      <c r="S30" s="3"/>
    </row>
    <row r="31" spans="1:19" x14ac:dyDescent="0.25">
      <c r="A31" s="1"/>
      <c r="B31" s="28" t="s">
        <v>47</v>
      </c>
      <c r="C31" s="42" t="s">
        <v>48</v>
      </c>
      <c r="D31" s="20">
        <f>'[3]NR 2023'!G31</f>
        <v>6029.1</v>
      </c>
      <c r="E31" s="21">
        <f>'[3]NR 2023'!H31</f>
        <v>0</v>
      </c>
      <c r="F31" s="22">
        <f t="shared" si="6"/>
        <v>6029.1</v>
      </c>
      <c r="G31" s="20">
        <f>'[3]NR 2023'!M31</f>
        <v>6437</v>
      </c>
      <c r="H31" s="21">
        <f>'[3]NR 2023'!N31</f>
        <v>0</v>
      </c>
      <c r="I31" s="23">
        <f t="shared" si="7"/>
        <v>6437</v>
      </c>
      <c r="J31" s="31">
        <f>'[3]NR 2023'!Y31</f>
        <v>8081</v>
      </c>
      <c r="K31" s="32">
        <f>'[3]NR 2023'!Z31</f>
        <v>0</v>
      </c>
      <c r="L31" s="33">
        <f t="shared" si="8"/>
        <v>8081</v>
      </c>
      <c r="M31" s="63">
        <v>9000</v>
      </c>
      <c r="N31" s="63"/>
      <c r="O31" s="22">
        <f t="shared" si="9"/>
        <v>9000</v>
      </c>
      <c r="P31" s="63">
        <v>9500</v>
      </c>
      <c r="Q31" s="63"/>
      <c r="R31" s="22">
        <f t="shared" si="10"/>
        <v>9500</v>
      </c>
      <c r="S31" s="3"/>
    </row>
    <row r="32" spans="1:19" x14ac:dyDescent="0.25">
      <c r="A32" s="1"/>
      <c r="B32" s="28" t="s">
        <v>49</v>
      </c>
      <c r="C32" s="42" t="s">
        <v>50</v>
      </c>
      <c r="D32" s="20">
        <f>'[3]NR 2023'!G32</f>
        <v>78577.399999999994</v>
      </c>
      <c r="E32" s="21">
        <f>'[3]NR 2023'!H32</f>
        <v>98.8</v>
      </c>
      <c r="F32" s="22">
        <f t="shared" si="6"/>
        <v>78676.2</v>
      </c>
      <c r="G32" s="20">
        <f>'[3]NR 2023'!M32</f>
        <v>73245</v>
      </c>
      <c r="H32" s="21">
        <f>'[3]NR 2023'!N32</f>
        <v>0</v>
      </c>
      <c r="I32" s="23">
        <f t="shared" si="7"/>
        <v>73245</v>
      </c>
      <c r="J32" s="31">
        <f>'[3]NR 2023'!Y32</f>
        <v>80230</v>
      </c>
      <c r="K32" s="32">
        <f>'[3]NR 2023'!Z32</f>
        <v>0</v>
      </c>
      <c r="L32" s="33">
        <f t="shared" si="8"/>
        <v>80230</v>
      </c>
      <c r="M32" s="63">
        <v>81500</v>
      </c>
      <c r="N32" s="63"/>
      <c r="O32" s="22">
        <f t="shared" si="9"/>
        <v>81500</v>
      </c>
      <c r="P32" s="63">
        <v>85600</v>
      </c>
      <c r="Q32" s="63"/>
      <c r="R32" s="22">
        <f t="shared" si="10"/>
        <v>85600</v>
      </c>
      <c r="S32" s="3"/>
    </row>
    <row r="33" spans="1:19" x14ac:dyDescent="0.25">
      <c r="A33" s="1"/>
      <c r="B33" s="28" t="s">
        <v>51</v>
      </c>
      <c r="C33" s="39" t="s">
        <v>52</v>
      </c>
      <c r="D33" s="20">
        <f>'[3]NR 2023'!G33</f>
        <v>76686.3</v>
      </c>
      <c r="E33" s="21">
        <f>'[3]NR 2023'!H33</f>
        <v>0</v>
      </c>
      <c r="F33" s="22">
        <f t="shared" si="6"/>
        <v>76686.3</v>
      </c>
      <c r="G33" s="20">
        <f>'[3]NR 2023'!M33</f>
        <v>73195</v>
      </c>
      <c r="H33" s="21">
        <f>'[3]NR 2023'!N33</f>
        <v>0</v>
      </c>
      <c r="I33" s="23">
        <f t="shared" si="7"/>
        <v>73195</v>
      </c>
      <c r="J33" s="31">
        <f>'[3]NR 2023'!Y33</f>
        <v>80230</v>
      </c>
      <c r="K33" s="32">
        <f>'[3]NR 2023'!Z33</f>
        <v>0</v>
      </c>
      <c r="L33" s="33">
        <f t="shared" si="8"/>
        <v>80230</v>
      </c>
      <c r="M33" s="63">
        <v>81500</v>
      </c>
      <c r="N33" s="63"/>
      <c r="O33" s="22">
        <f t="shared" si="9"/>
        <v>81500</v>
      </c>
      <c r="P33" s="63">
        <v>85600</v>
      </c>
      <c r="Q33" s="63"/>
      <c r="R33" s="22">
        <f t="shared" si="10"/>
        <v>85600</v>
      </c>
      <c r="S33" s="3"/>
    </row>
    <row r="34" spans="1:19" x14ac:dyDescent="0.25">
      <c r="A34" s="1"/>
      <c r="B34" s="28" t="s">
        <v>53</v>
      </c>
      <c r="C34" s="65" t="s">
        <v>54</v>
      </c>
      <c r="D34" s="20">
        <f>'[3]NR 2023'!G34</f>
        <v>1891.1</v>
      </c>
      <c r="E34" s="21">
        <f>'[3]NR 2023'!H34</f>
        <v>98.8</v>
      </c>
      <c r="F34" s="22">
        <f t="shared" si="6"/>
        <v>1989.8999999999999</v>
      </c>
      <c r="G34" s="20">
        <f>'[3]NR 2023'!M34</f>
        <v>50</v>
      </c>
      <c r="H34" s="21">
        <f>'[3]NR 2023'!N34</f>
        <v>0</v>
      </c>
      <c r="I34" s="23">
        <f t="shared" si="7"/>
        <v>50</v>
      </c>
      <c r="J34" s="31">
        <f>'[3]NR 2023'!Y34</f>
        <v>0</v>
      </c>
      <c r="K34" s="32">
        <f>'[3]NR 2023'!Z34</f>
        <v>0</v>
      </c>
      <c r="L34" s="33">
        <f t="shared" si="8"/>
        <v>0</v>
      </c>
      <c r="M34" s="63">
        <v>0</v>
      </c>
      <c r="N34" s="63"/>
      <c r="O34" s="22">
        <f t="shared" si="9"/>
        <v>0</v>
      </c>
      <c r="P34" s="63">
        <v>0</v>
      </c>
      <c r="Q34" s="63"/>
      <c r="R34" s="22">
        <f t="shared" si="10"/>
        <v>0</v>
      </c>
      <c r="S34" s="3"/>
    </row>
    <row r="35" spans="1:19" x14ac:dyDescent="0.25">
      <c r="A35" s="1"/>
      <c r="B35" s="28" t="s">
        <v>55</v>
      </c>
      <c r="C35" s="42" t="s">
        <v>56</v>
      </c>
      <c r="D35" s="20">
        <f>'[3]NR 2023'!G35</f>
        <v>25896</v>
      </c>
      <c r="E35" s="21">
        <f>'[3]NR 2023'!H35</f>
        <v>8.1</v>
      </c>
      <c r="F35" s="22">
        <f t="shared" si="6"/>
        <v>25904.1</v>
      </c>
      <c r="G35" s="20">
        <f>'[3]NR 2023'!M35</f>
        <v>24741</v>
      </c>
      <c r="H35" s="21">
        <f>'[3]NR 2023'!N35</f>
        <v>0</v>
      </c>
      <c r="I35" s="23">
        <f t="shared" si="7"/>
        <v>24741</v>
      </c>
      <c r="J35" s="31">
        <f>'[3]NR 2023'!Y35</f>
        <v>27390</v>
      </c>
      <c r="K35" s="32">
        <f>'[3]NR 2023'!Z35</f>
        <v>0</v>
      </c>
      <c r="L35" s="33">
        <f t="shared" si="8"/>
        <v>27390</v>
      </c>
      <c r="M35" s="63">
        <v>27500</v>
      </c>
      <c r="N35" s="63"/>
      <c r="O35" s="22">
        <f t="shared" si="9"/>
        <v>27500</v>
      </c>
      <c r="P35" s="63">
        <v>28900</v>
      </c>
      <c r="Q35" s="63"/>
      <c r="R35" s="22">
        <f t="shared" si="10"/>
        <v>28900</v>
      </c>
      <c r="S35" s="3"/>
    </row>
    <row r="36" spans="1:19" x14ac:dyDescent="0.25">
      <c r="A36" s="1"/>
      <c r="B36" s="28" t="s">
        <v>57</v>
      </c>
      <c r="C36" s="42" t="s">
        <v>58</v>
      </c>
      <c r="D36" s="20">
        <f>'[3]NR 2023'!G36</f>
        <v>0.7</v>
      </c>
      <c r="E36" s="21">
        <f>'[3]NR 2023'!H36</f>
        <v>0</v>
      </c>
      <c r="F36" s="22">
        <f t="shared" si="6"/>
        <v>0.7</v>
      </c>
      <c r="G36" s="20">
        <f>'[3]NR 2023'!M36</f>
        <v>0</v>
      </c>
      <c r="H36" s="21">
        <f>'[3]NR 2023'!N36</f>
        <v>0</v>
      </c>
      <c r="I36" s="23">
        <f t="shared" si="7"/>
        <v>0</v>
      </c>
      <c r="J36" s="31">
        <f>'[3]NR 2023'!Y36</f>
        <v>0</v>
      </c>
      <c r="K36" s="32">
        <f>'[3]NR 2023'!Z36</f>
        <v>0</v>
      </c>
      <c r="L36" s="33">
        <f t="shared" si="8"/>
        <v>0</v>
      </c>
      <c r="M36" s="63">
        <v>0</v>
      </c>
      <c r="N36" s="63"/>
      <c r="O36" s="22">
        <f t="shared" si="9"/>
        <v>0</v>
      </c>
      <c r="P36" s="63">
        <v>0</v>
      </c>
      <c r="Q36" s="63"/>
      <c r="R36" s="22">
        <f t="shared" si="10"/>
        <v>0</v>
      </c>
      <c r="S36" s="3"/>
    </row>
    <row r="37" spans="1:19" x14ac:dyDescent="0.25">
      <c r="A37" s="1"/>
      <c r="B37" s="28" t="s">
        <v>59</v>
      </c>
      <c r="C37" s="42" t="s">
        <v>60</v>
      </c>
      <c r="D37" s="20">
        <f>'[3]NR 2023'!G37</f>
        <v>1385.8</v>
      </c>
      <c r="E37" s="21">
        <f>'[3]NR 2023'!H37</f>
        <v>0</v>
      </c>
      <c r="F37" s="22">
        <f t="shared" si="6"/>
        <v>1385.8</v>
      </c>
      <c r="G37" s="20">
        <f>'[3]NR 2023'!M37</f>
        <v>1398</v>
      </c>
      <c r="H37" s="21">
        <f>'[3]NR 2023'!N37</f>
        <v>0</v>
      </c>
      <c r="I37" s="23">
        <f t="shared" si="7"/>
        <v>1398</v>
      </c>
      <c r="J37" s="31">
        <f>'[3]NR 2023'!Y37</f>
        <v>1141</v>
      </c>
      <c r="K37" s="32">
        <f>'[3]NR 2023'!Z37</f>
        <v>0</v>
      </c>
      <c r="L37" s="33">
        <f t="shared" si="8"/>
        <v>1141</v>
      </c>
      <c r="M37" s="63">
        <v>1500</v>
      </c>
      <c r="N37" s="63"/>
      <c r="O37" s="22">
        <f t="shared" si="9"/>
        <v>1500</v>
      </c>
      <c r="P37" s="63">
        <v>1500</v>
      </c>
      <c r="Q37" s="63"/>
      <c r="R37" s="22">
        <f t="shared" si="10"/>
        <v>1500</v>
      </c>
      <c r="S37" s="3"/>
    </row>
    <row r="38" spans="1:19" ht="15.75" thickBot="1" x14ac:dyDescent="0.3">
      <c r="A38" s="1"/>
      <c r="B38" s="66" t="s">
        <v>61</v>
      </c>
      <c r="C38" s="67" t="s">
        <v>62</v>
      </c>
      <c r="D38" s="20">
        <f>'[3]NR 2023'!G38</f>
        <v>4592.1000000000004</v>
      </c>
      <c r="E38" s="21">
        <f>'[3]NR 2023'!H38</f>
        <v>0</v>
      </c>
      <c r="F38" s="46">
        <f t="shared" si="6"/>
        <v>4592.1000000000004</v>
      </c>
      <c r="G38" s="20">
        <f>'[3]NR 2023'!M38</f>
        <v>4590.8999999999996</v>
      </c>
      <c r="H38" s="21">
        <f>'[3]NR 2023'!N38</f>
        <v>0</v>
      </c>
      <c r="I38" s="47">
        <f t="shared" si="7"/>
        <v>4590.8999999999996</v>
      </c>
      <c r="J38" s="31">
        <f>'[3]NR 2023'!Y38</f>
        <v>5455</v>
      </c>
      <c r="K38" s="32">
        <f>'[3]NR 2023'!Z38</f>
        <v>0</v>
      </c>
      <c r="L38" s="33">
        <f t="shared" si="8"/>
        <v>5455</v>
      </c>
      <c r="M38" s="68">
        <v>1100</v>
      </c>
      <c r="N38" s="68"/>
      <c r="O38" s="46">
        <f t="shared" si="9"/>
        <v>1100</v>
      </c>
      <c r="P38" s="68">
        <v>1100</v>
      </c>
      <c r="Q38" s="68"/>
      <c r="R38" s="46">
        <f t="shared" si="10"/>
        <v>1100</v>
      </c>
      <c r="S38" s="3"/>
    </row>
    <row r="39" spans="1:19" ht="15.75" thickBot="1" x14ac:dyDescent="0.3">
      <c r="A39" s="1"/>
      <c r="B39" s="51" t="s">
        <v>63</v>
      </c>
      <c r="C39" s="69" t="s">
        <v>64</v>
      </c>
      <c r="D39" s="70">
        <f>SUM(D28:D32)+SUM(D35:D38)</f>
        <v>138690.69999999998</v>
      </c>
      <c r="E39" s="70">
        <f>SUM(E28:E32)+SUM(E35:E38)</f>
        <v>109.49999999999999</v>
      </c>
      <c r="F39" s="71">
        <f>SUM(F35:F38)+SUM(F28:F32)</f>
        <v>138800.20000000001</v>
      </c>
      <c r="G39" s="70">
        <f>SUM(G28:G32)+SUM(G35:G38)</f>
        <v>137138.9</v>
      </c>
      <c r="H39" s="70">
        <f>SUM(H28:H32)+SUM(H35:H38)</f>
        <v>0</v>
      </c>
      <c r="I39" s="72">
        <f>SUM(I35:I38)+SUM(I28:I32)</f>
        <v>137138.9</v>
      </c>
      <c r="J39" s="73">
        <f>SUM(J28:J32)+SUM(J35:J38)</f>
        <v>150233</v>
      </c>
      <c r="K39" s="74">
        <f>SUM(K28:K32)+SUM(K35:K38)</f>
        <v>0</v>
      </c>
      <c r="L39" s="73">
        <f>SUM(L35:L38)+SUM(L28:L32)</f>
        <v>150233</v>
      </c>
      <c r="M39" s="70">
        <f>SUM(M28:M32)+SUM(M35:M38)</f>
        <v>150400</v>
      </c>
      <c r="N39" s="70">
        <f>SUM(N28:N32)+SUM(N35:N38)</f>
        <v>0</v>
      </c>
      <c r="O39" s="71">
        <f>SUM(O35:O38)+SUM(O28:O32)</f>
        <v>150400</v>
      </c>
      <c r="P39" s="70">
        <f>SUM(P28:P32)+SUM(P35:P38)</f>
        <v>158300</v>
      </c>
      <c r="Q39" s="70">
        <f>SUM(Q28:Q32)+SUM(Q35:Q38)</f>
        <v>0</v>
      </c>
      <c r="R39" s="71">
        <f>SUM(R35:R38)+SUM(R28:R32)</f>
        <v>158300</v>
      </c>
      <c r="S39" s="3"/>
    </row>
    <row r="40" spans="1:19" ht="19.5" thickBot="1" x14ac:dyDescent="0.35">
      <c r="A40" s="1"/>
      <c r="B40" s="75" t="s">
        <v>65</v>
      </c>
      <c r="C40" s="76" t="s">
        <v>66</v>
      </c>
      <c r="D40" s="77">
        <f t="shared" ref="D40:R40" si="11">D24-D39</f>
        <v>2486.6000000000058</v>
      </c>
      <c r="E40" s="77">
        <f t="shared" si="11"/>
        <v>25.000000000000014</v>
      </c>
      <c r="F40" s="78">
        <f t="shared" si="11"/>
        <v>2511.5999999999767</v>
      </c>
      <c r="G40" s="77">
        <f t="shared" si="11"/>
        <v>0</v>
      </c>
      <c r="H40" s="77">
        <f t="shared" si="11"/>
        <v>0</v>
      </c>
      <c r="I40" s="79">
        <f t="shared" si="11"/>
        <v>0</v>
      </c>
      <c r="J40" s="77">
        <f t="shared" si="11"/>
        <v>0</v>
      </c>
      <c r="K40" s="77">
        <f t="shared" si="11"/>
        <v>0</v>
      </c>
      <c r="L40" s="78">
        <f t="shared" si="11"/>
        <v>0</v>
      </c>
      <c r="M40" s="80">
        <f t="shared" si="11"/>
        <v>0</v>
      </c>
      <c r="N40" s="77">
        <f t="shared" si="11"/>
        <v>0</v>
      </c>
      <c r="O40" s="78">
        <f t="shared" si="11"/>
        <v>0</v>
      </c>
      <c r="P40" s="77">
        <f t="shared" si="11"/>
        <v>0</v>
      </c>
      <c r="Q40" s="77">
        <f t="shared" si="11"/>
        <v>0</v>
      </c>
      <c r="R40" s="78">
        <f t="shared" si="11"/>
        <v>0</v>
      </c>
      <c r="S40" s="3"/>
    </row>
    <row r="41" spans="1:19" ht="15.75" thickBot="1" x14ac:dyDescent="0.3">
      <c r="A41" s="1"/>
      <c r="B41" s="81" t="s">
        <v>67</v>
      </c>
      <c r="C41" s="82" t="s">
        <v>68</v>
      </c>
      <c r="D41" s="83"/>
      <c r="E41" s="84"/>
      <c r="F41" s="85">
        <f>F40-D16</f>
        <v>-24370.400000000023</v>
      </c>
      <c r="G41" s="83"/>
      <c r="H41" s="86"/>
      <c r="I41" s="87">
        <f>I40-G16</f>
        <v>-35323</v>
      </c>
      <c r="J41" s="88"/>
      <c r="K41" s="86"/>
      <c r="L41" s="85">
        <f>L40-J16</f>
        <v>-28580</v>
      </c>
      <c r="M41" s="89"/>
      <c r="N41" s="86"/>
      <c r="O41" s="85">
        <f>O40-M16</f>
        <v>-26000</v>
      </c>
      <c r="P41" s="83"/>
      <c r="Q41" s="86"/>
      <c r="R41" s="85">
        <f>R40-P16</f>
        <v>-27000</v>
      </c>
      <c r="S41" s="3"/>
    </row>
    <row r="42" spans="1:19" s="95" customFormat="1" ht="8.25" customHeight="1" thickBot="1" x14ac:dyDescent="0.3">
      <c r="A42" s="90"/>
      <c r="B42" s="91"/>
      <c r="C42" s="92"/>
      <c r="D42" s="90"/>
      <c r="E42" s="93"/>
      <c r="F42" s="93"/>
      <c r="G42" s="90"/>
      <c r="H42" s="93"/>
      <c r="I42" s="93"/>
      <c r="J42" s="93"/>
      <c r="K42" s="93"/>
      <c r="L42" s="94"/>
      <c r="M42" s="94"/>
      <c r="N42" s="94"/>
      <c r="O42" s="94"/>
      <c r="P42" s="94"/>
      <c r="Q42" s="94"/>
      <c r="R42" s="94"/>
      <c r="S42" s="94"/>
    </row>
    <row r="43" spans="1:19" s="95" customFormat="1" ht="15.75" customHeight="1" x14ac:dyDescent="0.25">
      <c r="A43" s="90"/>
      <c r="B43" s="96"/>
      <c r="C43" s="519" t="s">
        <v>69</v>
      </c>
      <c r="D43" s="97" t="s">
        <v>70</v>
      </c>
      <c r="E43" s="93"/>
      <c r="F43" s="98"/>
      <c r="G43" s="97" t="s">
        <v>71</v>
      </c>
      <c r="H43" s="93"/>
      <c r="I43" s="93"/>
      <c r="J43" s="97" t="s">
        <v>72</v>
      </c>
      <c r="K43" s="93"/>
      <c r="L43" s="93"/>
      <c r="M43" s="97" t="s">
        <v>73</v>
      </c>
      <c r="N43" s="94"/>
      <c r="O43" s="94"/>
      <c r="P43" s="97" t="s">
        <v>73</v>
      </c>
      <c r="Q43" s="94"/>
      <c r="R43" s="94"/>
      <c r="S43" s="94"/>
    </row>
    <row r="44" spans="1:19" ht="15.75" thickBot="1" x14ac:dyDescent="0.3">
      <c r="A44" s="1"/>
      <c r="B44" s="96"/>
      <c r="C44" s="520"/>
      <c r="D44" s="99">
        <v>2500</v>
      </c>
      <c r="E44" s="93"/>
      <c r="F44" s="98"/>
      <c r="G44" s="99"/>
      <c r="H44" s="100"/>
      <c r="I44" s="100"/>
      <c r="J44" s="99"/>
      <c r="K44" s="100"/>
      <c r="L44" s="100"/>
      <c r="M44" s="99"/>
      <c r="N44" s="3"/>
      <c r="O44" s="3"/>
      <c r="P44" s="99"/>
      <c r="Q44" s="3"/>
      <c r="R44" s="3"/>
      <c r="S44" s="3"/>
    </row>
    <row r="45" spans="1:19" s="95" customFormat="1" ht="8.25" customHeight="1" thickBot="1" x14ac:dyDescent="0.3">
      <c r="A45" s="90"/>
      <c r="B45" s="96"/>
      <c r="C45" s="92"/>
      <c r="D45" s="93"/>
      <c r="E45" s="93"/>
      <c r="F45" s="98"/>
      <c r="G45" s="93"/>
      <c r="H45" s="93"/>
      <c r="I45" s="98"/>
      <c r="J45" s="98"/>
      <c r="K45" s="98"/>
      <c r="L45" s="94"/>
      <c r="M45" s="94"/>
      <c r="N45" s="94"/>
      <c r="O45" s="94"/>
      <c r="P45" s="94"/>
      <c r="Q45" s="94"/>
      <c r="R45" s="94"/>
      <c r="S45" s="94"/>
    </row>
    <row r="46" spans="1:19" s="95" customFormat="1" ht="37.5" customHeight="1" thickBot="1" x14ac:dyDescent="0.3">
      <c r="A46" s="90"/>
      <c r="B46" s="96"/>
      <c r="C46" s="519" t="s">
        <v>74</v>
      </c>
      <c r="D46" s="101" t="s">
        <v>75</v>
      </c>
      <c r="E46" s="102" t="s">
        <v>76</v>
      </c>
      <c r="F46" s="98"/>
      <c r="G46" s="101" t="s">
        <v>75</v>
      </c>
      <c r="H46" s="102" t="s">
        <v>76</v>
      </c>
      <c r="I46" s="94"/>
      <c r="J46" s="101" t="s">
        <v>75</v>
      </c>
      <c r="K46" s="102" t="s">
        <v>76</v>
      </c>
      <c r="L46" s="103"/>
      <c r="M46" s="101" t="s">
        <v>75</v>
      </c>
      <c r="N46" s="102" t="s">
        <v>76</v>
      </c>
      <c r="O46" s="94"/>
      <c r="P46" s="101" t="s">
        <v>75</v>
      </c>
      <c r="Q46" s="102" t="s">
        <v>76</v>
      </c>
      <c r="R46" s="94"/>
      <c r="S46" s="94"/>
    </row>
    <row r="47" spans="1:19" ht="15.75" thickBot="1" x14ac:dyDescent="0.3">
      <c r="A47" s="1"/>
      <c r="B47" s="104"/>
      <c r="C47" s="521"/>
      <c r="D47" s="105">
        <v>0</v>
      </c>
      <c r="E47" s="106">
        <v>0</v>
      </c>
      <c r="F47" s="98"/>
      <c r="G47" s="105">
        <v>2500</v>
      </c>
      <c r="H47" s="106">
        <v>0</v>
      </c>
      <c r="I47" s="3"/>
      <c r="J47" s="105">
        <v>2500</v>
      </c>
      <c r="K47" s="106">
        <v>0</v>
      </c>
      <c r="L47" s="100"/>
      <c r="M47" s="105">
        <v>0</v>
      </c>
      <c r="N47" s="106">
        <v>0</v>
      </c>
      <c r="O47" s="3"/>
      <c r="P47" s="105">
        <v>0</v>
      </c>
      <c r="Q47" s="106">
        <v>0</v>
      </c>
      <c r="R47" s="3"/>
      <c r="S47" s="3"/>
    </row>
    <row r="48" spans="1:19" x14ac:dyDescent="0.25">
      <c r="A48" s="1"/>
      <c r="B48" s="104"/>
      <c r="C48" s="92"/>
      <c r="D48" s="93"/>
      <c r="E48" s="93"/>
      <c r="F48" s="98"/>
      <c r="G48" s="93"/>
      <c r="H48" s="93"/>
      <c r="I48" s="98"/>
      <c r="J48" s="98"/>
      <c r="K48" s="98"/>
      <c r="L48" s="94"/>
      <c r="M48" s="3"/>
      <c r="N48" s="94"/>
      <c r="O48" s="94"/>
      <c r="P48" s="3"/>
      <c r="Q48" s="3"/>
      <c r="R48" s="3"/>
      <c r="S48" s="3"/>
    </row>
    <row r="49" spans="1:19" x14ac:dyDescent="0.25">
      <c r="A49" s="1"/>
      <c r="B49" s="104"/>
      <c r="C49" s="107" t="s">
        <v>77</v>
      </c>
      <c r="D49" s="108" t="s">
        <v>78</v>
      </c>
      <c r="E49" s="93"/>
      <c r="F49" s="3"/>
      <c r="G49" s="108" t="s">
        <v>79</v>
      </c>
      <c r="H49" s="3"/>
      <c r="I49" s="3"/>
      <c r="J49" s="108" t="s">
        <v>80</v>
      </c>
      <c r="K49" s="3"/>
      <c r="L49" s="109"/>
      <c r="M49" s="108" t="s">
        <v>81</v>
      </c>
      <c r="N49" s="109"/>
      <c r="O49" s="109"/>
      <c r="P49" s="108" t="s">
        <v>82</v>
      </c>
      <c r="Q49" s="3"/>
      <c r="R49" s="3"/>
      <c r="S49" s="3"/>
    </row>
    <row r="50" spans="1:19" x14ac:dyDescent="0.25">
      <c r="A50" s="1"/>
      <c r="B50" s="104"/>
      <c r="C50" s="110" t="s">
        <v>83</v>
      </c>
      <c r="D50" s="111"/>
      <c r="E50" s="93"/>
      <c r="F50" s="3"/>
      <c r="G50" s="111"/>
      <c r="H50" s="3"/>
      <c r="I50" s="3"/>
      <c r="J50" s="111"/>
      <c r="K50" s="3"/>
      <c r="L50" s="112"/>
      <c r="M50" s="111"/>
      <c r="N50" s="112"/>
      <c r="O50" s="112"/>
      <c r="P50" s="111"/>
      <c r="Q50" s="3"/>
      <c r="R50" s="3"/>
      <c r="S50" s="3"/>
    </row>
    <row r="51" spans="1:19" x14ac:dyDescent="0.25">
      <c r="A51" s="1"/>
      <c r="B51" s="104"/>
      <c r="C51" s="110" t="s">
        <v>84</v>
      </c>
      <c r="D51" s="111">
        <f>SUM('[3]NR 2023'!G51)</f>
        <v>758.30000000000018</v>
      </c>
      <c r="E51" s="93"/>
      <c r="F51" s="3"/>
      <c r="G51" s="111">
        <f>SUM('[3]NR 2023'!M51)</f>
        <v>101.9</v>
      </c>
      <c r="H51" s="3"/>
      <c r="I51" s="3"/>
      <c r="J51" s="111">
        <f>SUM('[3]NR 2023'!Y51)</f>
        <v>119.5</v>
      </c>
      <c r="K51" s="3"/>
      <c r="L51" s="112"/>
      <c r="M51" s="111">
        <v>120</v>
      </c>
      <c r="N51" s="112"/>
      <c r="O51" s="112"/>
      <c r="P51" s="111">
        <v>120</v>
      </c>
      <c r="Q51" s="3"/>
      <c r="R51" s="3"/>
      <c r="S51" s="3"/>
    </row>
    <row r="52" spans="1:19" x14ac:dyDescent="0.25">
      <c r="A52" s="1"/>
      <c r="B52" s="104"/>
      <c r="C52" s="110" t="s">
        <v>85</v>
      </c>
      <c r="D52" s="111">
        <f>SUM('[3]NR 2023'!G52)</f>
        <v>1525.2</v>
      </c>
      <c r="E52" s="93"/>
      <c r="F52" s="3"/>
      <c r="G52" s="111">
        <f>SUM('[3]NR 2023'!M52)</f>
        <v>1522.8</v>
      </c>
      <c r="H52" s="3"/>
      <c r="I52" s="3"/>
      <c r="J52" s="111">
        <f>SUM('[3]NR 2023'!Y52)</f>
        <v>525.09999999999991</v>
      </c>
      <c r="K52" s="3"/>
      <c r="L52" s="112"/>
      <c r="M52" s="111">
        <v>500</v>
      </c>
      <c r="N52" s="112"/>
      <c r="O52" s="112"/>
      <c r="P52" s="111">
        <v>500</v>
      </c>
      <c r="Q52" s="3"/>
      <c r="R52" s="3"/>
      <c r="S52" s="3"/>
    </row>
    <row r="53" spans="1:19" x14ac:dyDescent="0.25">
      <c r="A53" s="1"/>
      <c r="B53" s="104"/>
      <c r="C53" s="110" t="s">
        <v>86</v>
      </c>
      <c r="D53" s="111">
        <f>SUM('[3]NR 2023'!G53)</f>
        <v>109.6</v>
      </c>
      <c r="E53" s="93"/>
      <c r="F53" s="3"/>
      <c r="G53" s="111">
        <f>SUM('[3]NR 2023'!M53)</f>
        <v>109.6</v>
      </c>
      <c r="H53" s="3"/>
      <c r="I53" s="3"/>
      <c r="J53" s="111">
        <f>SUM('[3]NR 2023'!Y53)</f>
        <v>109.6</v>
      </c>
      <c r="K53" s="3"/>
      <c r="L53" s="112"/>
      <c r="M53" s="111">
        <v>109.6</v>
      </c>
      <c r="N53" s="112"/>
      <c r="O53" s="112"/>
      <c r="P53" s="111">
        <v>109.6</v>
      </c>
      <c r="Q53" s="3"/>
      <c r="R53" s="3"/>
      <c r="S53" s="3"/>
    </row>
    <row r="54" spans="1:19" x14ac:dyDescent="0.25">
      <c r="A54" s="1"/>
      <c r="B54" s="104"/>
      <c r="C54" s="113" t="s">
        <v>87</v>
      </c>
      <c r="D54" s="111">
        <f>SUM('[3]NR 2023'!G54)</f>
        <v>496.30000000000018</v>
      </c>
      <c r="E54" s="93"/>
      <c r="F54" s="3"/>
      <c r="G54" s="111">
        <f>SUM('[3]NR 2023'!M54)</f>
        <v>486.20000000000005</v>
      </c>
      <c r="H54" s="3"/>
      <c r="I54" s="3"/>
      <c r="J54" s="111">
        <f>SUM('[3]NR 2023'!Y54)</f>
        <v>586.5</v>
      </c>
      <c r="K54" s="3"/>
      <c r="L54" s="112"/>
      <c r="M54" s="111">
        <v>400</v>
      </c>
      <c r="N54" s="112"/>
      <c r="O54" s="112"/>
      <c r="P54" s="111">
        <v>400</v>
      </c>
      <c r="Q54" s="3"/>
      <c r="R54" s="3"/>
      <c r="S54" s="3"/>
    </row>
    <row r="55" spans="1:19" ht="10.5" customHeight="1" x14ac:dyDescent="0.25">
      <c r="A55" s="1"/>
      <c r="B55" s="104"/>
      <c r="C55" s="92"/>
      <c r="D55" s="93"/>
      <c r="E55" s="9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</row>
    <row r="56" spans="1:19" x14ac:dyDescent="0.25">
      <c r="A56" s="1"/>
      <c r="B56" s="104"/>
      <c r="C56" s="107" t="s">
        <v>88</v>
      </c>
      <c r="D56" s="108" t="s">
        <v>78</v>
      </c>
      <c r="E56" s="93"/>
      <c r="F56" s="98"/>
      <c r="G56" s="108" t="s">
        <v>89</v>
      </c>
      <c r="H56" s="93"/>
      <c r="I56" s="98"/>
      <c r="J56" s="108" t="s">
        <v>80</v>
      </c>
      <c r="K56" s="98"/>
      <c r="L56" s="3"/>
      <c r="M56" s="108" t="s">
        <v>81</v>
      </c>
      <c r="N56" s="109"/>
      <c r="O56" s="109"/>
      <c r="P56" s="108" t="s">
        <v>82</v>
      </c>
      <c r="Q56" s="3"/>
      <c r="R56" s="3"/>
      <c r="S56" s="3"/>
    </row>
    <row r="57" spans="1:19" x14ac:dyDescent="0.25">
      <c r="A57" s="1"/>
      <c r="B57" s="104"/>
      <c r="C57" s="110"/>
      <c r="D57" s="114">
        <v>192.5</v>
      </c>
      <c r="E57" s="93"/>
      <c r="F57" s="98"/>
      <c r="G57" s="114">
        <v>198</v>
      </c>
      <c r="H57" s="93"/>
      <c r="I57" s="98"/>
      <c r="J57" s="114">
        <v>201</v>
      </c>
      <c r="K57" s="98"/>
      <c r="L57" s="3"/>
      <c r="M57" s="114">
        <v>199</v>
      </c>
      <c r="N57" s="3"/>
      <c r="O57" s="3"/>
      <c r="P57" s="114">
        <v>199</v>
      </c>
      <c r="Q57" s="3"/>
      <c r="R57" s="3"/>
      <c r="S57" s="3"/>
    </row>
    <row r="58" spans="1:19" x14ac:dyDescent="0.25">
      <c r="A58" s="1"/>
      <c r="B58" s="104"/>
      <c r="C58" s="92"/>
      <c r="D58" s="93"/>
      <c r="E58" s="93"/>
      <c r="F58" s="98"/>
      <c r="G58" s="93"/>
      <c r="H58" s="93"/>
      <c r="I58" s="98"/>
      <c r="J58" s="98"/>
      <c r="K58" s="98"/>
      <c r="L58" s="3"/>
      <c r="M58" s="3"/>
      <c r="N58" s="3"/>
      <c r="O58" s="3"/>
      <c r="P58" s="3"/>
      <c r="Q58" s="3"/>
      <c r="R58" s="3"/>
      <c r="S58" s="3"/>
    </row>
    <row r="59" spans="1:19" x14ac:dyDescent="0.25">
      <c r="A59" s="1"/>
      <c r="B59" s="115" t="s">
        <v>90</v>
      </c>
      <c r="C59" s="116"/>
      <c r="D59" s="527"/>
      <c r="E59" s="527"/>
      <c r="F59" s="527"/>
      <c r="G59" s="527"/>
      <c r="H59" s="527"/>
      <c r="I59" s="527"/>
      <c r="J59" s="527"/>
      <c r="K59" s="527"/>
      <c r="L59" s="117"/>
      <c r="M59" s="117"/>
      <c r="N59" s="117"/>
      <c r="O59" s="117"/>
      <c r="P59" s="117"/>
      <c r="Q59" s="117"/>
      <c r="R59" s="118"/>
      <c r="S59" s="3"/>
    </row>
    <row r="60" spans="1:19" x14ac:dyDescent="0.25">
      <c r="A60" s="1"/>
      <c r="B60" s="119" t="s">
        <v>98</v>
      </c>
      <c r="C60" s="95"/>
      <c r="D60" s="95"/>
      <c r="E60" s="95"/>
      <c r="F60" s="95"/>
      <c r="G60" s="95"/>
      <c r="H60" s="95"/>
      <c r="I60" s="95"/>
      <c r="J60" s="95"/>
      <c r="K60" s="95"/>
      <c r="L60" s="95"/>
      <c r="M60" s="95"/>
      <c r="N60" s="95"/>
      <c r="O60" s="95"/>
      <c r="P60" s="95"/>
      <c r="Q60" s="95"/>
      <c r="R60" s="120"/>
      <c r="S60" s="3"/>
    </row>
    <row r="61" spans="1:19" x14ac:dyDescent="0.25">
      <c r="A61" s="1"/>
      <c r="B61" s="526" t="s">
        <v>97</v>
      </c>
      <c r="C61" s="525"/>
      <c r="D61" s="525"/>
      <c r="E61" s="525"/>
      <c r="F61" s="525"/>
      <c r="G61" s="525"/>
      <c r="H61" s="525"/>
      <c r="I61" s="525"/>
      <c r="J61" s="525"/>
      <c r="K61" s="525"/>
      <c r="L61" s="95"/>
      <c r="M61" s="95"/>
      <c r="N61" s="95"/>
      <c r="O61" s="95"/>
      <c r="P61" s="95"/>
      <c r="Q61" s="95"/>
      <c r="R61" s="120"/>
      <c r="S61" s="3"/>
    </row>
    <row r="62" spans="1:19" x14ac:dyDescent="0.25">
      <c r="A62" s="1"/>
      <c r="B62" s="526" t="s">
        <v>96</v>
      </c>
      <c r="C62" s="525"/>
      <c r="D62" s="525"/>
      <c r="E62" s="525"/>
      <c r="F62" s="525"/>
      <c r="G62" s="525"/>
      <c r="H62" s="525"/>
      <c r="I62" s="525"/>
      <c r="J62" s="525"/>
      <c r="K62" s="525"/>
      <c r="L62" s="95"/>
      <c r="M62" s="95"/>
      <c r="N62" s="95"/>
      <c r="O62" s="95"/>
      <c r="P62" s="95"/>
      <c r="Q62" s="95"/>
      <c r="R62" s="120"/>
      <c r="S62" s="3"/>
    </row>
    <row r="63" spans="1:19" x14ac:dyDescent="0.25">
      <c r="A63" s="1"/>
      <c r="B63" s="524"/>
      <c r="C63" s="525"/>
      <c r="D63" s="525"/>
      <c r="E63" s="525"/>
      <c r="F63" s="525"/>
      <c r="G63" s="525"/>
      <c r="H63" s="525"/>
      <c r="I63" s="525"/>
      <c r="J63" s="525"/>
      <c r="K63" s="525"/>
      <c r="L63" s="95"/>
      <c r="M63" s="95"/>
      <c r="N63" s="95"/>
      <c r="O63" s="95"/>
      <c r="P63" s="95"/>
      <c r="Q63" s="95"/>
      <c r="R63" s="120"/>
      <c r="S63" s="3"/>
    </row>
    <row r="64" spans="1:19" x14ac:dyDescent="0.25">
      <c r="A64" s="1"/>
      <c r="B64" s="524"/>
      <c r="C64" s="525"/>
      <c r="D64" s="525"/>
      <c r="E64" s="525"/>
      <c r="F64" s="525"/>
      <c r="G64" s="525"/>
      <c r="H64" s="525"/>
      <c r="I64" s="525"/>
      <c r="J64" s="525"/>
      <c r="K64" s="525"/>
      <c r="L64" s="95"/>
      <c r="M64" s="95"/>
      <c r="N64" s="95"/>
      <c r="O64" s="95"/>
      <c r="P64" s="95"/>
      <c r="Q64" s="95"/>
      <c r="R64" s="120"/>
      <c r="S64" s="3"/>
    </row>
    <row r="65" spans="1:19" x14ac:dyDescent="0.25">
      <c r="A65" s="1"/>
      <c r="B65" s="121"/>
      <c r="C65" s="122"/>
      <c r="D65" s="123"/>
      <c r="E65" s="123"/>
      <c r="F65" s="123"/>
      <c r="G65" s="123"/>
      <c r="H65" s="123"/>
      <c r="I65" s="123"/>
      <c r="J65" s="123"/>
      <c r="K65" s="123"/>
      <c r="L65" s="95"/>
      <c r="M65" s="95"/>
      <c r="N65" s="95"/>
      <c r="O65" s="95"/>
      <c r="P65" s="95"/>
      <c r="Q65" s="95"/>
      <c r="R65" s="120"/>
      <c r="S65" s="3"/>
    </row>
    <row r="66" spans="1:19" x14ac:dyDescent="0.25">
      <c r="A66" s="1"/>
      <c r="B66" s="124"/>
      <c r="C66" s="125"/>
      <c r="D66" s="123"/>
      <c r="E66" s="123"/>
      <c r="F66" s="123"/>
      <c r="G66" s="123"/>
      <c r="H66" s="123"/>
      <c r="I66" s="123"/>
      <c r="J66" s="123"/>
      <c r="K66" s="123"/>
      <c r="L66" s="95"/>
      <c r="M66" s="95"/>
      <c r="N66" s="95"/>
      <c r="O66" s="95"/>
      <c r="P66" s="95"/>
      <c r="Q66" s="95"/>
      <c r="R66" s="120"/>
      <c r="S66" s="3"/>
    </row>
    <row r="67" spans="1:19" x14ac:dyDescent="0.25">
      <c r="A67" s="1"/>
      <c r="B67" s="121"/>
      <c r="C67" s="126"/>
      <c r="D67" s="123"/>
      <c r="E67" s="123"/>
      <c r="F67" s="123"/>
      <c r="G67" s="123"/>
      <c r="H67" s="123"/>
      <c r="I67" s="123"/>
      <c r="J67" s="123"/>
      <c r="K67" s="123"/>
      <c r="L67" s="95"/>
      <c r="M67" s="95"/>
      <c r="N67" s="95"/>
      <c r="O67" s="95"/>
      <c r="P67" s="95"/>
      <c r="Q67" s="95"/>
      <c r="R67" s="120"/>
      <c r="S67" s="3"/>
    </row>
    <row r="68" spans="1:19" x14ac:dyDescent="0.25">
      <c r="A68" s="1"/>
      <c r="B68" s="121"/>
      <c r="C68" s="126"/>
      <c r="D68" s="123"/>
      <c r="E68" s="123"/>
      <c r="F68" s="123"/>
      <c r="G68" s="123"/>
      <c r="H68" s="123"/>
      <c r="I68" s="123"/>
      <c r="J68" s="123"/>
      <c r="K68" s="123"/>
      <c r="L68" s="95"/>
      <c r="M68" s="95"/>
      <c r="N68" s="95"/>
      <c r="O68" s="95"/>
      <c r="P68" s="95"/>
      <c r="Q68" s="95"/>
      <c r="R68" s="120"/>
      <c r="S68" s="3"/>
    </row>
    <row r="69" spans="1:19" x14ac:dyDescent="0.25">
      <c r="A69" s="1"/>
      <c r="B69" s="127"/>
      <c r="C69" s="128"/>
      <c r="D69" s="129"/>
      <c r="E69" s="129"/>
      <c r="F69" s="129"/>
      <c r="G69" s="129"/>
      <c r="H69" s="129"/>
      <c r="I69" s="129"/>
      <c r="J69" s="129"/>
      <c r="K69" s="129"/>
      <c r="L69" s="130"/>
      <c r="M69" s="130"/>
      <c r="N69" s="130"/>
      <c r="O69" s="130"/>
      <c r="P69" s="130"/>
      <c r="Q69" s="130"/>
      <c r="R69" s="131"/>
      <c r="S69" s="3"/>
    </row>
    <row r="70" spans="1:19" x14ac:dyDescent="0.25">
      <c r="A70" s="90"/>
      <c r="B70" s="132"/>
      <c r="C70" s="133"/>
      <c r="D70" s="134"/>
      <c r="E70" s="134"/>
      <c r="F70" s="134"/>
      <c r="G70" s="134"/>
      <c r="H70" s="134"/>
      <c r="I70" s="134"/>
      <c r="J70" s="134"/>
      <c r="K70" s="134"/>
      <c r="L70" s="3"/>
      <c r="M70" s="3"/>
      <c r="N70" s="3"/>
      <c r="O70" s="3"/>
      <c r="P70" s="3"/>
      <c r="Q70" s="3"/>
      <c r="R70" s="3"/>
      <c r="S70" s="3"/>
    </row>
    <row r="71" spans="1:19" x14ac:dyDescent="0.25">
      <c r="A71" s="1"/>
      <c r="B71" s="135"/>
      <c r="C71" s="135"/>
      <c r="D71" s="135"/>
      <c r="E71" s="135"/>
      <c r="F71" s="135"/>
      <c r="G71" s="135"/>
      <c r="H71" s="135"/>
      <c r="I71" s="135"/>
      <c r="J71" s="135"/>
      <c r="K71" s="135"/>
      <c r="L71" s="3"/>
      <c r="M71" s="3"/>
      <c r="N71" s="3"/>
      <c r="O71" s="3"/>
      <c r="P71" s="3"/>
      <c r="Q71" s="3"/>
      <c r="R71" s="3"/>
      <c r="S71" s="3"/>
    </row>
    <row r="72" spans="1:19" x14ac:dyDescent="0.25">
      <c r="A72" s="1"/>
      <c r="B72" s="135" t="s">
        <v>91</v>
      </c>
      <c r="C72" s="136">
        <v>44784</v>
      </c>
      <c r="D72" s="123" t="s">
        <v>95</v>
      </c>
      <c r="E72" s="135"/>
      <c r="F72" s="135" t="s">
        <v>92</v>
      </c>
      <c r="G72" s="137" t="s">
        <v>94</v>
      </c>
      <c r="H72" s="135"/>
      <c r="I72" s="135"/>
      <c r="J72" s="135"/>
      <c r="K72" s="135"/>
      <c r="L72" s="3"/>
      <c r="M72" s="3"/>
      <c r="N72" s="3"/>
      <c r="O72" s="3"/>
      <c r="P72" s="3"/>
      <c r="Q72" s="3"/>
      <c r="R72" s="3"/>
      <c r="S72" s="3"/>
    </row>
    <row r="73" spans="1:19" ht="7.5" customHeight="1" x14ac:dyDescent="0.25">
      <c r="A73" s="1"/>
      <c r="B73" s="135"/>
      <c r="C73" s="135"/>
      <c r="D73" s="135"/>
      <c r="E73" s="135"/>
      <c r="F73" s="135"/>
      <c r="G73" s="135"/>
      <c r="H73" s="135"/>
      <c r="I73" s="135"/>
      <c r="J73" s="135"/>
      <c r="K73" s="135"/>
      <c r="L73" s="3"/>
      <c r="M73" s="3"/>
      <c r="N73" s="3"/>
      <c r="O73" s="3"/>
      <c r="P73" s="3"/>
      <c r="Q73" s="3"/>
      <c r="R73" s="3"/>
      <c r="S73" s="3"/>
    </row>
    <row r="74" spans="1:19" x14ac:dyDescent="0.25">
      <c r="A74" s="1"/>
      <c r="B74" s="135"/>
      <c r="C74" s="135"/>
      <c r="D74" s="138"/>
      <c r="E74" s="135"/>
      <c r="F74" s="135" t="s">
        <v>93</v>
      </c>
      <c r="G74" s="139"/>
      <c r="H74" s="135"/>
      <c r="I74" s="135"/>
      <c r="J74" s="135"/>
      <c r="K74" s="135"/>
      <c r="L74" s="3"/>
      <c r="M74" s="3"/>
      <c r="N74" s="3"/>
      <c r="O74" s="3"/>
      <c r="P74" s="3"/>
      <c r="Q74" s="3"/>
      <c r="R74" s="3"/>
      <c r="S74" s="3"/>
    </row>
    <row r="75" spans="1:19" x14ac:dyDescent="0.25">
      <c r="A75" s="1"/>
      <c r="B75" s="135"/>
      <c r="C75" s="135"/>
      <c r="D75" s="138"/>
      <c r="E75" s="135"/>
      <c r="F75" s="135"/>
      <c r="G75" s="139"/>
      <c r="H75" s="135"/>
      <c r="I75" s="135"/>
      <c r="J75" s="135"/>
      <c r="K75" s="135"/>
      <c r="L75" s="3"/>
      <c r="M75" s="3"/>
      <c r="N75" s="3"/>
      <c r="O75" s="3"/>
      <c r="P75" s="3"/>
      <c r="Q75" s="3"/>
      <c r="R75" s="3"/>
      <c r="S75" s="3"/>
    </row>
    <row r="76" spans="1:19" x14ac:dyDescent="0.25">
      <c r="A76" s="1"/>
      <c r="B76" s="135"/>
      <c r="C76" s="135"/>
      <c r="D76" s="135"/>
      <c r="E76" s="135"/>
      <c r="F76" s="135"/>
      <c r="G76" s="135"/>
      <c r="H76" s="135"/>
      <c r="I76" s="135"/>
      <c r="J76" s="135"/>
      <c r="K76" s="135"/>
      <c r="L76" s="3"/>
      <c r="M76" s="3"/>
      <c r="N76" s="3"/>
      <c r="O76" s="3"/>
      <c r="P76" s="3"/>
      <c r="Q76" s="3"/>
      <c r="R76" s="3"/>
      <c r="S76" s="3"/>
    </row>
    <row r="77" spans="1:19" x14ac:dyDescent="0.25">
      <c r="A77" s="90"/>
      <c r="B77" s="132"/>
      <c r="C77" s="133"/>
      <c r="D77" s="134"/>
      <c r="E77" s="134"/>
      <c r="F77" s="134"/>
      <c r="G77" s="134"/>
      <c r="H77" s="134"/>
      <c r="I77" s="134"/>
      <c r="J77" s="134"/>
      <c r="K77" s="134"/>
      <c r="L77" s="3"/>
      <c r="M77" s="3"/>
      <c r="N77" s="3"/>
      <c r="O77" s="3"/>
      <c r="P77" s="3"/>
      <c r="Q77" s="3"/>
      <c r="R77" s="3"/>
      <c r="S77" s="3"/>
    </row>
    <row r="78" spans="1:19" hidden="1" x14ac:dyDescent="0.25"/>
    <row r="79" spans="1:19" hidden="1" x14ac:dyDescent="0.25"/>
    <row r="80" spans="1:19" hidden="1" x14ac:dyDescent="0.25"/>
    <row r="81" hidden="1" x14ac:dyDescent="0.25"/>
    <row r="82" hidden="1" x14ac:dyDescent="0.25"/>
    <row r="83" hidden="1" x14ac:dyDescent="0.25"/>
    <row r="84" hidden="1" x14ac:dyDescent="0.25"/>
    <row r="85" hidden="1" x14ac:dyDescent="0.25"/>
    <row r="86" hidden="1" x14ac:dyDescent="0.25"/>
    <row r="87" hidden="1" x14ac:dyDescent="0.25"/>
    <row r="88" hidden="1" x14ac:dyDescent="0.25"/>
    <row r="89" hidden="1" x14ac:dyDescent="0.25"/>
    <row r="90" hidden="1" x14ac:dyDescent="0.25"/>
    <row r="91" hidden="1" x14ac:dyDescent="0.25"/>
    <row r="92" hidden="1" x14ac:dyDescent="0.25"/>
    <row r="93" hidden="1" x14ac:dyDescent="0.25"/>
    <row r="94" ht="15" hidden="1" customHeight="1" x14ac:dyDescent="0.25"/>
    <row r="95" hidden="1" x14ac:dyDescent="0.25"/>
    <row r="96" hidden="1" x14ac:dyDescent="0.25"/>
    <row r="97" hidden="1" x14ac:dyDescent="0.25"/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  <row r="106" hidden="1" x14ac:dyDescent="0.25"/>
    <row r="107" hidden="1" x14ac:dyDescent="0.25"/>
    <row r="108" ht="15" hidden="1" customHeight="1" x14ac:dyDescent="0.25"/>
    <row r="109" ht="15" hidden="1" customHeight="1" x14ac:dyDescent="0.25"/>
    <row r="110" hidden="1" x14ac:dyDescent="0.25"/>
    <row r="111" hidden="1" x14ac:dyDescent="0.25"/>
    <row r="112" hidden="1" x14ac:dyDescent="0.25"/>
    <row r="113" hidden="1" x14ac:dyDescent="0.25"/>
    <row r="114" hidden="1" x14ac:dyDescent="0.25"/>
    <row r="115" hidden="1" x14ac:dyDescent="0.25"/>
    <row r="116" hidden="1" x14ac:dyDescent="0.25"/>
    <row r="117" hidden="1" x14ac:dyDescent="0.25"/>
    <row r="118" hidden="1" x14ac:dyDescent="0.25"/>
    <row r="119" hidden="1" x14ac:dyDescent="0.25"/>
    <row r="120" hidden="1" x14ac:dyDescent="0.25"/>
    <row r="121" hidden="1" x14ac:dyDescent="0.25"/>
    <row r="122" hidden="1" x14ac:dyDescent="0.25"/>
    <row r="123" hidden="1" x14ac:dyDescent="0.25"/>
    <row r="124" hidden="1" x14ac:dyDescent="0.25"/>
    <row r="125" hidden="1" x14ac:dyDescent="0.25"/>
    <row r="126" hidden="1" x14ac:dyDescent="0.25"/>
    <row r="127" hidden="1" x14ac:dyDescent="0.25"/>
    <row r="128" hidden="1" x14ac:dyDescent="0.25"/>
    <row r="129" hidden="1" x14ac:dyDescent="0.25"/>
    <row r="130" hidden="1" x14ac:dyDescent="0.25"/>
    <row r="131" hidden="1" x14ac:dyDescent="0.25"/>
    <row r="132" hidden="1" x14ac:dyDescent="0.25"/>
    <row r="133" hidden="1" x14ac:dyDescent="0.25"/>
    <row r="134" hidden="1" x14ac:dyDescent="0.25"/>
    <row r="135" hidden="1" x14ac:dyDescent="0.25"/>
    <row r="136" hidden="1" x14ac:dyDescent="0.25"/>
    <row r="137" hidden="1" x14ac:dyDescent="0.25"/>
    <row r="138" hidden="1" x14ac:dyDescent="0.25"/>
    <row r="139" hidden="1" x14ac:dyDescent="0.25"/>
    <row r="140" hidden="1" x14ac:dyDescent="0.25"/>
    <row r="141" hidden="1" x14ac:dyDescent="0.25"/>
    <row r="142" hidden="1" x14ac:dyDescent="0.25"/>
    <row r="143" hidden="1" x14ac:dyDescent="0.25"/>
    <row r="144" hidden="1" x14ac:dyDescent="0.25"/>
    <row r="145" hidden="1" x14ac:dyDescent="0.25"/>
    <row r="146" hidden="1" x14ac:dyDescent="0.25"/>
    <row r="147" hidden="1" x14ac:dyDescent="0.25"/>
    <row r="148" hidden="1" x14ac:dyDescent="0.25"/>
    <row r="149" hidden="1" x14ac:dyDescent="0.25"/>
    <row r="150" hidden="1" x14ac:dyDescent="0.25"/>
    <row r="151" hidden="1" x14ac:dyDescent="0.25"/>
    <row r="152" hidden="1" x14ac:dyDescent="0.25"/>
    <row r="153" hidden="1" x14ac:dyDescent="0.25"/>
    <row r="154" hidden="1" x14ac:dyDescent="0.25"/>
    <row r="155" hidden="1" x14ac:dyDescent="0.25"/>
    <row r="156" hidden="1" x14ac:dyDescent="0.25"/>
    <row r="157" hidden="1" x14ac:dyDescent="0.25"/>
    <row r="158" hidden="1" x14ac:dyDescent="0.25"/>
    <row r="159" hidden="1" x14ac:dyDescent="0.25"/>
    <row r="160" hidden="1" x14ac:dyDescent="0.25"/>
    <row r="161" hidden="1" x14ac:dyDescent="0.25"/>
    <row r="162" hidden="1" x14ac:dyDescent="0.25"/>
    <row r="163" hidden="1" x14ac:dyDescent="0.25"/>
    <row r="164" hidden="1" x14ac:dyDescent="0.25"/>
    <row r="165" hidden="1" x14ac:dyDescent="0.25"/>
    <row r="166" hidden="1" x14ac:dyDescent="0.25"/>
    <row r="167" hidden="1" x14ac:dyDescent="0.25"/>
    <row r="168" hidden="1" x14ac:dyDescent="0.25"/>
    <row r="169" hidden="1" x14ac:dyDescent="0.25"/>
    <row r="170" hidden="1" x14ac:dyDescent="0.25"/>
    <row r="171" hidden="1" x14ac:dyDescent="0.25"/>
    <row r="172" hidden="1" x14ac:dyDescent="0.25"/>
    <row r="173" hidden="1" x14ac:dyDescent="0.25"/>
    <row r="174" hidden="1" x14ac:dyDescent="0.25"/>
    <row r="175" hidden="1" x14ac:dyDescent="0.25"/>
    <row r="176" hidden="1" x14ac:dyDescent="0.25"/>
    <row r="177" hidden="1" x14ac:dyDescent="0.25"/>
    <row r="178" hidden="1" x14ac:dyDescent="0.25"/>
    <row r="179" hidden="1" x14ac:dyDescent="0.25"/>
    <row r="180" hidden="1" x14ac:dyDescent="0.25"/>
    <row r="181" hidden="1" x14ac:dyDescent="0.25"/>
    <row r="182" hidden="1" x14ac:dyDescent="0.25"/>
    <row r="183" hidden="1" x14ac:dyDescent="0.25"/>
    <row r="184" hidden="1" x14ac:dyDescent="0.25"/>
    <row r="185" hidden="1" x14ac:dyDescent="0.25"/>
    <row r="186" hidden="1" x14ac:dyDescent="0.25"/>
    <row r="187" hidden="1" x14ac:dyDescent="0.25"/>
    <row r="188" hidden="1" x14ac:dyDescent="0.25"/>
    <row r="189" hidden="1" x14ac:dyDescent="0.25"/>
    <row r="190" hidden="1" x14ac:dyDescent="0.25"/>
    <row r="191" hidden="1" x14ac:dyDescent="0.25"/>
    <row r="192" hidden="1" x14ac:dyDescent="0.25"/>
    <row r="193" hidden="1" x14ac:dyDescent="0.25"/>
    <row r="194" hidden="1" x14ac:dyDescent="0.25"/>
    <row r="195" hidden="1" x14ac:dyDescent="0.25"/>
    <row r="196" hidden="1" x14ac:dyDescent="0.25"/>
    <row r="197" hidden="1" x14ac:dyDescent="0.25"/>
    <row r="198" hidden="1" x14ac:dyDescent="0.25"/>
    <row r="199" hidden="1" x14ac:dyDescent="0.25"/>
    <row r="200" hidden="1" x14ac:dyDescent="0.25"/>
    <row r="201" hidden="1" x14ac:dyDescent="0.25"/>
    <row r="202" hidden="1" x14ac:dyDescent="0.25"/>
    <row r="203" hidden="1" x14ac:dyDescent="0.25"/>
    <row r="204" hidden="1" x14ac:dyDescent="0.25"/>
    <row r="205" hidden="1" x14ac:dyDescent="0.25"/>
    <row r="206" hidden="1" x14ac:dyDescent="0.25"/>
    <row r="207" hidden="1" x14ac:dyDescent="0.25"/>
    <row r="208" hidden="1" x14ac:dyDescent="0.25"/>
    <row r="209" hidden="1" x14ac:dyDescent="0.25"/>
    <row r="210" hidden="1" x14ac:dyDescent="0.25"/>
    <row r="211" hidden="1" x14ac:dyDescent="0.25"/>
    <row r="212" hidden="1" x14ac:dyDescent="0.25"/>
    <row r="213" hidden="1" x14ac:dyDescent="0.25"/>
    <row r="214" hidden="1" x14ac:dyDescent="0.25"/>
    <row r="215" hidden="1" x14ac:dyDescent="0.25"/>
    <row r="216" hidden="1" x14ac:dyDescent="0.25"/>
    <row r="217" hidden="1" x14ac:dyDescent="0.25"/>
    <row r="218" hidden="1" x14ac:dyDescent="0.25"/>
    <row r="219" hidden="1" x14ac:dyDescent="0.25"/>
    <row r="220" hidden="1" x14ac:dyDescent="0.25"/>
    <row r="221" hidden="1" x14ac:dyDescent="0.25"/>
    <row r="222" hidden="1" x14ac:dyDescent="0.25"/>
    <row r="223" hidden="1" x14ac:dyDescent="0.25"/>
    <row r="224" hidden="1" x14ac:dyDescent="0.25"/>
    <row r="225" hidden="1" x14ac:dyDescent="0.25"/>
    <row r="226" hidden="1" x14ac:dyDescent="0.25"/>
    <row r="227" hidden="1" x14ac:dyDescent="0.25"/>
    <row r="228" hidden="1" x14ac:dyDescent="0.25"/>
    <row r="229" hidden="1" x14ac:dyDescent="0.25"/>
    <row r="230" hidden="1" x14ac:dyDescent="0.25"/>
    <row r="231" hidden="1" x14ac:dyDescent="0.25"/>
    <row r="232" hidden="1" x14ac:dyDescent="0.25"/>
    <row r="233" hidden="1" x14ac:dyDescent="0.25"/>
    <row r="234" hidden="1" x14ac:dyDescent="0.25"/>
    <row r="235" hidden="1" x14ac:dyDescent="0.25"/>
    <row r="236" hidden="1" x14ac:dyDescent="0.25"/>
    <row r="237" hidden="1" x14ac:dyDescent="0.25"/>
    <row r="238" hidden="1" x14ac:dyDescent="0.25"/>
    <row r="239" hidden="1" x14ac:dyDescent="0.25"/>
    <row r="240" hidden="1" x14ac:dyDescent="0.25"/>
    <row r="241" hidden="1" x14ac:dyDescent="0.25"/>
    <row r="242" hidden="1" x14ac:dyDescent="0.25"/>
    <row r="243" hidden="1" x14ac:dyDescent="0.25"/>
    <row r="244" hidden="1" x14ac:dyDescent="0.25"/>
    <row r="245" hidden="1" x14ac:dyDescent="0.25"/>
    <row r="246" hidden="1" x14ac:dyDescent="0.25"/>
    <row r="247" hidden="1" x14ac:dyDescent="0.25"/>
    <row r="248" hidden="1" x14ac:dyDescent="0.25"/>
    <row r="249" hidden="1" x14ac:dyDescent="0.25"/>
    <row r="250" hidden="1" x14ac:dyDescent="0.25"/>
    <row r="251" hidden="1" x14ac:dyDescent="0.25"/>
    <row r="252" hidden="1" x14ac:dyDescent="0.25"/>
    <row r="253" hidden="1" x14ac:dyDescent="0.25"/>
    <row r="254" hidden="1" x14ac:dyDescent="0.25"/>
    <row r="255" hidden="1" x14ac:dyDescent="0.25"/>
    <row r="256" hidden="1" x14ac:dyDescent="0.25"/>
    <row r="257" hidden="1" x14ac:dyDescent="0.25"/>
    <row r="258" hidden="1" x14ac:dyDescent="0.25"/>
    <row r="259" hidden="1" x14ac:dyDescent="0.25"/>
    <row r="260" hidden="1" x14ac:dyDescent="0.25"/>
    <row r="261" hidden="1" x14ac:dyDescent="0.25"/>
    <row r="262" hidden="1" x14ac:dyDescent="0.25"/>
    <row r="263" hidden="1" x14ac:dyDescent="0.25"/>
    <row r="264" hidden="1" x14ac:dyDescent="0.25"/>
  </sheetData>
  <mergeCells count="58">
    <mergeCell ref="O13:O14"/>
    <mergeCell ref="M26:M27"/>
    <mergeCell ref="N26:N27"/>
    <mergeCell ref="O26:O27"/>
    <mergeCell ref="P25:R25"/>
    <mergeCell ref="P26:P27"/>
    <mergeCell ref="Q26:Q27"/>
    <mergeCell ref="R26:R27"/>
    <mergeCell ref="M25:O25"/>
    <mergeCell ref="B13:B14"/>
    <mergeCell ref="P10:R10"/>
    <mergeCell ref="P12:R12"/>
    <mergeCell ref="P13:P14"/>
    <mergeCell ref="Q13:Q14"/>
    <mergeCell ref="R13:R14"/>
    <mergeCell ref="M10:O10"/>
    <mergeCell ref="M12:O12"/>
    <mergeCell ref="M13:M14"/>
    <mergeCell ref="N13:N14"/>
    <mergeCell ref="C13:C14"/>
    <mergeCell ref="F13:F14"/>
    <mergeCell ref="D12:F12"/>
    <mergeCell ref="D10:F10"/>
    <mergeCell ref="D13:D14"/>
    <mergeCell ref="G10:I10"/>
    <mergeCell ref="C43:C44"/>
    <mergeCell ref="C46:C47"/>
    <mergeCell ref="C26:C27"/>
    <mergeCell ref="B63:K63"/>
    <mergeCell ref="B64:K64"/>
    <mergeCell ref="B62:K62"/>
    <mergeCell ref="D59:K59"/>
    <mergeCell ref="B61:K61"/>
    <mergeCell ref="L26:L27"/>
    <mergeCell ref="J26:J27"/>
    <mergeCell ref="K26:K27"/>
    <mergeCell ref="B26:B27"/>
    <mergeCell ref="G26:G27"/>
    <mergeCell ref="H26:H27"/>
    <mergeCell ref="I26:I27"/>
    <mergeCell ref="D25:F25"/>
    <mergeCell ref="D26:D27"/>
    <mergeCell ref="E26:E27"/>
    <mergeCell ref="F26:F27"/>
    <mergeCell ref="L13:L14"/>
    <mergeCell ref="J25:L25"/>
    <mergeCell ref="D4:K4"/>
    <mergeCell ref="D8:K8"/>
    <mergeCell ref="I13:I14"/>
    <mergeCell ref="G25:I25"/>
    <mergeCell ref="J10:L10"/>
    <mergeCell ref="J12:L12"/>
    <mergeCell ref="J13:J14"/>
    <mergeCell ref="K13:K14"/>
    <mergeCell ref="G12:I12"/>
    <mergeCell ref="G13:G14"/>
    <mergeCell ref="H13:H14"/>
    <mergeCell ref="E13:E14"/>
  </mergeCells>
  <pageMargins left="0.70866141732283472" right="0.70866141732283472" top="0.78740157480314965" bottom="0.78740157480314965" header="0.31496062992125984" footer="0.31496062992125984"/>
  <pageSetup paperSize="9" scale="3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S109"/>
  <sheetViews>
    <sheetView showGridLines="0" topLeftCell="D25" zoomScale="80" zoomScaleNormal="80" zoomScaleSheetLayoutView="80" workbookViewId="0">
      <selection activeCell="D25" sqref="A1:XFD1048576"/>
    </sheetView>
  </sheetViews>
  <sheetFormatPr defaultColWidth="0" defaultRowHeight="15" zeroHeight="1" x14ac:dyDescent="0.25"/>
  <cols>
    <col min="1" max="1" width="4.5703125" customWidth="1"/>
    <col min="2" max="2" width="109.28515625" bestFit="1" customWidth="1"/>
    <col min="3" max="3" width="60.85546875" bestFit="1" customWidth="1"/>
    <col min="4" max="4" width="23.42578125" bestFit="1" customWidth="1"/>
    <col min="5" max="5" width="17.7109375" bestFit="1" customWidth="1"/>
    <col min="6" max="6" width="15.7109375" bestFit="1" customWidth="1"/>
    <col min="7" max="7" width="23.42578125" style="140" bestFit="1" customWidth="1"/>
    <col min="8" max="9" width="17.7109375" bestFit="1" customWidth="1"/>
    <col min="10" max="10" width="23.42578125" bestFit="1" customWidth="1"/>
    <col min="11" max="11" width="17.7109375" bestFit="1" customWidth="1"/>
    <col min="12" max="12" width="15.7109375" bestFit="1" customWidth="1"/>
    <col min="13" max="13" width="23.42578125" bestFit="1" customWidth="1"/>
    <col min="14" max="14" width="20.85546875" bestFit="1" customWidth="1"/>
    <col min="15" max="15" width="15.7109375" bestFit="1" customWidth="1"/>
    <col min="16" max="16" width="23.42578125" bestFit="1" customWidth="1"/>
    <col min="17" max="17" width="17.7109375" bestFit="1" customWidth="1"/>
    <col min="18" max="18" width="15.7109375" bestFit="1" customWidth="1"/>
    <col min="19" max="19" width="4" style="4" customWidth="1"/>
    <col min="20" max="16384" width="9.140625" style="4" hidden="1"/>
  </cols>
  <sheetData>
    <row r="1" spans="1:19" x14ac:dyDescent="0.25">
      <c r="A1" s="1"/>
      <c r="B1" s="1"/>
      <c r="C1" s="1"/>
      <c r="D1" s="1"/>
      <c r="E1" s="1"/>
      <c r="F1" s="1"/>
      <c r="G1" s="2"/>
      <c r="H1" s="1"/>
      <c r="I1" s="1"/>
      <c r="J1" s="1"/>
      <c r="K1" s="1"/>
      <c r="L1" s="3"/>
      <c r="M1" s="3"/>
      <c r="N1" s="3"/>
      <c r="O1" s="3"/>
      <c r="P1" s="3"/>
      <c r="Q1" s="3"/>
      <c r="R1" s="3"/>
      <c r="S1" s="3"/>
    </row>
    <row r="2" spans="1:19" ht="21" x14ac:dyDescent="0.35">
      <c r="A2" s="1"/>
      <c r="B2" s="5" t="s">
        <v>0</v>
      </c>
      <c r="C2" s="1"/>
      <c r="D2" s="1"/>
      <c r="E2" s="1"/>
      <c r="F2" s="1"/>
      <c r="G2" s="2"/>
      <c r="H2" s="1"/>
      <c r="I2" s="1"/>
      <c r="J2" s="1"/>
      <c r="K2" s="1"/>
      <c r="L2" s="3"/>
      <c r="M2" s="3"/>
      <c r="N2" s="3"/>
      <c r="O2" s="3"/>
      <c r="P2" s="3"/>
      <c r="Q2" s="3"/>
      <c r="R2" s="3"/>
      <c r="S2" s="3"/>
    </row>
    <row r="3" spans="1:19" ht="7.5" customHeight="1" x14ac:dyDescent="0.25">
      <c r="A3" s="1"/>
      <c r="B3" s="1"/>
      <c r="C3" s="1"/>
      <c r="D3" s="1"/>
      <c r="E3" s="1"/>
      <c r="F3" s="1"/>
      <c r="G3" s="2"/>
      <c r="H3" s="1"/>
      <c r="I3" s="1"/>
      <c r="J3" s="1"/>
      <c r="K3" s="1"/>
      <c r="L3" s="3"/>
      <c r="M3" s="3"/>
      <c r="N3" s="3"/>
      <c r="O3" s="3"/>
      <c r="P3" s="3"/>
      <c r="Q3" s="3"/>
      <c r="R3" s="3"/>
      <c r="S3" s="3"/>
    </row>
    <row r="4" spans="1:19" ht="21" x14ac:dyDescent="0.35">
      <c r="A4" s="1"/>
      <c r="B4" s="1" t="s">
        <v>1</v>
      </c>
      <c r="C4" s="1"/>
      <c r="D4" s="491" t="str">
        <f>'[18]NR 2023'!D4:U4</f>
        <v>Technické služby města Chomutova, příspěvková organizace</v>
      </c>
      <c r="E4" s="491"/>
      <c r="F4" s="491"/>
      <c r="G4" s="491"/>
      <c r="H4" s="491"/>
      <c r="I4" s="491"/>
      <c r="J4" s="491"/>
      <c r="K4" s="491"/>
      <c r="L4" s="3"/>
      <c r="M4" s="3"/>
      <c r="N4" s="3"/>
      <c r="O4" s="3"/>
      <c r="P4" s="3"/>
      <c r="Q4" s="3"/>
      <c r="R4" s="3"/>
      <c r="S4" s="3"/>
    </row>
    <row r="5" spans="1:19" ht="3.75" customHeight="1" x14ac:dyDescent="0.25">
      <c r="A5" s="1"/>
      <c r="B5" s="1"/>
      <c r="C5" s="1"/>
      <c r="D5" s="6"/>
      <c r="E5" s="6"/>
      <c r="F5" s="6"/>
      <c r="G5" s="6"/>
      <c r="H5" s="6"/>
      <c r="I5" s="6"/>
      <c r="J5" s="6"/>
      <c r="K5" s="6"/>
      <c r="L5" s="3"/>
      <c r="M5" s="3"/>
      <c r="N5" s="3"/>
      <c r="O5" s="3"/>
      <c r="P5" s="3"/>
      <c r="Q5" s="3"/>
      <c r="R5" s="3"/>
      <c r="S5" s="3"/>
    </row>
    <row r="6" spans="1:19" x14ac:dyDescent="0.25">
      <c r="A6" s="1"/>
      <c r="B6" s="1" t="s">
        <v>2</v>
      </c>
      <c r="C6" s="1"/>
      <c r="D6" s="7">
        <f>'[18]NR 2023'!D6</f>
        <v>79065</v>
      </c>
      <c r="E6" s="6"/>
      <c r="F6" s="6"/>
      <c r="G6" s="6"/>
      <c r="H6" s="6"/>
      <c r="I6" s="6"/>
      <c r="J6" s="6"/>
      <c r="K6" s="6"/>
      <c r="L6" s="3"/>
      <c r="M6" s="3"/>
      <c r="N6" s="3"/>
      <c r="O6" s="3"/>
      <c r="P6" s="3"/>
      <c r="Q6" s="3"/>
      <c r="R6" s="3"/>
      <c r="S6" s="3"/>
    </row>
    <row r="7" spans="1:19" ht="3.75" customHeight="1" x14ac:dyDescent="0.25">
      <c r="A7" s="1"/>
      <c r="B7" s="1"/>
      <c r="C7" s="1"/>
      <c r="D7" s="6"/>
      <c r="E7" s="6"/>
      <c r="F7" s="6"/>
      <c r="G7" s="6"/>
      <c r="H7" s="6"/>
      <c r="I7" s="6"/>
      <c r="J7" s="6"/>
      <c r="K7" s="6"/>
      <c r="L7" s="3"/>
      <c r="M7" s="3"/>
      <c r="N7" s="3"/>
      <c r="O7" s="3"/>
      <c r="P7" s="3"/>
      <c r="Q7" s="3"/>
      <c r="R7" s="3"/>
      <c r="S7" s="3"/>
    </row>
    <row r="8" spans="1:19" x14ac:dyDescent="0.25">
      <c r="A8" s="1"/>
      <c r="B8" s="1" t="s">
        <v>3</v>
      </c>
      <c r="C8" s="1"/>
      <c r="D8" s="492" t="str">
        <f>'[18]NR 2023'!D8:U8</f>
        <v>náměstí 1. máje 89, 430 01 Chomutov</v>
      </c>
      <c r="E8" s="492"/>
      <c r="F8" s="492"/>
      <c r="G8" s="492"/>
      <c r="H8" s="492"/>
      <c r="I8" s="492"/>
      <c r="J8" s="492"/>
      <c r="K8" s="492"/>
      <c r="L8" s="3"/>
      <c r="M8" s="3"/>
      <c r="N8" s="3"/>
      <c r="O8" s="3"/>
      <c r="P8" s="3"/>
      <c r="Q8" s="3"/>
      <c r="R8" s="3"/>
      <c r="S8" s="3"/>
    </row>
    <row r="9" spans="1:19" ht="15.75" thickBot="1" x14ac:dyDescent="0.3">
      <c r="A9" s="1"/>
      <c r="B9" s="1"/>
      <c r="C9" s="1"/>
      <c r="D9" s="1"/>
      <c r="E9" s="1"/>
      <c r="F9" s="1"/>
      <c r="G9" s="2"/>
      <c r="H9" s="1"/>
      <c r="I9" s="1"/>
      <c r="J9" s="1"/>
      <c r="K9" s="1"/>
      <c r="L9" s="3"/>
      <c r="M9" s="3"/>
      <c r="N9" s="3"/>
      <c r="O9" s="3"/>
      <c r="P9" s="3"/>
      <c r="Q9" s="3"/>
      <c r="R9" s="3"/>
      <c r="S9" s="3"/>
    </row>
    <row r="10" spans="1:19" ht="29.25" customHeight="1" thickBot="1" x14ac:dyDescent="0.3">
      <c r="A10" s="1"/>
      <c r="B10" s="8" t="s">
        <v>4</v>
      </c>
      <c r="C10" s="9" t="s">
        <v>5</v>
      </c>
      <c r="D10" s="496" t="s">
        <v>6</v>
      </c>
      <c r="E10" s="496"/>
      <c r="F10" s="497"/>
      <c r="G10" s="496" t="s">
        <v>7</v>
      </c>
      <c r="H10" s="496"/>
      <c r="I10" s="531"/>
      <c r="J10" s="495" t="s">
        <v>8</v>
      </c>
      <c r="K10" s="496"/>
      <c r="L10" s="497"/>
      <c r="M10" s="528" t="s">
        <v>9</v>
      </c>
      <c r="N10" s="496"/>
      <c r="O10" s="497"/>
      <c r="P10" s="496" t="s">
        <v>10</v>
      </c>
      <c r="Q10" s="496"/>
      <c r="R10" s="497"/>
      <c r="S10" s="3"/>
    </row>
    <row r="11" spans="1:19" ht="30.75" customHeight="1" thickBot="1" x14ac:dyDescent="0.3">
      <c r="A11" s="1"/>
      <c r="B11" s="10"/>
      <c r="C11" s="11"/>
      <c r="D11" s="12" t="s">
        <v>11</v>
      </c>
      <c r="E11" s="13" t="s">
        <v>12</v>
      </c>
      <c r="F11" s="13" t="s">
        <v>13</v>
      </c>
      <c r="G11" s="12" t="s">
        <v>11</v>
      </c>
      <c r="H11" s="13" t="s">
        <v>12</v>
      </c>
      <c r="I11" s="14" t="s">
        <v>13</v>
      </c>
      <c r="J11" s="14" t="s">
        <v>11</v>
      </c>
      <c r="K11" s="13" t="s">
        <v>12</v>
      </c>
      <c r="L11" s="13" t="s">
        <v>13</v>
      </c>
      <c r="M11" s="15" t="s">
        <v>11</v>
      </c>
      <c r="N11" s="13" t="s">
        <v>12</v>
      </c>
      <c r="O11" s="13" t="s">
        <v>13</v>
      </c>
      <c r="P11" s="12" t="s">
        <v>11</v>
      </c>
      <c r="Q11" s="13" t="s">
        <v>12</v>
      </c>
      <c r="R11" s="13" t="s">
        <v>13</v>
      </c>
      <c r="S11" s="3"/>
    </row>
    <row r="12" spans="1:19" ht="15.75" customHeight="1" thickBot="1" x14ac:dyDescent="0.3">
      <c r="A12" s="1"/>
      <c r="B12" s="16"/>
      <c r="C12" s="17" t="s">
        <v>14</v>
      </c>
      <c r="D12" s="499"/>
      <c r="E12" s="499"/>
      <c r="F12" s="500"/>
      <c r="G12" s="499"/>
      <c r="H12" s="499"/>
      <c r="I12" s="499"/>
      <c r="J12" s="498"/>
      <c r="K12" s="499"/>
      <c r="L12" s="500"/>
      <c r="M12" s="499"/>
      <c r="N12" s="499"/>
      <c r="O12" s="500"/>
      <c r="P12" s="499"/>
      <c r="Q12" s="499"/>
      <c r="R12" s="500"/>
      <c r="S12" s="3"/>
    </row>
    <row r="13" spans="1:19" ht="15.75" customHeight="1" x14ac:dyDescent="0.25">
      <c r="A13" s="1"/>
      <c r="B13" s="515" t="s">
        <v>4</v>
      </c>
      <c r="C13" s="522" t="s">
        <v>5</v>
      </c>
      <c r="D13" s="501" t="s">
        <v>15</v>
      </c>
      <c r="E13" s="503" t="s">
        <v>16</v>
      </c>
      <c r="F13" s="486" t="s">
        <v>14</v>
      </c>
      <c r="G13" s="505" t="s">
        <v>15</v>
      </c>
      <c r="H13" s="503" t="s">
        <v>16</v>
      </c>
      <c r="I13" s="493" t="s">
        <v>14</v>
      </c>
      <c r="J13" s="501" t="s">
        <v>15</v>
      </c>
      <c r="K13" s="503" t="s">
        <v>16</v>
      </c>
      <c r="L13" s="486" t="s">
        <v>14</v>
      </c>
      <c r="M13" s="529" t="s">
        <v>15</v>
      </c>
      <c r="N13" s="503" t="s">
        <v>16</v>
      </c>
      <c r="O13" s="486" t="s">
        <v>14</v>
      </c>
      <c r="P13" s="505" t="s">
        <v>15</v>
      </c>
      <c r="Q13" s="503" t="s">
        <v>16</v>
      </c>
      <c r="R13" s="486" t="s">
        <v>14</v>
      </c>
      <c r="S13" s="3"/>
    </row>
    <row r="14" spans="1:19" ht="15.75" thickBot="1" x14ac:dyDescent="0.3">
      <c r="A14" s="1"/>
      <c r="B14" s="516"/>
      <c r="C14" s="523"/>
      <c r="D14" s="502"/>
      <c r="E14" s="504"/>
      <c r="F14" s="487"/>
      <c r="G14" s="506"/>
      <c r="H14" s="504"/>
      <c r="I14" s="494"/>
      <c r="J14" s="502"/>
      <c r="K14" s="504"/>
      <c r="L14" s="487"/>
      <c r="M14" s="530"/>
      <c r="N14" s="504"/>
      <c r="O14" s="487"/>
      <c r="P14" s="506"/>
      <c r="Q14" s="504"/>
      <c r="R14" s="487"/>
      <c r="S14" s="3"/>
    </row>
    <row r="15" spans="1:19" x14ac:dyDescent="0.25">
      <c r="A15" s="1"/>
      <c r="B15" s="18" t="s">
        <v>17</v>
      </c>
      <c r="C15" s="19" t="s">
        <v>18</v>
      </c>
      <c r="D15" s="20">
        <f>'[18]NR 2023'!G15</f>
        <v>19547086.5</v>
      </c>
      <c r="E15" s="21">
        <f>'[18]NR 2023'!H15</f>
        <v>17554316.600000001</v>
      </c>
      <c r="F15" s="22">
        <f t="shared" ref="F15:F23" si="0">D15+E15</f>
        <v>37101403.100000001</v>
      </c>
      <c r="G15" s="20">
        <f>'[18]NR 2023'!J15</f>
        <v>0</v>
      </c>
      <c r="H15" s="21">
        <f>'[18]NR 2023'!K15</f>
        <v>0</v>
      </c>
      <c r="I15" s="23">
        <f t="shared" ref="I15:I23" si="1">G15+H15</f>
        <v>0</v>
      </c>
      <c r="J15" s="24">
        <f>'[18]NR 2023'!Y15</f>
        <v>16690000</v>
      </c>
      <c r="K15" s="25">
        <f>'[18]NR 2023'!Z15</f>
        <v>17100000</v>
      </c>
      <c r="L15" s="26">
        <f>J15+K15</f>
        <v>33790000</v>
      </c>
      <c r="M15" s="27">
        <f>+J15*1.04</f>
        <v>17357600</v>
      </c>
      <c r="N15" s="21">
        <f>+K15*1.04</f>
        <v>17784000</v>
      </c>
      <c r="O15" s="22">
        <f t="shared" ref="O15:O23" si="2">M15+N15</f>
        <v>35141600</v>
      </c>
      <c r="P15" s="20">
        <f t="shared" ref="P15:Q23" si="3">+M15*1.04</f>
        <v>18051904</v>
      </c>
      <c r="Q15" s="21">
        <f t="shared" si="3"/>
        <v>18495360</v>
      </c>
      <c r="R15" s="22">
        <f t="shared" ref="R15:R23" si="4">P15+Q15</f>
        <v>36547264</v>
      </c>
      <c r="S15" s="3"/>
    </row>
    <row r="16" spans="1:19" x14ac:dyDescent="0.25">
      <c r="A16" s="1"/>
      <c r="B16" s="28" t="s">
        <v>19</v>
      </c>
      <c r="C16" s="29" t="s">
        <v>20</v>
      </c>
      <c r="D16" s="20">
        <f>'[18]NR 2023'!G16</f>
        <v>130269700.00000001</v>
      </c>
      <c r="E16" s="30">
        <f>'[18]NR 2023'!H16</f>
        <v>0</v>
      </c>
      <c r="F16" s="22">
        <f t="shared" si="0"/>
        <v>130269700.00000001</v>
      </c>
      <c r="G16" s="20">
        <f>'[18]NR 2023'!J16</f>
        <v>154666600</v>
      </c>
      <c r="H16" s="30">
        <f>'[18]NR 2023'!K16</f>
        <v>0</v>
      </c>
      <c r="I16" s="23">
        <f t="shared" si="1"/>
        <v>154666600</v>
      </c>
      <c r="J16" s="31">
        <f>'[18]NR 2023'!Y16</f>
        <v>169016600</v>
      </c>
      <c r="K16" s="32">
        <f>'[18]NR 2023'!Z16</f>
        <v>0</v>
      </c>
      <c r="L16" s="33">
        <f t="shared" ref="L16:L23" si="5">J16+K16</f>
        <v>169016600</v>
      </c>
      <c r="M16" s="34">
        <f t="shared" ref="M16:N23" si="6">+J16*1.04</f>
        <v>175777264</v>
      </c>
      <c r="N16" s="30">
        <f t="shared" si="6"/>
        <v>0</v>
      </c>
      <c r="O16" s="22">
        <f t="shared" si="2"/>
        <v>175777264</v>
      </c>
      <c r="P16" s="35">
        <f t="shared" si="3"/>
        <v>182808354.56</v>
      </c>
      <c r="Q16" s="30">
        <f t="shared" si="3"/>
        <v>0</v>
      </c>
      <c r="R16" s="22">
        <f t="shared" si="4"/>
        <v>182808354.56</v>
      </c>
      <c r="S16" s="3"/>
    </row>
    <row r="17" spans="1:19" x14ac:dyDescent="0.25">
      <c r="A17" s="1"/>
      <c r="B17" s="28" t="s">
        <v>21</v>
      </c>
      <c r="C17" s="36" t="s">
        <v>22</v>
      </c>
      <c r="D17" s="20">
        <f>'[18]NR 2023'!G17</f>
        <v>0</v>
      </c>
      <c r="E17" s="30">
        <f>'[18]NR 2023'!H17</f>
        <v>0</v>
      </c>
      <c r="F17" s="22">
        <f t="shared" si="0"/>
        <v>0</v>
      </c>
      <c r="G17" s="20">
        <f>'[18]NR 2023'!J17</f>
        <v>0</v>
      </c>
      <c r="H17" s="30">
        <f>'[18]NR 2023'!K17</f>
        <v>0</v>
      </c>
      <c r="I17" s="23">
        <f t="shared" si="1"/>
        <v>0</v>
      </c>
      <c r="J17" s="31">
        <f>'[18]NR 2023'!Y17</f>
        <v>0</v>
      </c>
      <c r="K17" s="32">
        <f>'[18]NR 2023'!Z17</f>
        <v>0</v>
      </c>
      <c r="L17" s="33">
        <f t="shared" si="5"/>
        <v>0</v>
      </c>
      <c r="M17" s="34">
        <f t="shared" si="6"/>
        <v>0</v>
      </c>
      <c r="N17" s="37">
        <f t="shared" si="6"/>
        <v>0</v>
      </c>
      <c r="O17" s="22">
        <f t="shared" si="2"/>
        <v>0</v>
      </c>
      <c r="P17" s="35">
        <f t="shared" si="3"/>
        <v>0</v>
      </c>
      <c r="Q17" s="37">
        <f t="shared" si="3"/>
        <v>0</v>
      </c>
      <c r="R17" s="22">
        <f t="shared" si="4"/>
        <v>0</v>
      </c>
      <c r="S17" s="3"/>
    </row>
    <row r="18" spans="1:19" x14ac:dyDescent="0.25">
      <c r="A18" s="1"/>
      <c r="B18" s="28" t="s">
        <v>23</v>
      </c>
      <c r="C18" s="38" t="s">
        <v>24</v>
      </c>
      <c r="D18" s="20">
        <f>'[18]NR 2023'!G18</f>
        <v>0</v>
      </c>
      <c r="E18" s="21">
        <f>'[18]NR 2023'!H18</f>
        <v>0</v>
      </c>
      <c r="F18" s="22">
        <f t="shared" si="0"/>
        <v>0</v>
      </c>
      <c r="G18" s="20">
        <f>'[18]NR 2023'!J18</f>
        <v>0</v>
      </c>
      <c r="H18" s="21">
        <f>'[18]NR 2023'!K18</f>
        <v>0</v>
      </c>
      <c r="I18" s="23">
        <f t="shared" si="1"/>
        <v>0</v>
      </c>
      <c r="J18" s="31">
        <f>'[18]NR 2023'!Y18</f>
        <v>0</v>
      </c>
      <c r="K18" s="32">
        <f>'[18]NR 2023'!Z18</f>
        <v>0</v>
      </c>
      <c r="L18" s="33">
        <f t="shared" si="5"/>
        <v>0</v>
      </c>
      <c r="M18" s="34">
        <f t="shared" si="6"/>
        <v>0</v>
      </c>
      <c r="N18" s="21">
        <f t="shared" si="6"/>
        <v>0</v>
      </c>
      <c r="O18" s="22">
        <f t="shared" si="2"/>
        <v>0</v>
      </c>
      <c r="P18" s="35">
        <f t="shared" si="3"/>
        <v>0</v>
      </c>
      <c r="Q18" s="21">
        <f t="shared" si="3"/>
        <v>0</v>
      </c>
      <c r="R18" s="22">
        <f t="shared" si="4"/>
        <v>0</v>
      </c>
      <c r="S18" s="3"/>
    </row>
    <row r="19" spans="1:19" x14ac:dyDescent="0.25">
      <c r="A19" s="1"/>
      <c r="B19" s="28" t="s">
        <v>25</v>
      </c>
      <c r="C19" s="39" t="s">
        <v>26</v>
      </c>
      <c r="D19" s="20">
        <f>'[18]NR 2023'!G19</f>
        <v>0</v>
      </c>
      <c r="E19" s="21">
        <f>'[18]NR 2023'!H19</f>
        <v>0</v>
      </c>
      <c r="F19" s="22">
        <f t="shared" si="0"/>
        <v>0</v>
      </c>
      <c r="G19" s="20">
        <f>'[18]NR 2023'!J19</f>
        <v>0</v>
      </c>
      <c r="H19" s="21">
        <f>'[18]NR 2023'!K19</f>
        <v>0</v>
      </c>
      <c r="I19" s="23">
        <f t="shared" si="1"/>
        <v>0</v>
      </c>
      <c r="J19" s="31">
        <f>'[18]NR 2023'!Y19</f>
        <v>0</v>
      </c>
      <c r="K19" s="32">
        <f>'[18]NR 2023'!Z19</f>
        <v>0</v>
      </c>
      <c r="L19" s="33">
        <f t="shared" si="5"/>
        <v>0</v>
      </c>
      <c r="M19" s="34">
        <f t="shared" si="6"/>
        <v>0</v>
      </c>
      <c r="N19" s="40">
        <f t="shared" si="6"/>
        <v>0</v>
      </c>
      <c r="O19" s="22">
        <f t="shared" si="2"/>
        <v>0</v>
      </c>
      <c r="P19" s="35">
        <f t="shared" si="3"/>
        <v>0</v>
      </c>
      <c r="Q19" s="40">
        <f t="shared" si="3"/>
        <v>0</v>
      </c>
      <c r="R19" s="22">
        <f t="shared" si="4"/>
        <v>0</v>
      </c>
      <c r="S19" s="3"/>
    </row>
    <row r="20" spans="1:19" x14ac:dyDescent="0.25">
      <c r="A20" s="1"/>
      <c r="B20" s="28" t="s">
        <v>27</v>
      </c>
      <c r="C20" s="41" t="s">
        <v>28</v>
      </c>
      <c r="D20" s="20">
        <f>'[18]NR 2023'!G20</f>
        <v>5977882.0199999996</v>
      </c>
      <c r="E20" s="21">
        <f>'[18]NR 2023'!H20</f>
        <v>0</v>
      </c>
      <c r="F20" s="22">
        <f t="shared" si="0"/>
        <v>5977882.0199999996</v>
      </c>
      <c r="G20" s="20">
        <f>'[18]NR 2023'!J20</f>
        <v>0</v>
      </c>
      <c r="H20" s="21">
        <f>'[18]NR 2023'!K20</f>
        <v>0</v>
      </c>
      <c r="I20" s="23">
        <f t="shared" si="1"/>
        <v>0</v>
      </c>
      <c r="J20" s="31">
        <f>'[18]NR 2023'!Y20</f>
        <v>3770000</v>
      </c>
      <c r="K20" s="32">
        <f>'[18]NR 2023'!Z20</f>
        <v>0</v>
      </c>
      <c r="L20" s="33">
        <f t="shared" si="5"/>
        <v>3770000</v>
      </c>
      <c r="M20" s="34">
        <f t="shared" si="6"/>
        <v>3920800</v>
      </c>
      <c r="N20" s="40">
        <f t="shared" si="6"/>
        <v>0</v>
      </c>
      <c r="O20" s="22">
        <f t="shared" si="2"/>
        <v>3920800</v>
      </c>
      <c r="P20" s="35">
        <f t="shared" si="3"/>
        <v>4077632</v>
      </c>
      <c r="Q20" s="40">
        <f t="shared" si="3"/>
        <v>0</v>
      </c>
      <c r="R20" s="22">
        <f t="shared" si="4"/>
        <v>4077632</v>
      </c>
      <c r="S20" s="3"/>
    </row>
    <row r="21" spans="1:19" x14ac:dyDescent="0.25">
      <c r="A21" s="1"/>
      <c r="B21" s="28" t="s">
        <v>29</v>
      </c>
      <c r="C21" s="42" t="s">
        <v>30</v>
      </c>
      <c r="D21" s="20">
        <f>'[18]NR 2023'!G21</f>
        <v>3927798.8099999987</v>
      </c>
      <c r="E21" s="21">
        <f>'[18]NR 2023'!H21</f>
        <v>8545.0300000000007</v>
      </c>
      <c r="F21" s="22">
        <f t="shared" si="0"/>
        <v>3936343.8399999985</v>
      </c>
      <c r="G21" s="20">
        <f>'[18]NR 2023'!J21</f>
        <v>0</v>
      </c>
      <c r="H21" s="21">
        <f>'[18]NR 2023'!K21</f>
        <v>0</v>
      </c>
      <c r="I21" s="23">
        <f t="shared" si="1"/>
        <v>0</v>
      </c>
      <c r="J21" s="31">
        <f>'[18]NR 2023'!Y21</f>
        <v>3200000</v>
      </c>
      <c r="K21" s="32">
        <f>'[18]NR 2023'!Z21</f>
        <v>0</v>
      </c>
      <c r="L21" s="33">
        <f t="shared" si="5"/>
        <v>3200000</v>
      </c>
      <c r="M21" s="34">
        <f t="shared" si="6"/>
        <v>3328000</v>
      </c>
      <c r="N21" s="43">
        <f t="shared" si="6"/>
        <v>0</v>
      </c>
      <c r="O21" s="22">
        <f t="shared" si="2"/>
        <v>3328000</v>
      </c>
      <c r="P21" s="35">
        <f t="shared" si="3"/>
        <v>3461120</v>
      </c>
      <c r="Q21" s="43">
        <f t="shared" si="3"/>
        <v>0</v>
      </c>
      <c r="R21" s="22">
        <f t="shared" si="4"/>
        <v>3461120</v>
      </c>
      <c r="S21" s="3"/>
    </row>
    <row r="22" spans="1:19" x14ac:dyDescent="0.25">
      <c r="A22" s="1"/>
      <c r="B22" s="28" t="s">
        <v>31</v>
      </c>
      <c r="C22" s="42" t="s">
        <v>32</v>
      </c>
      <c r="D22" s="20">
        <f>'[18]NR 2023'!G22</f>
        <v>273186.03000000009</v>
      </c>
      <c r="E22" s="21">
        <f>'[18]NR 2023'!H22</f>
        <v>0</v>
      </c>
      <c r="F22" s="22">
        <f t="shared" si="0"/>
        <v>273186.03000000009</v>
      </c>
      <c r="G22" s="20">
        <f>'[18]NR 2023'!J22</f>
        <v>0</v>
      </c>
      <c r="H22" s="21">
        <f>'[18]NR 2023'!K22</f>
        <v>0</v>
      </c>
      <c r="I22" s="23">
        <f t="shared" si="1"/>
        <v>0</v>
      </c>
      <c r="J22" s="31">
        <f>'[18]NR 2023'!Y22</f>
        <v>200000</v>
      </c>
      <c r="K22" s="32">
        <f>'[18]NR 2023'!Z22</f>
        <v>0</v>
      </c>
      <c r="L22" s="33">
        <f t="shared" si="5"/>
        <v>200000</v>
      </c>
      <c r="M22" s="34">
        <f t="shared" si="6"/>
        <v>208000</v>
      </c>
      <c r="N22" s="43">
        <f t="shared" si="6"/>
        <v>0</v>
      </c>
      <c r="O22" s="22">
        <f t="shared" si="2"/>
        <v>208000</v>
      </c>
      <c r="P22" s="35">
        <f t="shared" si="3"/>
        <v>216320</v>
      </c>
      <c r="Q22" s="43">
        <f t="shared" si="3"/>
        <v>0</v>
      </c>
      <c r="R22" s="22">
        <f t="shared" si="4"/>
        <v>216320</v>
      </c>
      <c r="S22" s="3"/>
    </row>
    <row r="23" spans="1:19" ht="15.75" thickBot="1" x14ac:dyDescent="0.3">
      <c r="A23" s="1"/>
      <c r="B23" s="44" t="s">
        <v>33</v>
      </c>
      <c r="C23" s="45" t="s">
        <v>34</v>
      </c>
      <c r="D23" s="20">
        <f>'[18]NR 2023'!G23</f>
        <v>1303199.1600000001</v>
      </c>
      <c r="E23" s="21">
        <f>'[18]NR 2023'!H23</f>
        <v>0</v>
      </c>
      <c r="F23" s="46">
        <f t="shared" si="0"/>
        <v>1303199.1600000001</v>
      </c>
      <c r="G23" s="20">
        <f>'[18]NR 2023'!J23</f>
        <v>0</v>
      </c>
      <c r="H23" s="21">
        <f>'[18]NR 2023'!K23</f>
        <v>0</v>
      </c>
      <c r="I23" s="47">
        <f t="shared" si="1"/>
        <v>0</v>
      </c>
      <c r="J23" s="31">
        <f>'[18]NR 2023'!Y23</f>
        <v>250000</v>
      </c>
      <c r="K23" s="32">
        <f>'[18]NR 2023'!Z23</f>
        <v>0</v>
      </c>
      <c r="L23" s="33">
        <f t="shared" si="5"/>
        <v>250000</v>
      </c>
      <c r="M23" s="48">
        <f t="shared" si="6"/>
        <v>260000</v>
      </c>
      <c r="N23" s="49">
        <f t="shared" si="6"/>
        <v>0</v>
      </c>
      <c r="O23" s="46">
        <f t="shared" si="2"/>
        <v>260000</v>
      </c>
      <c r="P23" s="50">
        <f t="shared" si="3"/>
        <v>270400</v>
      </c>
      <c r="Q23" s="49">
        <f t="shared" si="3"/>
        <v>0</v>
      </c>
      <c r="R23" s="46">
        <f t="shared" si="4"/>
        <v>270400</v>
      </c>
      <c r="S23" s="3"/>
    </row>
    <row r="24" spans="1:19" ht="15.75" thickBot="1" x14ac:dyDescent="0.3">
      <c r="A24" s="1"/>
      <c r="B24" s="51" t="s">
        <v>35</v>
      </c>
      <c r="C24" s="52" t="s">
        <v>36</v>
      </c>
      <c r="D24" s="53">
        <f t="shared" ref="D24:R24" si="7">SUM(D15:D21)</f>
        <v>159722467.33000001</v>
      </c>
      <c r="E24" s="53">
        <f t="shared" si="7"/>
        <v>17562861.630000003</v>
      </c>
      <c r="F24" s="53">
        <f t="shared" si="7"/>
        <v>177285328.96000004</v>
      </c>
      <c r="G24" s="53">
        <f t="shared" si="7"/>
        <v>154666600</v>
      </c>
      <c r="H24" s="53">
        <f t="shared" si="7"/>
        <v>0</v>
      </c>
      <c r="I24" s="54">
        <f t="shared" si="7"/>
        <v>154666600</v>
      </c>
      <c r="J24" s="55">
        <f t="shared" si="7"/>
        <v>192676600</v>
      </c>
      <c r="K24" s="55">
        <f t="shared" si="7"/>
        <v>17100000</v>
      </c>
      <c r="L24" s="55">
        <f t="shared" si="7"/>
        <v>209776600</v>
      </c>
      <c r="M24" s="56">
        <f t="shared" si="7"/>
        <v>200383664</v>
      </c>
      <c r="N24" s="53">
        <f t="shared" si="7"/>
        <v>17784000</v>
      </c>
      <c r="O24" s="53">
        <f t="shared" si="7"/>
        <v>218167664</v>
      </c>
      <c r="P24" s="53">
        <f t="shared" si="7"/>
        <v>208399010.56</v>
      </c>
      <c r="Q24" s="53">
        <f t="shared" si="7"/>
        <v>18495360</v>
      </c>
      <c r="R24" s="53">
        <f t="shared" si="7"/>
        <v>226894370.56</v>
      </c>
      <c r="S24" s="3"/>
    </row>
    <row r="25" spans="1:19" ht="15.75" customHeight="1" thickBot="1" x14ac:dyDescent="0.3">
      <c r="A25" s="1"/>
      <c r="B25" s="57"/>
      <c r="C25" s="58" t="s">
        <v>37</v>
      </c>
      <c r="D25" s="489"/>
      <c r="E25" s="489"/>
      <c r="F25" s="490"/>
      <c r="G25" s="489"/>
      <c r="H25" s="489"/>
      <c r="I25" s="489"/>
      <c r="J25" s="488"/>
      <c r="K25" s="489"/>
      <c r="L25" s="490"/>
      <c r="M25" s="489"/>
      <c r="N25" s="489"/>
      <c r="O25" s="490"/>
      <c r="P25" s="489"/>
      <c r="Q25" s="489"/>
      <c r="R25" s="490"/>
      <c r="S25" s="3"/>
    </row>
    <row r="26" spans="1:19" x14ac:dyDescent="0.25">
      <c r="A26" s="1"/>
      <c r="B26" s="515" t="s">
        <v>4</v>
      </c>
      <c r="C26" s="522" t="s">
        <v>5</v>
      </c>
      <c r="D26" s="509" t="s">
        <v>38</v>
      </c>
      <c r="E26" s="511" t="s">
        <v>39</v>
      </c>
      <c r="F26" s="513" t="s">
        <v>40</v>
      </c>
      <c r="G26" s="517" t="s">
        <v>38</v>
      </c>
      <c r="H26" s="511" t="s">
        <v>39</v>
      </c>
      <c r="I26" s="507" t="s">
        <v>40</v>
      </c>
      <c r="J26" s="509" t="s">
        <v>38</v>
      </c>
      <c r="K26" s="511" t="s">
        <v>39</v>
      </c>
      <c r="L26" s="513" t="s">
        <v>40</v>
      </c>
      <c r="M26" s="532" t="s">
        <v>38</v>
      </c>
      <c r="N26" s="511" t="s">
        <v>39</v>
      </c>
      <c r="O26" s="513" t="s">
        <v>40</v>
      </c>
      <c r="P26" s="517" t="s">
        <v>38</v>
      </c>
      <c r="Q26" s="511" t="s">
        <v>39</v>
      </c>
      <c r="R26" s="513" t="s">
        <v>40</v>
      </c>
      <c r="S26" s="3"/>
    </row>
    <row r="27" spans="1:19" ht="15.75" thickBot="1" x14ac:dyDescent="0.3">
      <c r="A27" s="1"/>
      <c r="B27" s="516"/>
      <c r="C27" s="523"/>
      <c r="D27" s="510"/>
      <c r="E27" s="512"/>
      <c r="F27" s="514"/>
      <c r="G27" s="518"/>
      <c r="H27" s="512"/>
      <c r="I27" s="508"/>
      <c r="J27" s="510"/>
      <c r="K27" s="512"/>
      <c r="L27" s="514"/>
      <c r="M27" s="533"/>
      <c r="N27" s="512"/>
      <c r="O27" s="514"/>
      <c r="P27" s="518"/>
      <c r="Q27" s="512"/>
      <c r="R27" s="514"/>
      <c r="S27" s="3"/>
    </row>
    <row r="28" spans="1:19" x14ac:dyDescent="0.25">
      <c r="A28" s="1"/>
      <c r="B28" s="18" t="s">
        <v>41</v>
      </c>
      <c r="C28" s="59" t="s">
        <v>42</v>
      </c>
      <c r="D28" s="20">
        <f>'[18]NR 2023'!G28</f>
        <v>5347056.0899999989</v>
      </c>
      <c r="E28" s="21">
        <f>'[18]NR 2023'!H28</f>
        <v>52386.33</v>
      </c>
      <c r="F28" s="22">
        <f t="shared" ref="F28:F38" si="8">D28+E28</f>
        <v>5399442.419999999</v>
      </c>
      <c r="G28" s="20">
        <f>'[18]NR 2023'!M28</f>
        <v>6820000</v>
      </c>
      <c r="H28" s="21">
        <f>'[18]NR 2023'!N28</f>
        <v>30000</v>
      </c>
      <c r="I28" s="23">
        <f t="shared" ref="I28:I38" si="9">G28+H28</f>
        <v>6850000</v>
      </c>
      <c r="J28" s="24">
        <f>'[18]NR 2023'!Y28</f>
        <v>6900000</v>
      </c>
      <c r="K28" s="25">
        <f>'[18]NR 2023'!Z28</f>
        <v>30000</v>
      </c>
      <c r="L28" s="26">
        <f t="shared" ref="L28:L38" si="10">J28+K28</f>
        <v>6930000</v>
      </c>
      <c r="M28" s="60">
        <f t="shared" ref="M28:N38" si="11">+J28*1.04</f>
        <v>7176000</v>
      </c>
      <c r="N28" s="60">
        <f t="shared" si="11"/>
        <v>31200</v>
      </c>
      <c r="O28" s="22">
        <f t="shared" ref="O28:O38" si="12">M28+N28</f>
        <v>7207200</v>
      </c>
      <c r="P28" s="60">
        <f t="shared" ref="P28:Q38" si="13">+M28*1.04</f>
        <v>7463040</v>
      </c>
      <c r="Q28" s="60">
        <f t="shared" si="13"/>
        <v>32448</v>
      </c>
      <c r="R28" s="22">
        <f t="shared" ref="R28:R38" si="14">P28+Q28</f>
        <v>7495488</v>
      </c>
      <c r="S28" s="3"/>
    </row>
    <row r="29" spans="1:19" x14ac:dyDescent="0.25">
      <c r="A29" s="1"/>
      <c r="B29" s="28" t="s">
        <v>43</v>
      </c>
      <c r="C29" s="61" t="s">
        <v>44</v>
      </c>
      <c r="D29" s="20">
        <f>'[18]NR 2023'!G29</f>
        <v>12818553.729999997</v>
      </c>
      <c r="E29" s="30">
        <f>'[18]NR 2023'!H29</f>
        <v>2539735.5</v>
      </c>
      <c r="F29" s="22">
        <f t="shared" si="8"/>
        <v>15358289.229999997</v>
      </c>
      <c r="G29" s="20">
        <f>'[18]NR 2023'!M29</f>
        <v>11142966</v>
      </c>
      <c r="H29" s="30">
        <f>'[18]NR 2023'!N29</f>
        <v>2300000</v>
      </c>
      <c r="I29" s="23">
        <f t="shared" si="9"/>
        <v>13442966</v>
      </c>
      <c r="J29" s="31">
        <f>'[18]NR 2023'!Y29</f>
        <v>11642966</v>
      </c>
      <c r="K29" s="62">
        <f>'[18]NR 2023'!Z29</f>
        <v>2300000</v>
      </c>
      <c r="L29" s="33">
        <f t="shared" si="10"/>
        <v>13942966</v>
      </c>
      <c r="M29" s="63">
        <f t="shared" si="11"/>
        <v>12108684.640000001</v>
      </c>
      <c r="N29" s="64">
        <f t="shared" si="11"/>
        <v>2392000</v>
      </c>
      <c r="O29" s="22">
        <f t="shared" si="12"/>
        <v>14500684.640000001</v>
      </c>
      <c r="P29" s="63">
        <f t="shared" si="13"/>
        <v>12593032.025600001</v>
      </c>
      <c r="Q29" s="64">
        <f t="shared" si="13"/>
        <v>2487680</v>
      </c>
      <c r="R29" s="22">
        <f t="shared" si="14"/>
        <v>15080712.025600001</v>
      </c>
      <c r="S29" s="3"/>
    </row>
    <row r="30" spans="1:19" x14ac:dyDescent="0.25">
      <c r="A30" s="1"/>
      <c r="B30" s="28" t="s">
        <v>45</v>
      </c>
      <c r="C30" s="42" t="s">
        <v>46</v>
      </c>
      <c r="D30" s="20">
        <f>'[18]NR 2023'!G30</f>
        <v>10044008.940000003</v>
      </c>
      <c r="E30" s="30">
        <f>'[18]NR 2023'!H30</f>
        <v>68551.95</v>
      </c>
      <c r="F30" s="22">
        <f t="shared" si="8"/>
        <v>10112560.890000002</v>
      </c>
      <c r="G30" s="20">
        <f>'[18]NR 2023'!M30</f>
        <v>20711472</v>
      </c>
      <c r="H30" s="30">
        <f>'[18]NR 2023'!N30</f>
        <v>70000</v>
      </c>
      <c r="I30" s="23">
        <f t="shared" si="9"/>
        <v>20781472</v>
      </c>
      <c r="J30" s="31">
        <f>'[18]NR 2023'!Y30</f>
        <v>20711472</v>
      </c>
      <c r="K30" s="62">
        <f>'[18]NR 2023'!Z30</f>
        <v>70000</v>
      </c>
      <c r="L30" s="33">
        <f t="shared" si="10"/>
        <v>20781472</v>
      </c>
      <c r="M30" s="63">
        <f t="shared" si="11"/>
        <v>21539930.879999999</v>
      </c>
      <c r="N30" s="64">
        <f t="shared" si="11"/>
        <v>72800</v>
      </c>
      <c r="O30" s="22">
        <f t="shared" si="12"/>
        <v>21612730.879999999</v>
      </c>
      <c r="P30" s="63">
        <f t="shared" si="13"/>
        <v>22401528.115199998</v>
      </c>
      <c r="Q30" s="64">
        <f t="shared" si="13"/>
        <v>75712</v>
      </c>
      <c r="R30" s="22">
        <f t="shared" si="14"/>
        <v>22477240.115199998</v>
      </c>
      <c r="S30" s="3"/>
    </row>
    <row r="31" spans="1:19" x14ac:dyDescent="0.25">
      <c r="A31" s="1"/>
      <c r="B31" s="28" t="s">
        <v>47</v>
      </c>
      <c r="C31" s="42" t="s">
        <v>48</v>
      </c>
      <c r="D31" s="20">
        <f>'[18]NR 2023'!G31</f>
        <v>33206861.759999987</v>
      </c>
      <c r="E31" s="21">
        <f>'[18]NR 2023'!H31</f>
        <v>4094145.4</v>
      </c>
      <c r="F31" s="22">
        <f t="shared" si="8"/>
        <v>37301007.159999989</v>
      </c>
      <c r="G31" s="20">
        <f>'[18]NR 2023'!M31</f>
        <v>32834789</v>
      </c>
      <c r="H31" s="21">
        <f>'[18]NR 2023'!N31</f>
        <v>4000000</v>
      </c>
      <c r="I31" s="23">
        <f t="shared" si="9"/>
        <v>36834789</v>
      </c>
      <c r="J31" s="31">
        <f>'[18]NR 2023'!Y31</f>
        <v>39404789</v>
      </c>
      <c r="K31" s="32">
        <f>'[18]NR 2023'!Z31</f>
        <v>4000000</v>
      </c>
      <c r="L31" s="33">
        <f t="shared" si="10"/>
        <v>43404789</v>
      </c>
      <c r="M31" s="63">
        <f t="shared" si="11"/>
        <v>40980980.560000002</v>
      </c>
      <c r="N31" s="63">
        <f t="shared" si="11"/>
        <v>4160000</v>
      </c>
      <c r="O31" s="22">
        <f t="shared" si="12"/>
        <v>45140980.560000002</v>
      </c>
      <c r="P31" s="63">
        <f t="shared" si="13"/>
        <v>42620219.782400005</v>
      </c>
      <c r="Q31" s="63">
        <f t="shared" si="13"/>
        <v>4326400</v>
      </c>
      <c r="R31" s="22">
        <f t="shared" si="14"/>
        <v>46946619.782400005</v>
      </c>
      <c r="S31" s="3"/>
    </row>
    <row r="32" spans="1:19" x14ac:dyDescent="0.25">
      <c r="A32" s="1"/>
      <c r="B32" s="28" t="s">
        <v>49</v>
      </c>
      <c r="C32" s="42" t="s">
        <v>50</v>
      </c>
      <c r="D32" s="20">
        <f>'[18]NR 2023'!G32</f>
        <v>56109531.18999999</v>
      </c>
      <c r="E32" s="21">
        <f>'[18]NR 2023'!H32</f>
        <v>3235672.81</v>
      </c>
      <c r="F32" s="22">
        <f t="shared" si="8"/>
        <v>59345203.999999993</v>
      </c>
      <c r="G32" s="20">
        <f>'[18]NR 2023'!M32</f>
        <v>61926525</v>
      </c>
      <c r="H32" s="21">
        <f>'[18]NR 2023'!N32</f>
        <v>3300000</v>
      </c>
      <c r="I32" s="23">
        <f t="shared" si="9"/>
        <v>65226525</v>
      </c>
      <c r="J32" s="31">
        <f>'[18]NR 2023'!Y32</f>
        <v>67110348</v>
      </c>
      <c r="K32" s="32">
        <f>'[18]NR 2023'!Z32</f>
        <v>3300000</v>
      </c>
      <c r="L32" s="33">
        <f t="shared" si="10"/>
        <v>70410348</v>
      </c>
      <c r="M32" s="63">
        <f t="shared" si="11"/>
        <v>69794761.920000002</v>
      </c>
      <c r="N32" s="63">
        <f t="shared" si="11"/>
        <v>3432000</v>
      </c>
      <c r="O32" s="22">
        <f t="shared" si="12"/>
        <v>73226761.920000002</v>
      </c>
      <c r="P32" s="63">
        <f t="shared" si="13"/>
        <v>72586552.396800011</v>
      </c>
      <c r="Q32" s="63">
        <f t="shared" si="13"/>
        <v>3569280</v>
      </c>
      <c r="R32" s="22">
        <f t="shared" si="14"/>
        <v>76155832.396800011</v>
      </c>
      <c r="S32" s="3"/>
    </row>
    <row r="33" spans="1:19" x14ac:dyDescent="0.25">
      <c r="A33" s="1"/>
      <c r="B33" s="28" t="s">
        <v>51</v>
      </c>
      <c r="C33" s="39" t="s">
        <v>52</v>
      </c>
      <c r="D33" s="20">
        <f>'[18]NR 2023'!G33</f>
        <v>55162215.18999999</v>
      </c>
      <c r="E33" s="21">
        <f>'[18]NR 2023'!H33</f>
        <v>3235672.81</v>
      </c>
      <c r="F33" s="22">
        <f t="shared" si="8"/>
        <v>58397887.999999993</v>
      </c>
      <c r="G33" s="20">
        <f>'[18]NR 2023'!M33</f>
        <v>60826525</v>
      </c>
      <c r="H33" s="21">
        <f>'[18]NR 2023'!N33</f>
        <v>3300000</v>
      </c>
      <c r="I33" s="23">
        <f t="shared" si="9"/>
        <v>64126525</v>
      </c>
      <c r="J33" s="31">
        <f>'[18]NR 2023'!Y33</f>
        <v>66010348</v>
      </c>
      <c r="K33" s="32">
        <f>'[18]NR 2023'!Z33</f>
        <v>3300000</v>
      </c>
      <c r="L33" s="33">
        <f t="shared" si="10"/>
        <v>69310348</v>
      </c>
      <c r="M33" s="63">
        <f t="shared" si="11"/>
        <v>68650761.920000002</v>
      </c>
      <c r="N33" s="63">
        <f t="shared" si="11"/>
        <v>3432000</v>
      </c>
      <c r="O33" s="22">
        <f t="shared" si="12"/>
        <v>72082761.920000002</v>
      </c>
      <c r="P33" s="63">
        <f t="shared" si="13"/>
        <v>71396792.396800011</v>
      </c>
      <c r="Q33" s="63">
        <f t="shared" si="13"/>
        <v>3569280</v>
      </c>
      <c r="R33" s="22">
        <f t="shared" si="14"/>
        <v>74966072.396800011</v>
      </c>
      <c r="S33" s="3"/>
    </row>
    <row r="34" spans="1:19" x14ac:dyDescent="0.25">
      <c r="A34" s="1"/>
      <c r="B34" s="28" t="s">
        <v>53</v>
      </c>
      <c r="C34" s="65" t="s">
        <v>54</v>
      </c>
      <c r="D34" s="20">
        <f>'[18]NR 2023'!G34</f>
        <v>947315.99999999988</v>
      </c>
      <c r="E34" s="21">
        <f>'[18]NR 2023'!H34</f>
        <v>0</v>
      </c>
      <c r="F34" s="22">
        <f t="shared" si="8"/>
        <v>947315.99999999988</v>
      </c>
      <c r="G34" s="20">
        <f>'[18]NR 2023'!M34</f>
        <v>1100000</v>
      </c>
      <c r="H34" s="21">
        <f>'[18]NR 2023'!N34</f>
        <v>0</v>
      </c>
      <c r="I34" s="23">
        <f t="shared" si="9"/>
        <v>1100000</v>
      </c>
      <c r="J34" s="31">
        <f>'[18]NR 2023'!Y34</f>
        <v>1100000</v>
      </c>
      <c r="K34" s="32">
        <f>'[18]NR 2023'!Z34</f>
        <v>0</v>
      </c>
      <c r="L34" s="33">
        <f t="shared" si="10"/>
        <v>1100000</v>
      </c>
      <c r="M34" s="63">
        <f t="shared" si="11"/>
        <v>1144000</v>
      </c>
      <c r="N34" s="63">
        <f t="shared" si="11"/>
        <v>0</v>
      </c>
      <c r="O34" s="22">
        <f t="shared" si="12"/>
        <v>1144000</v>
      </c>
      <c r="P34" s="63">
        <f t="shared" si="13"/>
        <v>1189760</v>
      </c>
      <c r="Q34" s="63">
        <f t="shared" si="13"/>
        <v>0</v>
      </c>
      <c r="R34" s="22">
        <f t="shared" si="14"/>
        <v>1189760</v>
      </c>
      <c r="S34" s="3"/>
    </row>
    <row r="35" spans="1:19" x14ac:dyDescent="0.25">
      <c r="A35" s="1"/>
      <c r="B35" s="28" t="s">
        <v>55</v>
      </c>
      <c r="C35" s="42" t="s">
        <v>56</v>
      </c>
      <c r="D35" s="20">
        <f>'[18]NR 2023'!G35</f>
        <v>19813630.489999998</v>
      </c>
      <c r="E35" s="21">
        <f>'[18]NR 2023'!H35</f>
        <v>1191993.53</v>
      </c>
      <c r="F35" s="22">
        <f t="shared" si="8"/>
        <v>21005624.02</v>
      </c>
      <c r="G35" s="20">
        <f>'[18]NR 2023'!M35</f>
        <v>20621441</v>
      </c>
      <c r="H35" s="21">
        <f>'[18]NR 2023'!N35</f>
        <v>1150000</v>
      </c>
      <c r="I35" s="23">
        <f t="shared" si="9"/>
        <v>21771441</v>
      </c>
      <c r="J35" s="31">
        <f>'[18]NR 2023'!Y35</f>
        <v>22487618</v>
      </c>
      <c r="K35" s="32">
        <f>'[18]NR 2023'!Z35</f>
        <v>1150000</v>
      </c>
      <c r="L35" s="33">
        <f t="shared" si="10"/>
        <v>23637618</v>
      </c>
      <c r="M35" s="63">
        <f t="shared" si="11"/>
        <v>23387122.720000003</v>
      </c>
      <c r="N35" s="63">
        <f t="shared" si="11"/>
        <v>1196000</v>
      </c>
      <c r="O35" s="22">
        <f t="shared" si="12"/>
        <v>24583122.720000003</v>
      </c>
      <c r="P35" s="63">
        <f t="shared" si="13"/>
        <v>24322607.628800005</v>
      </c>
      <c r="Q35" s="63">
        <f t="shared" si="13"/>
        <v>1243840</v>
      </c>
      <c r="R35" s="22">
        <f t="shared" si="14"/>
        <v>25566447.628800005</v>
      </c>
      <c r="S35" s="3"/>
    </row>
    <row r="36" spans="1:19" x14ac:dyDescent="0.25">
      <c r="A36" s="1"/>
      <c r="B36" s="28" t="s">
        <v>57</v>
      </c>
      <c r="C36" s="42" t="s">
        <v>58</v>
      </c>
      <c r="D36" s="20">
        <f>'[18]NR 2023'!G36</f>
        <v>76275.999999999985</v>
      </c>
      <c r="E36" s="21">
        <f>'[18]NR 2023'!H36</f>
        <v>253981</v>
      </c>
      <c r="F36" s="22">
        <f t="shared" si="8"/>
        <v>330257</v>
      </c>
      <c r="G36" s="20">
        <f>'[18]NR 2023'!M36</f>
        <v>70000</v>
      </c>
      <c r="H36" s="21">
        <f>'[18]NR 2023'!N36</f>
        <v>250000</v>
      </c>
      <c r="I36" s="23">
        <f t="shared" si="9"/>
        <v>320000</v>
      </c>
      <c r="J36" s="31">
        <f>'[18]NR 2023'!Y36</f>
        <v>70000</v>
      </c>
      <c r="K36" s="32">
        <f>'[18]NR 2023'!Z36</f>
        <v>250000</v>
      </c>
      <c r="L36" s="33">
        <f t="shared" si="10"/>
        <v>320000</v>
      </c>
      <c r="M36" s="63">
        <f t="shared" si="11"/>
        <v>72800</v>
      </c>
      <c r="N36" s="63">
        <f t="shared" si="11"/>
        <v>260000</v>
      </c>
      <c r="O36" s="22">
        <f t="shared" si="12"/>
        <v>332800</v>
      </c>
      <c r="P36" s="63">
        <f t="shared" si="13"/>
        <v>75712</v>
      </c>
      <c r="Q36" s="63">
        <f t="shared" si="13"/>
        <v>270400</v>
      </c>
      <c r="R36" s="22">
        <f t="shared" si="14"/>
        <v>346112</v>
      </c>
      <c r="S36" s="3"/>
    </row>
    <row r="37" spans="1:19" x14ac:dyDescent="0.25">
      <c r="A37" s="1"/>
      <c r="B37" s="28" t="s">
        <v>59</v>
      </c>
      <c r="C37" s="42" t="s">
        <v>60</v>
      </c>
      <c r="D37" s="20">
        <f>'[18]NR 2023'!G37</f>
        <v>15159954.799999993</v>
      </c>
      <c r="E37" s="21">
        <f>'[18]NR 2023'!H37</f>
        <v>878761.19999999984</v>
      </c>
      <c r="F37" s="22">
        <f t="shared" si="8"/>
        <v>16038715.999999993</v>
      </c>
      <c r="G37" s="20">
        <f>'[18]NR 2023'!M37</f>
        <v>19616407</v>
      </c>
      <c r="H37" s="21">
        <f>'[18]NR 2023'!N37</f>
        <v>1000000</v>
      </c>
      <c r="I37" s="23">
        <f t="shared" si="9"/>
        <v>20616407</v>
      </c>
      <c r="J37" s="31">
        <f>'[18]NR 2023'!Y37</f>
        <v>19766407</v>
      </c>
      <c r="K37" s="32">
        <f>'[18]NR 2023'!Z37</f>
        <v>1000000</v>
      </c>
      <c r="L37" s="33">
        <f t="shared" si="10"/>
        <v>20766407</v>
      </c>
      <c r="M37" s="63">
        <f t="shared" si="11"/>
        <v>20557063.280000001</v>
      </c>
      <c r="N37" s="63">
        <f t="shared" si="11"/>
        <v>1040000</v>
      </c>
      <c r="O37" s="22">
        <f t="shared" si="12"/>
        <v>21597063.280000001</v>
      </c>
      <c r="P37" s="63">
        <f t="shared" si="13"/>
        <v>21379345.8112</v>
      </c>
      <c r="Q37" s="63">
        <f t="shared" si="13"/>
        <v>1081600</v>
      </c>
      <c r="R37" s="22">
        <f t="shared" si="14"/>
        <v>22460945.8112</v>
      </c>
      <c r="S37" s="3"/>
    </row>
    <row r="38" spans="1:19" ht="15.75" thickBot="1" x14ac:dyDescent="0.3">
      <c r="A38" s="1"/>
      <c r="B38" s="66" t="s">
        <v>61</v>
      </c>
      <c r="C38" s="67" t="s">
        <v>62</v>
      </c>
      <c r="D38" s="20">
        <f>'[18]NR 2023'!G38</f>
        <v>9816990.0500000436</v>
      </c>
      <c r="E38" s="21">
        <f>'[18]NR 2023'!H38</f>
        <v>2548512.4600000004</v>
      </c>
      <c r="F38" s="46">
        <f t="shared" si="8"/>
        <v>12365502.510000044</v>
      </c>
      <c r="G38" s="20">
        <f>'[18]NR 2023'!M38</f>
        <v>7300000</v>
      </c>
      <c r="H38" s="21">
        <f>'[18]NR 2023'!N38</f>
        <v>2283000</v>
      </c>
      <c r="I38" s="47">
        <f t="shared" si="9"/>
        <v>9583000</v>
      </c>
      <c r="J38" s="31">
        <f>'[18]NR 2023'!Y38</f>
        <v>7300000</v>
      </c>
      <c r="K38" s="32">
        <f>'[18]NR 2023'!Z38</f>
        <v>2283000</v>
      </c>
      <c r="L38" s="33">
        <f t="shared" si="10"/>
        <v>9583000</v>
      </c>
      <c r="M38" s="68">
        <f t="shared" si="11"/>
        <v>7592000</v>
      </c>
      <c r="N38" s="68">
        <f t="shared" si="11"/>
        <v>2374320</v>
      </c>
      <c r="O38" s="46">
        <f t="shared" si="12"/>
        <v>9966320</v>
      </c>
      <c r="P38" s="68">
        <f t="shared" si="13"/>
        <v>7895680</v>
      </c>
      <c r="Q38" s="68">
        <f t="shared" si="13"/>
        <v>2469292.8000000003</v>
      </c>
      <c r="R38" s="46">
        <f t="shared" si="14"/>
        <v>10364972.800000001</v>
      </c>
      <c r="S38" s="3"/>
    </row>
    <row r="39" spans="1:19" ht="15.75" thickBot="1" x14ac:dyDescent="0.3">
      <c r="A39" s="1"/>
      <c r="B39" s="51" t="s">
        <v>63</v>
      </c>
      <c r="C39" s="69" t="s">
        <v>64</v>
      </c>
      <c r="D39" s="70">
        <f>SUM(D28:D32)+SUM(D35:D38)</f>
        <v>162392863.05000001</v>
      </c>
      <c r="E39" s="70">
        <f>SUM(E28:E32)+SUM(E35:E38)</f>
        <v>14863740.18</v>
      </c>
      <c r="F39" s="71">
        <f>SUM(F35:F38)+SUM(F28:F32)</f>
        <v>177256603.23000002</v>
      </c>
      <c r="G39" s="70">
        <f>SUM(G28:G32)+SUM(G35:G38)</f>
        <v>181043600</v>
      </c>
      <c r="H39" s="70">
        <f>SUM(H28:H32)+SUM(H35:H38)</f>
        <v>14383000</v>
      </c>
      <c r="I39" s="72">
        <f>SUM(I35:I38)+SUM(I28:I32)</f>
        <v>195426600</v>
      </c>
      <c r="J39" s="73">
        <f>SUM(J28:J32)+SUM(J35:J38)</f>
        <v>195393600</v>
      </c>
      <c r="K39" s="74">
        <f>SUM(K28:K32)+SUM(K35:K38)</f>
        <v>14383000</v>
      </c>
      <c r="L39" s="73">
        <f>SUM(L35:L38)+SUM(L28:L32)</f>
        <v>209776600</v>
      </c>
      <c r="M39" s="70">
        <f>SUM(M28:M32)+SUM(M35:M38)</f>
        <v>203209344</v>
      </c>
      <c r="N39" s="70">
        <f>SUM(N28:N32)+SUM(N35:N38)</f>
        <v>14958320</v>
      </c>
      <c r="O39" s="71">
        <f>SUM(O35:O38)+SUM(O28:O32)</f>
        <v>218167664</v>
      </c>
      <c r="P39" s="70">
        <f>SUM(P28:P32)+SUM(P35:P38)</f>
        <v>211337717.76000002</v>
      </c>
      <c r="Q39" s="70">
        <f>SUM(Q28:Q32)+SUM(Q35:Q38)</f>
        <v>15556652.800000001</v>
      </c>
      <c r="R39" s="71">
        <f>SUM(R35:R38)+SUM(R28:R32)</f>
        <v>226894370.56000003</v>
      </c>
      <c r="S39" s="3"/>
    </row>
    <row r="40" spans="1:19" ht="19.5" thickBot="1" x14ac:dyDescent="0.35">
      <c r="A40" s="1"/>
      <c r="B40" s="75" t="s">
        <v>65</v>
      </c>
      <c r="C40" s="76" t="s">
        <v>66</v>
      </c>
      <c r="D40" s="77">
        <f t="shared" ref="D40:R40" si="15">D24-D39</f>
        <v>-2670395.7199999988</v>
      </c>
      <c r="E40" s="77">
        <f t="shared" si="15"/>
        <v>2699121.450000003</v>
      </c>
      <c r="F40" s="78">
        <f t="shared" si="15"/>
        <v>28725.730000019073</v>
      </c>
      <c r="G40" s="77">
        <f t="shared" si="15"/>
        <v>-26377000</v>
      </c>
      <c r="H40" s="77">
        <f t="shared" si="15"/>
        <v>-14383000</v>
      </c>
      <c r="I40" s="79">
        <f t="shared" si="15"/>
        <v>-40760000</v>
      </c>
      <c r="J40" s="77">
        <f t="shared" si="15"/>
        <v>-2717000</v>
      </c>
      <c r="K40" s="77">
        <f t="shared" si="15"/>
        <v>2717000</v>
      </c>
      <c r="L40" s="78">
        <f t="shared" si="15"/>
        <v>0</v>
      </c>
      <c r="M40" s="80">
        <f t="shared" si="15"/>
        <v>-2825680</v>
      </c>
      <c r="N40" s="77">
        <f t="shared" si="15"/>
        <v>2825680</v>
      </c>
      <c r="O40" s="78">
        <f t="shared" si="15"/>
        <v>0</v>
      </c>
      <c r="P40" s="77">
        <f t="shared" si="15"/>
        <v>-2938707.2000000179</v>
      </c>
      <c r="Q40" s="77">
        <f t="shared" si="15"/>
        <v>2938707.1999999993</v>
      </c>
      <c r="R40" s="78">
        <f t="shared" si="15"/>
        <v>0</v>
      </c>
      <c r="S40" s="3"/>
    </row>
    <row r="41" spans="1:19" ht="15.75" thickBot="1" x14ac:dyDescent="0.3">
      <c r="A41" s="1"/>
      <c r="B41" s="81" t="s">
        <v>67</v>
      </c>
      <c r="C41" s="82" t="s">
        <v>68</v>
      </c>
      <c r="D41" s="83"/>
      <c r="E41" s="84"/>
      <c r="F41" s="85">
        <f>F40-D16</f>
        <v>-130240974.27</v>
      </c>
      <c r="G41" s="83"/>
      <c r="H41" s="86"/>
      <c r="I41" s="87">
        <f>I40-G16</f>
        <v>-195426600</v>
      </c>
      <c r="J41" s="88"/>
      <c r="K41" s="86"/>
      <c r="L41" s="85">
        <f>L40-J16</f>
        <v>-169016600</v>
      </c>
      <c r="M41" s="89"/>
      <c r="N41" s="86"/>
      <c r="O41" s="85">
        <f>O40-M16</f>
        <v>-175777264</v>
      </c>
      <c r="P41" s="83"/>
      <c r="Q41" s="86"/>
      <c r="R41" s="85">
        <f>R40-P16</f>
        <v>-182808354.56</v>
      </c>
      <c r="S41" s="3"/>
    </row>
    <row r="42" spans="1:19" s="95" customFormat="1" ht="8.25" customHeight="1" thickBot="1" x14ac:dyDescent="0.3">
      <c r="A42" s="90"/>
      <c r="B42" s="91"/>
      <c r="C42" s="92"/>
      <c r="D42" s="90"/>
      <c r="E42" s="93"/>
      <c r="F42" s="93"/>
      <c r="G42" s="90"/>
      <c r="H42" s="93"/>
      <c r="I42" s="93"/>
      <c r="J42" s="93"/>
      <c r="K42" s="93"/>
      <c r="L42" s="94"/>
      <c r="M42" s="94"/>
      <c r="N42" s="94"/>
      <c r="O42" s="94"/>
      <c r="P42" s="94"/>
      <c r="Q42" s="94"/>
      <c r="R42" s="94"/>
      <c r="S42" s="94"/>
    </row>
    <row r="43" spans="1:19" s="95" customFormat="1" ht="15.75" customHeight="1" x14ac:dyDescent="0.25">
      <c r="A43" s="90"/>
      <c r="B43" s="96"/>
      <c r="C43" s="519" t="s">
        <v>69</v>
      </c>
      <c r="D43" s="97" t="s">
        <v>70</v>
      </c>
      <c r="E43" s="93"/>
      <c r="F43" s="98"/>
      <c r="G43" s="97" t="s">
        <v>71</v>
      </c>
      <c r="H43" s="93"/>
      <c r="I43" s="93"/>
      <c r="J43" s="97" t="s">
        <v>72</v>
      </c>
      <c r="K43" s="93"/>
      <c r="L43" s="93"/>
      <c r="M43" s="97" t="s">
        <v>73</v>
      </c>
      <c r="N43" s="94"/>
      <c r="O43" s="94"/>
      <c r="P43" s="97" t="s">
        <v>73</v>
      </c>
      <c r="Q43" s="94"/>
      <c r="R43" s="94"/>
      <c r="S43" s="94"/>
    </row>
    <row r="44" spans="1:19" ht="15.75" thickBot="1" x14ac:dyDescent="0.3">
      <c r="A44" s="1"/>
      <c r="B44" s="96"/>
      <c r="C44" s="520"/>
      <c r="D44" s="99">
        <v>0</v>
      </c>
      <c r="E44" s="93"/>
      <c r="F44" s="98"/>
      <c r="G44" s="99">
        <v>0</v>
      </c>
      <c r="H44" s="100"/>
      <c r="I44" s="100"/>
      <c r="J44" s="99">
        <v>0</v>
      </c>
      <c r="K44" s="100"/>
      <c r="L44" s="100"/>
      <c r="M44" s="99"/>
      <c r="N44" s="3"/>
      <c r="O44" s="3"/>
      <c r="P44" s="99">
        <v>0</v>
      </c>
      <c r="Q44" s="3"/>
      <c r="R44" s="3"/>
      <c r="S44" s="3"/>
    </row>
    <row r="45" spans="1:19" s="95" customFormat="1" ht="8.25" customHeight="1" thickBot="1" x14ac:dyDescent="0.3">
      <c r="A45" s="90"/>
      <c r="B45" s="96"/>
      <c r="C45" s="92"/>
      <c r="D45" s="93"/>
      <c r="E45" s="93"/>
      <c r="F45" s="98"/>
      <c r="G45" s="93"/>
      <c r="H45" s="93"/>
      <c r="I45" s="98"/>
      <c r="J45" s="98"/>
      <c r="K45" s="98"/>
      <c r="L45" s="94"/>
      <c r="M45" s="94"/>
      <c r="N45" s="94"/>
      <c r="O45" s="94"/>
      <c r="P45" s="94"/>
      <c r="Q45" s="94"/>
      <c r="R45" s="94"/>
      <c r="S45" s="94"/>
    </row>
    <row r="46" spans="1:19" s="95" customFormat="1" ht="37.5" customHeight="1" thickBot="1" x14ac:dyDescent="0.3">
      <c r="A46" s="90"/>
      <c r="B46" s="96"/>
      <c r="C46" s="519" t="s">
        <v>74</v>
      </c>
      <c r="D46" s="101" t="s">
        <v>75</v>
      </c>
      <c r="E46" s="102" t="s">
        <v>76</v>
      </c>
      <c r="F46" s="98"/>
      <c r="G46" s="101" t="s">
        <v>75</v>
      </c>
      <c r="H46" s="102" t="s">
        <v>76</v>
      </c>
      <c r="I46" s="94"/>
      <c r="J46" s="101" t="s">
        <v>75</v>
      </c>
      <c r="K46" s="102" t="s">
        <v>76</v>
      </c>
      <c r="L46" s="103"/>
      <c r="M46" s="101" t="s">
        <v>75</v>
      </c>
      <c r="N46" s="102" t="s">
        <v>76</v>
      </c>
      <c r="O46" s="94"/>
      <c r="P46" s="101" t="s">
        <v>75</v>
      </c>
      <c r="Q46" s="102" t="s">
        <v>76</v>
      </c>
      <c r="R46" s="94"/>
      <c r="S46" s="94"/>
    </row>
    <row r="47" spans="1:19" ht="15.75" thickBot="1" x14ac:dyDescent="0.3">
      <c r="A47" s="1"/>
      <c r="B47" s="104"/>
      <c r="C47" s="521"/>
      <c r="D47" s="105">
        <v>0</v>
      </c>
      <c r="E47" s="106">
        <v>0</v>
      </c>
      <c r="F47" s="98"/>
      <c r="G47" s="105">
        <f>+'[18]NR 2023'!J47</f>
        <v>13080800</v>
      </c>
      <c r="H47" s="106">
        <v>0</v>
      </c>
      <c r="I47" s="3"/>
      <c r="J47" s="105">
        <v>0</v>
      </c>
      <c r="K47" s="106">
        <v>0</v>
      </c>
      <c r="L47" s="100"/>
      <c r="M47" s="105">
        <v>0</v>
      </c>
      <c r="N47" s="106">
        <v>0</v>
      </c>
      <c r="O47" s="3"/>
      <c r="P47" s="105">
        <v>0</v>
      </c>
      <c r="Q47" s="106">
        <v>0</v>
      </c>
      <c r="R47" s="3"/>
      <c r="S47" s="3"/>
    </row>
    <row r="48" spans="1:19" x14ac:dyDescent="0.25">
      <c r="A48" s="1"/>
      <c r="B48" s="104"/>
      <c r="C48" s="92"/>
      <c r="D48" s="93"/>
      <c r="E48" s="93"/>
      <c r="F48" s="98"/>
      <c r="G48" s="93"/>
      <c r="H48" s="93"/>
      <c r="I48" s="98"/>
      <c r="J48" s="98"/>
      <c r="K48" s="98"/>
      <c r="L48" s="94"/>
      <c r="M48" s="3"/>
      <c r="N48" s="94"/>
      <c r="O48" s="94"/>
      <c r="P48" s="3"/>
      <c r="Q48" s="3"/>
      <c r="R48" s="3"/>
      <c r="S48" s="3"/>
    </row>
    <row r="49" spans="1:19" x14ac:dyDescent="0.25">
      <c r="A49" s="1"/>
      <c r="B49" s="104"/>
      <c r="C49" s="107" t="s">
        <v>77</v>
      </c>
      <c r="D49" s="108" t="s">
        <v>78</v>
      </c>
      <c r="E49" s="93"/>
      <c r="F49" s="3"/>
      <c r="G49" s="108" t="s">
        <v>79</v>
      </c>
      <c r="H49" s="3"/>
      <c r="I49" s="3"/>
      <c r="J49" s="108" t="s">
        <v>80</v>
      </c>
      <c r="K49" s="3"/>
      <c r="L49" s="109"/>
      <c r="M49" s="108" t="s">
        <v>81</v>
      </c>
      <c r="N49" s="109"/>
      <c r="O49" s="109"/>
      <c r="P49" s="108" t="s">
        <v>82</v>
      </c>
      <c r="Q49" s="3"/>
      <c r="R49" s="3"/>
      <c r="S49" s="3"/>
    </row>
    <row r="50" spans="1:19" x14ac:dyDescent="0.25">
      <c r="A50" s="1"/>
      <c r="B50" s="104"/>
      <c r="C50" s="110" t="s">
        <v>83</v>
      </c>
      <c r="D50" s="111">
        <f>+'[18]NR 2023'!G50</f>
        <v>11542623.740000002</v>
      </c>
      <c r="E50" s="93"/>
      <c r="F50" s="3"/>
      <c r="G50" s="111">
        <f>+'[18]NR 2023'!M50</f>
        <v>5900476.3100000024</v>
      </c>
      <c r="H50" s="3"/>
      <c r="I50" s="3"/>
      <c r="J50" s="111">
        <f>+'[18]NR 2023'!Y50</f>
        <v>5788820.2700000033</v>
      </c>
      <c r="K50" s="3"/>
      <c r="L50" s="112"/>
      <c r="M50" s="111">
        <f>+J50*1.04</f>
        <v>6020373.0808000034</v>
      </c>
      <c r="N50" s="112"/>
      <c r="O50" s="112"/>
      <c r="P50" s="111">
        <f>+M50*1.04</f>
        <v>6261188.0040320037</v>
      </c>
      <c r="Q50" s="3"/>
      <c r="R50" s="3"/>
      <c r="S50" s="3"/>
    </row>
    <row r="51" spans="1:19" x14ac:dyDescent="0.25">
      <c r="A51" s="1"/>
      <c r="B51" s="104"/>
      <c r="C51" s="110" t="s">
        <v>84</v>
      </c>
      <c r="D51" s="111">
        <f>+'[18]NR 2023'!G51</f>
        <v>198936.75</v>
      </c>
      <c r="E51" s="93"/>
      <c r="F51" s="3"/>
      <c r="G51" s="111">
        <f>+'[18]NR 2023'!M51</f>
        <v>198936.75</v>
      </c>
      <c r="H51" s="3"/>
      <c r="I51" s="3"/>
      <c r="J51" s="111">
        <f>+'[18]NR 2023'!Y51</f>
        <v>198936.75</v>
      </c>
      <c r="K51" s="3"/>
      <c r="L51" s="112"/>
      <c r="M51" s="111">
        <f t="shared" ref="M51:M54" si="16">+J51*1.04</f>
        <v>206894.22</v>
      </c>
      <c r="N51" s="112"/>
      <c r="O51" s="112"/>
      <c r="P51" s="111">
        <f t="shared" ref="P51:P54" si="17">+M51*1.04</f>
        <v>215169.98880000002</v>
      </c>
      <c r="Q51" s="3"/>
      <c r="R51" s="3"/>
      <c r="S51" s="3"/>
    </row>
    <row r="52" spans="1:19" x14ac:dyDescent="0.25">
      <c r="A52" s="1"/>
      <c r="B52" s="104"/>
      <c r="C52" s="110" t="s">
        <v>85</v>
      </c>
      <c r="D52" s="111">
        <f>+'[18]NR 2023'!G52</f>
        <v>11233437.870000001</v>
      </c>
      <c r="E52" s="93"/>
      <c r="F52" s="3"/>
      <c r="G52" s="111">
        <f>+'[18]NR 2023'!M52</f>
        <v>5511407</v>
      </c>
      <c r="H52" s="3"/>
      <c r="I52" s="3"/>
      <c r="J52" s="111">
        <f>+'[18]NR 2023'!Y52</f>
        <v>5391544</v>
      </c>
      <c r="K52" s="3"/>
      <c r="L52" s="112"/>
      <c r="M52" s="111">
        <f t="shared" si="16"/>
        <v>5607205.7599999998</v>
      </c>
      <c r="N52" s="112"/>
      <c r="O52" s="112"/>
      <c r="P52" s="111">
        <f t="shared" si="17"/>
        <v>5831493.9903999995</v>
      </c>
      <c r="Q52" s="3"/>
      <c r="R52" s="3"/>
      <c r="S52" s="3"/>
    </row>
    <row r="53" spans="1:19" x14ac:dyDescent="0.25">
      <c r="A53" s="1"/>
      <c r="B53" s="104"/>
      <c r="C53" s="110" t="s">
        <v>86</v>
      </c>
      <c r="D53" s="111">
        <f>+'[18]NR 2023'!G53</f>
        <v>0</v>
      </c>
      <c r="E53" s="93"/>
      <c r="F53" s="3"/>
      <c r="G53" s="111">
        <f>+'[18]NR 2023'!M53</f>
        <v>0</v>
      </c>
      <c r="H53" s="3"/>
      <c r="I53" s="3"/>
      <c r="J53" s="111">
        <f>+'[18]NR 2023'!Y53</f>
        <v>0</v>
      </c>
      <c r="K53" s="3"/>
      <c r="L53" s="112"/>
      <c r="M53" s="111">
        <f t="shared" si="16"/>
        <v>0</v>
      </c>
      <c r="N53" s="112"/>
      <c r="O53" s="112"/>
      <c r="P53" s="111">
        <f t="shared" si="17"/>
        <v>0</v>
      </c>
      <c r="Q53" s="3"/>
      <c r="R53" s="3"/>
      <c r="S53" s="3"/>
    </row>
    <row r="54" spans="1:19" x14ac:dyDescent="0.25">
      <c r="A54" s="1"/>
      <c r="B54" s="104"/>
      <c r="C54" s="113" t="s">
        <v>87</v>
      </c>
      <c r="D54" s="111">
        <f>+'[18]NR 2023'!G54</f>
        <v>110249.12</v>
      </c>
      <c r="E54" s="93"/>
      <c r="F54" s="3"/>
      <c r="G54" s="111">
        <f>+'[18]NR 2023'!M54</f>
        <v>190132.56000000006</v>
      </c>
      <c r="H54" s="3"/>
      <c r="I54" s="3"/>
      <c r="J54" s="111">
        <f>+'[18]NR 2023'!Y54</f>
        <v>198339.52000000002</v>
      </c>
      <c r="K54" s="3"/>
      <c r="L54" s="112"/>
      <c r="M54" s="111">
        <f t="shared" si="16"/>
        <v>206273.10080000001</v>
      </c>
      <c r="N54" s="112"/>
      <c r="O54" s="112"/>
      <c r="P54" s="111">
        <f t="shared" si="17"/>
        <v>214524.02483200002</v>
      </c>
      <c r="Q54" s="3"/>
      <c r="R54" s="3"/>
      <c r="S54" s="3"/>
    </row>
    <row r="55" spans="1:19" ht="10.5" customHeight="1" x14ac:dyDescent="0.25">
      <c r="A55" s="1"/>
      <c r="B55" s="104"/>
      <c r="C55" s="92"/>
      <c r="D55" s="93"/>
      <c r="E55" s="9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</row>
    <row r="56" spans="1:19" x14ac:dyDescent="0.25">
      <c r="A56" s="1"/>
      <c r="B56" s="104"/>
      <c r="C56" s="107" t="s">
        <v>88</v>
      </c>
      <c r="D56" s="108" t="s">
        <v>78</v>
      </c>
      <c r="E56" s="93"/>
      <c r="F56" s="98"/>
      <c r="G56" s="108" t="s">
        <v>89</v>
      </c>
      <c r="H56" s="93"/>
      <c r="I56" s="98"/>
      <c r="J56" s="108" t="s">
        <v>80</v>
      </c>
      <c r="K56" s="98"/>
      <c r="L56" s="3"/>
      <c r="M56" s="108" t="s">
        <v>81</v>
      </c>
      <c r="N56" s="109"/>
      <c r="O56" s="109"/>
      <c r="P56" s="108" t="s">
        <v>82</v>
      </c>
      <c r="Q56" s="3"/>
      <c r="R56" s="3"/>
      <c r="S56" s="3"/>
    </row>
    <row r="57" spans="1:19" x14ac:dyDescent="0.25">
      <c r="A57" s="1"/>
      <c r="B57" s="104"/>
      <c r="C57" s="110"/>
      <c r="D57" s="114"/>
      <c r="E57" s="93"/>
      <c r="F57" s="98"/>
      <c r="G57" s="114">
        <f>+'[18]NR 2023'!J57</f>
        <v>179</v>
      </c>
      <c r="H57" s="93"/>
      <c r="I57" s="98"/>
      <c r="J57" s="114">
        <f>+'[18]NR 2023'!V57</f>
        <v>185</v>
      </c>
      <c r="K57" s="98"/>
      <c r="L57" s="3"/>
      <c r="M57" s="114">
        <v>185</v>
      </c>
      <c r="N57" s="3"/>
      <c r="O57" s="3"/>
      <c r="P57" s="114">
        <v>185</v>
      </c>
      <c r="Q57" s="3"/>
      <c r="R57" s="3"/>
      <c r="S57" s="3"/>
    </row>
    <row r="58" spans="1:19" x14ac:dyDescent="0.25">
      <c r="A58" s="1"/>
      <c r="B58" s="104"/>
      <c r="C58" s="92"/>
      <c r="D58" s="93"/>
      <c r="E58" s="93"/>
      <c r="F58" s="98"/>
      <c r="G58" s="93"/>
      <c r="H58" s="93"/>
      <c r="I58" s="98"/>
      <c r="J58" s="98"/>
      <c r="K58" s="98"/>
      <c r="L58" s="3"/>
      <c r="M58" s="3"/>
      <c r="N58" s="3"/>
      <c r="O58" s="3"/>
      <c r="P58" s="3"/>
      <c r="Q58" s="3"/>
      <c r="R58" s="3"/>
      <c r="S58" s="3"/>
    </row>
    <row r="59" spans="1:19" x14ac:dyDescent="0.25">
      <c r="A59" s="1"/>
      <c r="B59" s="115" t="s">
        <v>90</v>
      </c>
      <c r="C59" s="116"/>
      <c r="D59" s="527"/>
      <c r="E59" s="527"/>
      <c r="F59" s="527"/>
      <c r="G59" s="527"/>
      <c r="H59" s="527"/>
      <c r="I59" s="527"/>
      <c r="J59" s="527"/>
      <c r="K59" s="527"/>
      <c r="L59" s="117"/>
      <c r="M59" s="117"/>
      <c r="N59" s="117"/>
      <c r="O59" s="117"/>
      <c r="P59" s="117"/>
      <c r="Q59" s="117"/>
      <c r="R59" s="118"/>
      <c r="S59" s="3"/>
    </row>
    <row r="60" spans="1:19" x14ac:dyDescent="0.25">
      <c r="A60" s="1"/>
      <c r="B60" s="119"/>
      <c r="C60" s="95"/>
      <c r="D60" s="95"/>
      <c r="E60" s="95"/>
      <c r="F60" s="95"/>
      <c r="G60" s="95"/>
      <c r="H60" s="95"/>
      <c r="I60" s="95"/>
      <c r="J60" s="95"/>
      <c r="K60" s="95"/>
      <c r="L60" s="95"/>
      <c r="M60" s="95"/>
      <c r="N60" s="95"/>
      <c r="O60" s="95"/>
      <c r="P60" s="95"/>
      <c r="Q60" s="95"/>
      <c r="R60" s="120"/>
      <c r="S60" s="3"/>
    </row>
    <row r="61" spans="1:19" x14ac:dyDescent="0.25">
      <c r="A61" s="1"/>
      <c r="B61" s="524"/>
      <c r="C61" s="525"/>
      <c r="D61" s="525"/>
      <c r="E61" s="525"/>
      <c r="F61" s="525"/>
      <c r="G61" s="525"/>
      <c r="H61" s="525"/>
      <c r="I61" s="525"/>
      <c r="J61" s="525"/>
      <c r="K61" s="525"/>
      <c r="L61" s="95"/>
      <c r="M61" s="95"/>
      <c r="N61" s="95"/>
      <c r="O61" s="95"/>
      <c r="P61" s="95"/>
      <c r="Q61" s="95"/>
      <c r="R61" s="120"/>
      <c r="S61" s="3"/>
    </row>
    <row r="62" spans="1:19" x14ac:dyDescent="0.25">
      <c r="A62" s="1"/>
      <c r="B62" s="524"/>
      <c r="C62" s="525"/>
      <c r="D62" s="525"/>
      <c r="E62" s="525"/>
      <c r="F62" s="525"/>
      <c r="G62" s="525"/>
      <c r="H62" s="525"/>
      <c r="I62" s="525"/>
      <c r="J62" s="525"/>
      <c r="K62" s="525"/>
      <c r="L62" s="95"/>
      <c r="M62" s="95"/>
      <c r="N62" s="95"/>
      <c r="O62" s="95"/>
      <c r="P62" s="95"/>
      <c r="Q62" s="95"/>
      <c r="R62" s="120"/>
      <c r="S62" s="3"/>
    </row>
    <row r="63" spans="1:19" x14ac:dyDescent="0.25">
      <c r="A63" s="1"/>
      <c r="B63" s="524"/>
      <c r="C63" s="525"/>
      <c r="D63" s="525"/>
      <c r="E63" s="525"/>
      <c r="F63" s="525"/>
      <c r="G63" s="525"/>
      <c r="H63" s="525"/>
      <c r="I63" s="525"/>
      <c r="J63" s="525"/>
      <c r="K63" s="525"/>
      <c r="L63" s="95"/>
      <c r="M63" s="95"/>
      <c r="N63" s="95"/>
      <c r="O63" s="95"/>
      <c r="P63" s="95"/>
      <c r="Q63" s="95"/>
      <c r="R63" s="120"/>
      <c r="S63" s="3"/>
    </row>
    <row r="64" spans="1:19" x14ac:dyDescent="0.25">
      <c r="A64" s="1"/>
      <c r="B64" s="524"/>
      <c r="C64" s="525"/>
      <c r="D64" s="525"/>
      <c r="E64" s="525"/>
      <c r="F64" s="525"/>
      <c r="G64" s="525"/>
      <c r="H64" s="525"/>
      <c r="I64" s="525"/>
      <c r="J64" s="525"/>
      <c r="K64" s="525"/>
      <c r="L64" s="95"/>
      <c r="M64" s="95"/>
      <c r="N64" s="95"/>
      <c r="O64" s="95"/>
      <c r="P64" s="95"/>
      <c r="Q64" s="95"/>
      <c r="R64" s="120"/>
      <c r="S64" s="3"/>
    </row>
    <row r="65" spans="1:19" x14ac:dyDescent="0.25">
      <c r="A65" s="1"/>
      <c r="B65" s="121"/>
      <c r="C65" s="122"/>
      <c r="D65" s="417"/>
      <c r="E65" s="417"/>
      <c r="F65" s="417"/>
      <c r="G65" s="417"/>
      <c r="H65" s="417"/>
      <c r="I65" s="417"/>
      <c r="J65" s="417"/>
      <c r="K65" s="417"/>
      <c r="L65" s="95"/>
      <c r="M65" s="95"/>
      <c r="N65" s="95"/>
      <c r="O65" s="95"/>
      <c r="P65" s="95"/>
      <c r="Q65" s="95"/>
      <c r="R65" s="120"/>
      <c r="S65" s="3"/>
    </row>
    <row r="66" spans="1:19" x14ac:dyDescent="0.25">
      <c r="A66" s="1"/>
      <c r="B66" s="124"/>
      <c r="C66" s="125"/>
      <c r="D66" s="417"/>
      <c r="E66" s="417"/>
      <c r="F66" s="417"/>
      <c r="G66" s="417"/>
      <c r="H66" s="417"/>
      <c r="I66" s="417"/>
      <c r="J66" s="417"/>
      <c r="K66" s="417"/>
      <c r="L66" s="95"/>
      <c r="M66" s="95"/>
      <c r="N66" s="95"/>
      <c r="O66" s="95"/>
      <c r="P66" s="95"/>
      <c r="Q66" s="95"/>
      <c r="R66" s="120"/>
      <c r="S66" s="3"/>
    </row>
    <row r="67" spans="1:19" x14ac:dyDescent="0.25">
      <c r="A67" s="1"/>
      <c r="B67" s="121"/>
      <c r="C67" s="126"/>
      <c r="D67" s="417"/>
      <c r="E67" s="417"/>
      <c r="F67" s="417"/>
      <c r="G67" s="417"/>
      <c r="H67" s="417"/>
      <c r="I67" s="417"/>
      <c r="J67" s="417"/>
      <c r="K67" s="417"/>
      <c r="L67" s="95"/>
      <c r="M67" s="95"/>
      <c r="N67" s="95"/>
      <c r="O67" s="95"/>
      <c r="P67" s="95"/>
      <c r="Q67" s="95"/>
      <c r="R67" s="120"/>
      <c r="S67" s="3"/>
    </row>
    <row r="68" spans="1:19" x14ac:dyDescent="0.25">
      <c r="A68" s="1"/>
      <c r="B68" s="121"/>
      <c r="C68" s="126"/>
      <c r="D68" s="417"/>
      <c r="E68" s="417"/>
      <c r="F68" s="417"/>
      <c r="G68" s="417"/>
      <c r="H68" s="417"/>
      <c r="I68" s="417"/>
      <c r="J68" s="417"/>
      <c r="K68" s="417"/>
      <c r="L68" s="95"/>
      <c r="M68" s="95"/>
      <c r="N68" s="95"/>
      <c r="O68" s="95"/>
      <c r="P68" s="95"/>
      <c r="Q68" s="95"/>
      <c r="R68" s="120"/>
      <c r="S68" s="3"/>
    </row>
    <row r="69" spans="1:19" x14ac:dyDescent="0.25">
      <c r="A69" s="1"/>
      <c r="B69" s="127"/>
      <c r="C69" s="128"/>
      <c r="D69" s="129"/>
      <c r="E69" s="129"/>
      <c r="F69" s="129"/>
      <c r="G69" s="129"/>
      <c r="H69" s="129"/>
      <c r="I69" s="129"/>
      <c r="J69" s="129"/>
      <c r="K69" s="129"/>
      <c r="L69" s="130"/>
      <c r="M69" s="130"/>
      <c r="N69" s="130"/>
      <c r="O69" s="130"/>
      <c r="P69" s="130"/>
      <c r="Q69" s="130"/>
      <c r="R69" s="131"/>
      <c r="S69" s="3"/>
    </row>
    <row r="70" spans="1:19" x14ac:dyDescent="0.25">
      <c r="A70" s="90"/>
      <c r="B70" s="132"/>
      <c r="C70" s="133"/>
      <c r="D70" s="134"/>
      <c r="E70" s="134"/>
      <c r="F70" s="134"/>
      <c r="G70" s="134"/>
      <c r="H70" s="134"/>
      <c r="I70" s="134"/>
      <c r="J70" s="134"/>
      <c r="K70" s="134"/>
      <c r="L70" s="3"/>
      <c r="M70" s="3"/>
      <c r="N70" s="3"/>
      <c r="O70" s="3"/>
      <c r="P70" s="3"/>
      <c r="Q70" s="3"/>
      <c r="R70" s="3"/>
      <c r="S70" s="3"/>
    </row>
    <row r="71" spans="1:19" x14ac:dyDescent="0.25">
      <c r="A71" s="1"/>
      <c r="B71" s="135"/>
      <c r="C71" s="135"/>
      <c r="D71" s="135"/>
      <c r="E71" s="135"/>
      <c r="F71" s="135"/>
      <c r="G71" s="135"/>
      <c r="H71" s="135"/>
      <c r="I71" s="135"/>
      <c r="J71" s="135"/>
      <c r="K71" s="135"/>
      <c r="L71" s="3"/>
      <c r="M71" s="3"/>
      <c r="N71" s="3"/>
      <c r="O71" s="3"/>
      <c r="P71" s="3"/>
      <c r="Q71" s="3"/>
      <c r="R71" s="3"/>
      <c r="S71" s="3"/>
    </row>
    <row r="72" spans="1:19" x14ac:dyDescent="0.25">
      <c r="A72" s="1"/>
      <c r="B72" s="135" t="s">
        <v>91</v>
      </c>
      <c r="C72" s="136"/>
      <c r="D72" s="417"/>
      <c r="E72" s="135"/>
      <c r="F72" s="135" t="s">
        <v>92</v>
      </c>
      <c r="G72" s="418"/>
      <c r="H72" s="135"/>
      <c r="I72" s="135"/>
      <c r="J72" s="135"/>
      <c r="K72" s="135"/>
      <c r="L72" s="3"/>
      <c r="M72" s="3"/>
      <c r="N72" s="3"/>
      <c r="O72" s="3"/>
      <c r="P72" s="3"/>
      <c r="Q72" s="3"/>
      <c r="R72" s="3"/>
      <c r="S72" s="3"/>
    </row>
    <row r="73" spans="1:19" ht="7.5" customHeight="1" x14ac:dyDescent="0.25">
      <c r="A73" s="1"/>
      <c r="B73" s="135"/>
      <c r="C73" s="135"/>
      <c r="D73" s="135"/>
      <c r="E73" s="135"/>
      <c r="F73" s="135"/>
      <c r="G73" s="135"/>
      <c r="H73" s="135"/>
      <c r="I73" s="135"/>
      <c r="J73" s="135"/>
      <c r="K73" s="135"/>
      <c r="L73" s="3"/>
      <c r="M73" s="3"/>
      <c r="N73" s="3"/>
      <c r="O73" s="3"/>
      <c r="P73" s="3"/>
      <c r="Q73" s="3"/>
      <c r="R73" s="3"/>
      <c r="S73" s="3"/>
    </row>
    <row r="74" spans="1:19" x14ac:dyDescent="0.25">
      <c r="A74" s="1"/>
      <c r="B74" s="135"/>
      <c r="C74" s="135"/>
      <c r="D74" s="138"/>
      <c r="E74" s="135"/>
      <c r="F74" s="135" t="s">
        <v>93</v>
      </c>
      <c r="G74" s="139"/>
      <c r="H74" s="135"/>
      <c r="I74" s="135"/>
      <c r="J74" s="135"/>
      <c r="K74" s="135"/>
      <c r="L74" s="3"/>
      <c r="M74" s="3"/>
      <c r="N74" s="3"/>
      <c r="O74" s="3"/>
      <c r="P74" s="3"/>
      <c r="Q74" s="3"/>
      <c r="R74" s="3"/>
      <c r="S74" s="3"/>
    </row>
    <row r="75" spans="1:19" x14ac:dyDescent="0.25">
      <c r="A75" s="1"/>
      <c r="B75" s="135"/>
      <c r="C75" s="135"/>
      <c r="D75" s="138"/>
      <c r="E75" s="135"/>
      <c r="F75" s="135"/>
      <c r="G75" s="139"/>
      <c r="H75" s="135"/>
      <c r="I75" s="135"/>
      <c r="J75" s="135"/>
      <c r="K75" s="135"/>
      <c r="L75" s="3"/>
      <c r="M75" s="3"/>
      <c r="N75" s="3"/>
      <c r="O75" s="3"/>
      <c r="P75" s="3"/>
      <c r="Q75" s="3"/>
      <c r="R75" s="3"/>
      <c r="S75" s="3"/>
    </row>
    <row r="76" spans="1:19" x14ac:dyDescent="0.25">
      <c r="A76" s="1"/>
      <c r="B76" s="135"/>
      <c r="C76" s="135"/>
      <c r="D76" s="135"/>
      <c r="E76" s="135"/>
      <c r="F76" s="135"/>
      <c r="G76" s="135"/>
      <c r="H76" s="135"/>
      <c r="I76" s="135"/>
      <c r="J76" s="135"/>
      <c r="K76" s="135"/>
      <c r="L76" s="3"/>
      <c r="M76" s="3"/>
      <c r="N76" s="3"/>
      <c r="O76" s="3"/>
      <c r="P76" s="3"/>
      <c r="Q76" s="3"/>
      <c r="R76" s="3"/>
      <c r="S76" s="3"/>
    </row>
    <row r="77" spans="1:19" x14ac:dyDescent="0.25">
      <c r="A77" s="90"/>
      <c r="B77" s="132"/>
      <c r="C77" s="133"/>
      <c r="D77" s="134"/>
      <c r="E77" s="134"/>
      <c r="F77" s="134"/>
      <c r="G77" s="134"/>
      <c r="H77" s="134"/>
      <c r="I77" s="134"/>
      <c r="J77" s="134"/>
      <c r="K77" s="134"/>
      <c r="L77" s="3"/>
      <c r="M77" s="3"/>
      <c r="N77" s="3"/>
      <c r="O77" s="3"/>
      <c r="P77" s="3"/>
      <c r="Q77" s="3"/>
      <c r="R77" s="3"/>
      <c r="S77" s="3"/>
    </row>
    <row r="94" ht="15" hidden="1" customHeight="1" x14ac:dyDescent="0.25"/>
    <row r="108" ht="15" hidden="1" customHeight="1" x14ac:dyDescent="0.25"/>
    <row r="109" ht="15" hidden="1" customHeight="1" x14ac:dyDescent="0.25"/>
  </sheetData>
  <mergeCells count="58">
    <mergeCell ref="C46:C47"/>
    <mergeCell ref="D59:K59"/>
    <mergeCell ref="B61:K61"/>
    <mergeCell ref="B62:K62"/>
    <mergeCell ref="B63:K63"/>
    <mergeCell ref="B64:K64"/>
    <mergeCell ref="N26:N27"/>
    <mergeCell ref="O26:O27"/>
    <mergeCell ref="P26:P27"/>
    <mergeCell ref="Q26:Q27"/>
    <mergeCell ref="R26:R27"/>
    <mergeCell ref="C43:C44"/>
    <mergeCell ref="H26:H27"/>
    <mergeCell ref="I26:I27"/>
    <mergeCell ref="J26:J27"/>
    <mergeCell ref="K26:K27"/>
    <mergeCell ref="L26:L27"/>
    <mergeCell ref="M26:M27"/>
    <mergeCell ref="B26:B27"/>
    <mergeCell ref="C26:C27"/>
    <mergeCell ref="D26:D27"/>
    <mergeCell ref="E26:E27"/>
    <mergeCell ref="F26:F27"/>
    <mergeCell ref="G26:G27"/>
    <mergeCell ref="N13:N14"/>
    <mergeCell ref="O13:O14"/>
    <mergeCell ref="P13:P14"/>
    <mergeCell ref="Q13:Q14"/>
    <mergeCell ref="R13:R14"/>
    <mergeCell ref="D25:F25"/>
    <mergeCell ref="G25:I25"/>
    <mergeCell ref="J25:L25"/>
    <mergeCell ref="M25:O25"/>
    <mergeCell ref="P25:R25"/>
    <mergeCell ref="H13:H14"/>
    <mergeCell ref="I13:I14"/>
    <mergeCell ref="J13:J14"/>
    <mergeCell ref="K13:K14"/>
    <mergeCell ref="L13:L14"/>
    <mergeCell ref="M13:M14"/>
    <mergeCell ref="B13:B14"/>
    <mergeCell ref="C13:C14"/>
    <mergeCell ref="D13:D14"/>
    <mergeCell ref="E13:E14"/>
    <mergeCell ref="F13:F14"/>
    <mergeCell ref="G13:G14"/>
    <mergeCell ref="P10:R10"/>
    <mergeCell ref="D12:F12"/>
    <mergeCell ref="G12:I12"/>
    <mergeCell ref="J12:L12"/>
    <mergeCell ref="M12:O12"/>
    <mergeCell ref="P12:R12"/>
    <mergeCell ref="D4:K4"/>
    <mergeCell ref="D8:K8"/>
    <mergeCell ref="D10:F10"/>
    <mergeCell ref="G10:I10"/>
    <mergeCell ref="J10:L10"/>
    <mergeCell ref="M10:O10"/>
  </mergeCells>
  <pageMargins left="0.70866141732283472" right="0.70866141732283472" top="0.78740157480314965" bottom="0.78740157480314965" header="0.31496062992125984" footer="0.31496062992125984"/>
  <pageSetup paperSize="9" scale="3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S109"/>
  <sheetViews>
    <sheetView showGridLines="0" topLeftCell="D7" zoomScale="80" zoomScaleNormal="80" zoomScaleSheetLayoutView="80" workbookViewId="0">
      <selection activeCell="R11" sqref="R11"/>
    </sheetView>
  </sheetViews>
  <sheetFormatPr defaultColWidth="0" defaultRowHeight="15" zeroHeight="1" x14ac:dyDescent="0.25"/>
  <cols>
    <col min="1" max="1" width="4.5703125" customWidth="1"/>
    <col min="2" max="2" width="9.140625" customWidth="1"/>
    <col min="3" max="3" width="65.7109375" customWidth="1"/>
    <col min="4" max="4" width="20.7109375" customWidth="1"/>
    <col min="5" max="6" width="14.28515625" customWidth="1"/>
    <col min="7" max="7" width="21.28515625" style="270" customWidth="1"/>
    <col min="8" max="9" width="14.28515625" customWidth="1"/>
    <col min="10" max="10" width="20.85546875" customWidth="1"/>
    <col min="11" max="12" width="14.28515625" customWidth="1"/>
    <col min="13" max="13" width="21.140625" customWidth="1"/>
    <col min="14" max="15" width="14.28515625" customWidth="1"/>
    <col min="16" max="16" width="21.42578125" customWidth="1"/>
    <col min="17" max="18" width="14.28515625" customWidth="1"/>
    <col min="19" max="19" width="4" customWidth="1"/>
    <col min="20" max="16384" width="9.140625" hidden="1"/>
  </cols>
  <sheetData>
    <row r="1" spans="1:19" x14ac:dyDescent="0.25">
      <c r="A1" s="3"/>
      <c r="B1" s="3"/>
      <c r="C1" s="3"/>
      <c r="D1" s="3"/>
      <c r="E1" s="3"/>
      <c r="F1" s="3"/>
      <c r="G1" s="39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</row>
    <row r="2" spans="1:19" ht="21" x14ac:dyDescent="0.35">
      <c r="A2" s="3"/>
      <c r="B2" s="396" t="s">
        <v>0</v>
      </c>
      <c r="C2" s="3"/>
      <c r="D2" s="3"/>
      <c r="E2" s="3"/>
      <c r="F2" s="3"/>
      <c r="G2" s="39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spans="1:19" ht="7.5" customHeight="1" x14ac:dyDescent="0.25">
      <c r="A3" s="3"/>
      <c r="B3" s="3"/>
      <c r="C3" s="3"/>
      <c r="D3" s="3"/>
      <c r="E3" s="3"/>
      <c r="F3" s="3"/>
      <c r="G3" s="39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1:19" ht="21" x14ac:dyDescent="0.35">
      <c r="A4" s="3"/>
      <c r="B4" s="3" t="s">
        <v>1</v>
      </c>
      <c r="C4" s="3"/>
      <c r="D4" s="450" t="s">
        <v>106</v>
      </c>
      <c r="E4" s="450"/>
      <c r="F4" s="450"/>
      <c r="G4" s="450"/>
      <c r="H4" s="450"/>
      <c r="I4" s="450"/>
      <c r="J4" s="450"/>
      <c r="K4" s="450"/>
      <c r="L4" s="3"/>
      <c r="M4" s="3"/>
      <c r="N4" s="3"/>
      <c r="O4" s="3"/>
      <c r="P4" s="3"/>
      <c r="Q4" s="3"/>
      <c r="R4" s="3"/>
      <c r="S4" s="3"/>
    </row>
    <row r="5" spans="1:19" ht="3.75" customHeight="1" x14ac:dyDescent="0.25">
      <c r="A5" s="3"/>
      <c r="B5" s="3"/>
      <c r="C5" s="3"/>
      <c r="D5" s="394"/>
      <c r="E5" s="394"/>
      <c r="F5" s="394"/>
      <c r="G5" s="394"/>
      <c r="H5" s="394"/>
      <c r="I5" s="394"/>
      <c r="J5" s="394"/>
      <c r="K5" s="394"/>
      <c r="L5" s="3"/>
      <c r="M5" s="3"/>
      <c r="N5" s="3"/>
      <c r="O5" s="3"/>
      <c r="P5" s="3"/>
      <c r="Q5" s="3"/>
      <c r="R5" s="3"/>
      <c r="S5" s="3"/>
    </row>
    <row r="6" spans="1:19" x14ac:dyDescent="0.25">
      <c r="A6" s="3"/>
      <c r="B6" s="3" t="s">
        <v>2</v>
      </c>
      <c r="C6" s="3"/>
      <c r="D6" s="395" t="str">
        <f>'[4]NR 2023'!D6</f>
        <v>00379719</v>
      </c>
      <c r="E6" s="394"/>
      <c r="F6" s="394"/>
      <c r="G6" s="394"/>
      <c r="H6" s="394"/>
      <c r="I6" s="394"/>
      <c r="J6" s="394"/>
      <c r="K6" s="394"/>
      <c r="L6" s="3"/>
      <c r="M6" s="3"/>
      <c r="N6" s="3"/>
      <c r="O6" s="3"/>
      <c r="P6" s="3"/>
      <c r="Q6" s="3"/>
      <c r="R6" s="3"/>
      <c r="S6" s="3"/>
    </row>
    <row r="7" spans="1:19" ht="3.75" customHeight="1" x14ac:dyDescent="0.25">
      <c r="A7" s="3"/>
      <c r="B7" s="3"/>
      <c r="C7" s="3"/>
      <c r="D7" s="394"/>
      <c r="E7" s="394"/>
      <c r="F7" s="394"/>
      <c r="G7" s="394"/>
      <c r="H7" s="394"/>
      <c r="I7" s="394"/>
      <c r="J7" s="394"/>
      <c r="K7" s="394"/>
      <c r="L7" s="3"/>
      <c r="M7" s="3"/>
      <c r="N7" s="3"/>
      <c r="O7" s="3"/>
      <c r="P7" s="3"/>
      <c r="Q7" s="3"/>
      <c r="R7" s="3"/>
      <c r="S7" s="3"/>
    </row>
    <row r="8" spans="1:19" x14ac:dyDescent="0.25">
      <c r="A8" s="3"/>
      <c r="B8" s="3" t="s">
        <v>3</v>
      </c>
      <c r="C8" s="3"/>
      <c r="D8" s="451" t="str">
        <f>'[4]NR 2023'!D8:U8</f>
        <v>Přemyslova 259, 430 01 Chomutov</v>
      </c>
      <c r="E8" s="451"/>
      <c r="F8" s="451"/>
      <c r="G8" s="451"/>
      <c r="H8" s="451"/>
      <c r="I8" s="451"/>
      <c r="J8" s="451"/>
      <c r="K8" s="451"/>
      <c r="L8" s="3"/>
      <c r="M8" s="3"/>
      <c r="N8" s="3"/>
      <c r="O8" s="3"/>
      <c r="P8" s="3"/>
      <c r="Q8" s="3"/>
      <c r="R8" s="3"/>
      <c r="S8" s="3"/>
    </row>
    <row r="9" spans="1:19" ht="15.75" thickBot="1" x14ac:dyDescent="0.3">
      <c r="A9" s="3"/>
      <c r="B9" s="3"/>
      <c r="C9" s="3"/>
      <c r="D9" s="3"/>
      <c r="E9" s="3"/>
      <c r="F9" s="3"/>
      <c r="G9" s="39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</row>
    <row r="10" spans="1:19" ht="29.25" customHeight="1" thickBot="1" x14ac:dyDescent="0.3">
      <c r="A10" s="3"/>
      <c r="B10" s="392" t="s">
        <v>4</v>
      </c>
      <c r="C10" s="391" t="s">
        <v>5</v>
      </c>
      <c r="D10" s="455" t="s">
        <v>6</v>
      </c>
      <c r="E10" s="455"/>
      <c r="F10" s="456"/>
      <c r="G10" s="455" t="s">
        <v>7</v>
      </c>
      <c r="H10" s="455"/>
      <c r="I10" s="485"/>
      <c r="J10" s="454" t="s">
        <v>8</v>
      </c>
      <c r="K10" s="455"/>
      <c r="L10" s="456"/>
      <c r="M10" s="482" t="s">
        <v>9</v>
      </c>
      <c r="N10" s="455"/>
      <c r="O10" s="456"/>
      <c r="P10" s="455" t="s">
        <v>10</v>
      </c>
      <c r="Q10" s="455"/>
      <c r="R10" s="456"/>
      <c r="S10" s="3"/>
    </row>
    <row r="11" spans="1:19" ht="30.75" customHeight="1" thickBot="1" x14ac:dyDescent="0.3">
      <c r="A11" s="3"/>
      <c r="B11" s="390"/>
      <c r="C11" s="389"/>
      <c r="D11" s="386" t="s">
        <v>11</v>
      </c>
      <c r="E11" s="385" t="s">
        <v>12</v>
      </c>
      <c r="F11" s="385" t="s">
        <v>13</v>
      </c>
      <c r="G11" s="386" t="s">
        <v>11</v>
      </c>
      <c r="H11" s="385" t="s">
        <v>12</v>
      </c>
      <c r="I11" s="388" t="s">
        <v>13</v>
      </c>
      <c r="J11" s="388" t="s">
        <v>11</v>
      </c>
      <c r="K11" s="385" t="s">
        <v>12</v>
      </c>
      <c r="L11" s="385" t="s">
        <v>13</v>
      </c>
      <c r="M11" s="387" t="s">
        <v>11</v>
      </c>
      <c r="N11" s="385" t="s">
        <v>12</v>
      </c>
      <c r="O11" s="385" t="s">
        <v>13</v>
      </c>
      <c r="P11" s="386" t="s">
        <v>11</v>
      </c>
      <c r="Q11" s="385" t="s">
        <v>12</v>
      </c>
      <c r="R11" s="385" t="s">
        <v>13</v>
      </c>
      <c r="S11" s="3"/>
    </row>
    <row r="12" spans="1:19" ht="15.75" customHeight="1" thickBot="1" x14ac:dyDescent="0.3">
      <c r="A12" s="3"/>
      <c r="B12" s="384"/>
      <c r="C12" s="383" t="s">
        <v>14</v>
      </c>
      <c r="D12" s="458"/>
      <c r="E12" s="458"/>
      <c r="F12" s="459"/>
      <c r="G12" s="458"/>
      <c r="H12" s="458"/>
      <c r="I12" s="458"/>
      <c r="J12" s="457"/>
      <c r="K12" s="458"/>
      <c r="L12" s="459"/>
      <c r="M12" s="458"/>
      <c r="N12" s="458"/>
      <c r="O12" s="459"/>
      <c r="P12" s="458"/>
      <c r="Q12" s="458"/>
      <c r="R12" s="459"/>
      <c r="S12" s="3"/>
    </row>
    <row r="13" spans="1:19" ht="15.75" customHeight="1" x14ac:dyDescent="0.25">
      <c r="A13" s="3"/>
      <c r="B13" s="472" t="s">
        <v>4</v>
      </c>
      <c r="C13" s="477" t="s">
        <v>5</v>
      </c>
      <c r="D13" s="460" t="s">
        <v>15</v>
      </c>
      <c r="E13" s="462" t="s">
        <v>16</v>
      </c>
      <c r="F13" s="445" t="s">
        <v>14</v>
      </c>
      <c r="G13" s="464" t="s">
        <v>15</v>
      </c>
      <c r="H13" s="462" t="s">
        <v>16</v>
      </c>
      <c r="I13" s="452" t="s">
        <v>14</v>
      </c>
      <c r="J13" s="460" t="s">
        <v>15</v>
      </c>
      <c r="K13" s="462" t="s">
        <v>16</v>
      </c>
      <c r="L13" s="445" t="s">
        <v>14</v>
      </c>
      <c r="M13" s="483" t="s">
        <v>15</v>
      </c>
      <c r="N13" s="462" t="s">
        <v>16</v>
      </c>
      <c r="O13" s="445" t="s">
        <v>14</v>
      </c>
      <c r="P13" s="464" t="s">
        <v>15</v>
      </c>
      <c r="Q13" s="462" t="s">
        <v>16</v>
      </c>
      <c r="R13" s="445" t="s">
        <v>14</v>
      </c>
      <c r="S13" s="3"/>
    </row>
    <row r="14" spans="1:19" ht="15.75" thickBot="1" x14ac:dyDescent="0.3">
      <c r="A14" s="3"/>
      <c r="B14" s="473"/>
      <c r="C14" s="478"/>
      <c r="D14" s="461"/>
      <c r="E14" s="463"/>
      <c r="F14" s="446"/>
      <c r="G14" s="465"/>
      <c r="H14" s="463"/>
      <c r="I14" s="453"/>
      <c r="J14" s="461"/>
      <c r="K14" s="463"/>
      <c r="L14" s="446"/>
      <c r="M14" s="484"/>
      <c r="N14" s="463"/>
      <c r="O14" s="446"/>
      <c r="P14" s="465"/>
      <c r="Q14" s="463"/>
      <c r="R14" s="446"/>
      <c r="S14" s="3"/>
    </row>
    <row r="15" spans="1:19" x14ac:dyDescent="0.25">
      <c r="A15" s="3"/>
      <c r="B15" s="361" t="s">
        <v>17</v>
      </c>
      <c r="C15" s="360" t="s">
        <v>18</v>
      </c>
      <c r="D15" s="343">
        <f>'[4]NR 2023'!G15</f>
        <v>25625.5</v>
      </c>
      <c r="E15" s="342">
        <f>'[4]NR 2023'!H15</f>
        <v>7317</v>
      </c>
      <c r="F15" s="346">
        <f t="shared" ref="F15:F23" si="0">D15+E15</f>
        <v>32942.5</v>
      </c>
      <c r="G15" s="343">
        <f>'[4]NR 2023'!M15</f>
        <v>30100</v>
      </c>
      <c r="H15" s="342">
        <f>'[4]NR 2023'!N15</f>
        <v>5050</v>
      </c>
      <c r="I15" s="348">
        <f t="shared" ref="I15:I23" si="1">G15+H15</f>
        <v>35150</v>
      </c>
      <c r="J15" s="359">
        <f>'[4]NR 2023'!Y15</f>
        <v>30200</v>
      </c>
      <c r="K15" s="358">
        <f>'[4]NR 2023'!Z15</f>
        <v>7200</v>
      </c>
      <c r="L15" s="357">
        <f>J15+K15</f>
        <v>37400</v>
      </c>
      <c r="M15" s="382">
        <v>30300</v>
      </c>
      <c r="N15" s="342">
        <v>7500</v>
      </c>
      <c r="O15" s="346">
        <f t="shared" ref="O15:O23" si="2">M15+N15</f>
        <v>37800</v>
      </c>
      <c r="P15" s="343">
        <v>30500</v>
      </c>
      <c r="Q15" s="342">
        <v>8000</v>
      </c>
      <c r="R15" s="346">
        <f t="shared" ref="R15:R23" si="3">P15+Q15</f>
        <v>38500</v>
      </c>
      <c r="S15" s="3"/>
    </row>
    <row r="16" spans="1:19" x14ac:dyDescent="0.25">
      <c r="A16" s="3"/>
      <c r="B16" s="350" t="s">
        <v>19</v>
      </c>
      <c r="C16" s="381" t="s">
        <v>20</v>
      </c>
      <c r="D16" s="343">
        <f>'[4]NR 2023'!G16</f>
        <v>45080</v>
      </c>
      <c r="E16" s="355">
        <f>'[4]NR 2023'!H16</f>
        <v>0</v>
      </c>
      <c r="F16" s="346">
        <f t="shared" si="0"/>
        <v>45080</v>
      </c>
      <c r="G16" s="343">
        <f>'[4]NR 2023'!M16</f>
        <v>47032.3</v>
      </c>
      <c r="H16" s="355">
        <f>'[4]NR 2023'!N16</f>
        <v>0</v>
      </c>
      <c r="I16" s="348">
        <f t="shared" si="1"/>
        <v>47032.3</v>
      </c>
      <c r="J16" s="340">
        <f>'[4]NR 2023'!Y16</f>
        <v>51600</v>
      </c>
      <c r="K16" s="339">
        <f>'[4]NR 2023'!Z16</f>
        <v>0</v>
      </c>
      <c r="L16" s="338">
        <f t="shared" ref="L16:L23" si="4">J16+K16</f>
        <v>51600</v>
      </c>
      <c r="M16" s="376">
        <v>55000</v>
      </c>
      <c r="N16" s="355"/>
      <c r="O16" s="346">
        <f t="shared" si="2"/>
        <v>55000</v>
      </c>
      <c r="P16" s="375">
        <v>55000</v>
      </c>
      <c r="Q16" s="355"/>
      <c r="R16" s="346">
        <f t="shared" si="3"/>
        <v>55000</v>
      </c>
      <c r="S16" s="3"/>
    </row>
    <row r="17" spans="1:19" x14ac:dyDescent="0.25">
      <c r="A17" s="3"/>
      <c r="B17" s="350" t="s">
        <v>21</v>
      </c>
      <c r="C17" s="380" t="s">
        <v>22</v>
      </c>
      <c r="D17" s="343">
        <f>'[4]NR 2023'!G17</f>
        <v>0</v>
      </c>
      <c r="E17" s="355">
        <f>'[4]NR 2023'!H17</f>
        <v>0</v>
      </c>
      <c r="F17" s="346">
        <f t="shared" si="0"/>
        <v>0</v>
      </c>
      <c r="G17" s="343">
        <f>'[4]NR 2023'!M17</f>
        <v>0</v>
      </c>
      <c r="H17" s="355">
        <f>'[4]NR 2023'!N17</f>
        <v>0</v>
      </c>
      <c r="I17" s="348">
        <f t="shared" si="1"/>
        <v>0</v>
      </c>
      <c r="J17" s="340">
        <f>'[4]NR 2023'!Y17</f>
        <v>0</v>
      </c>
      <c r="K17" s="339">
        <f>'[4]NR 2023'!Z17</f>
        <v>0</v>
      </c>
      <c r="L17" s="338">
        <f t="shared" si="4"/>
        <v>0</v>
      </c>
      <c r="M17" s="376"/>
      <c r="N17" s="379"/>
      <c r="O17" s="346">
        <f t="shared" si="2"/>
        <v>0</v>
      </c>
      <c r="P17" s="375"/>
      <c r="Q17" s="379"/>
      <c r="R17" s="346">
        <f t="shared" si="3"/>
        <v>0</v>
      </c>
      <c r="S17" s="3"/>
    </row>
    <row r="18" spans="1:19" x14ac:dyDescent="0.25">
      <c r="A18" s="3"/>
      <c r="B18" s="350" t="s">
        <v>23</v>
      </c>
      <c r="C18" s="378" t="s">
        <v>24</v>
      </c>
      <c r="D18" s="343">
        <f>'[4]NR 2023'!G18</f>
        <v>3142</v>
      </c>
      <c r="E18" s="342">
        <f>'[4]NR 2023'!H18</f>
        <v>0</v>
      </c>
      <c r="F18" s="346">
        <f t="shared" si="0"/>
        <v>3142</v>
      </c>
      <c r="G18" s="343">
        <f>'[4]NR 2023'!M18</f>
        <v>1400</v>
      </c>
      <c r="H18" s="342">
        <f>'[4]NR 2023'!N18</f>
        <v>0</v>
      </c>
      <c r="I18" s="348">
        <f t="shared" si="1"/>
        <v>1400</v>
      </c>
      <c r="J18" s="340">
        <f>'[4]NR 2023'!Y18</f>
        <v>1100</v>
      </c>
      <c r="K18" s="339">
        <f>'[4]NR 2023'!Z18</f>
        <v>0</v>
      </c>
      <c r="L18" s="338">
        <f t="shared" si="4"/>
        <v>1100</v>
      </c>
      <c r="M18" s="376">
        <v>3000</v>
      </c>
      <c r="N18" s="342"/>
      <c r="O18" s="346">
        <f t="shared" si="2"/>
        <v>3000</v>
      </c>
      <c r="P18" s="375">
        <v>3000</v>
      </c>
      <c r="Q18" s="342"/>
      <c r="R18" s="346">
        <f t="shared" si="3"/>
        <v>3000</v>
      </c>
      <c r="S18" s="3"/>
    </row>
    <row r="19" spans="1:19" x14ac:dyDescent="0.25">
      <c r="A19" s="3"/>
      <c r="B19" s="350" t="s">
        <v>25</v>
      </c>
      <c r="C19" s="352" t="s">
        <v>26</v>
      </c>
      <c r="D19" s="343">
        <f>'[4]NR 2023'!G19</f>
        <v>1439.6</v>
      </c>
      <c r="E19" s="342">
        <f>'[4]NR 2023'!H19</f>
        <v>0</v>
      </c>
      <c r="F19" s="346">
        <f t="shared" si="0"/>
        <v>1439.6</v>
      </c>
      <c r="G19" s="343">
        <f>'[4]NR 2023'!M19</f>
        <v>1500</v>
      </c>
      <c r="H19" s="342">
        <f>'[4]NR 2023'!N19</f>
        <v>0</v>
      </c>
      <c r="I19" s="348">
        <f t="shared" si="1"/>
        <v>1500</v>
      </c>
      <c r="J19" s="340">
        <f>'[4]NR 2023'!Y19</f>
        <v>1400</v>
      </c>
      <c r="K19" s="339">
        <f>'[4]NR 2023'!Z19</f>
        <v>0</v>
      </c>
      <c r="L19" s="338">
        <f t="shared" si="4"/>
        <v>1400</v>
      </c>
      <c r="M19" s="376">
        <v>1500</v>
      </c>
      <c r="N19" s="342"/>
      <c r="O19" s="346">
        <f t="shared" si="2"/>
        <v>1500</v>
      </c>
      <c r="P19" s="375">
        <v>1500</v>
      </c>
      <c r="Q19" s="342"/>
      <c r="R19" s="346">
        <f t="shared" si="3"/>
        <v>1500</v>
      </c>
      <c r="S19" s="3"/>
    </row>
    <row r="20" spans="1:19" x14ac:dyDescent="0.25">
      <c r="A20" s="3"/>
      <c r="B20" s="350" t="s">
        <v>27</v>
      </c>
      <c r="C20" s="377" t="s">
        <v>28</v>
      </c>
      <c r="D20" s="343">
        <f>'[4]NR 2023'!G20</f>
        <v>0</v>
      </c>
      <c r="E20" s="342">
        <f>'[4]NR 2023'!H20</f>
        <v>0</v>
      </c>
      <c r="F20" s="346">
        <f t="shared" si="0"/>
        <v>0</v>
      </c>
      <c r="G20" s="343">
        <f>'[4]NR 2023'!M20</f>
        <v>1200</v>
      </c>
      <c r="H20" s="342">
        <f>'[4]NR 2023'!N20</f>
        <v>0</v>
      </c>
      <c r="I20" s="348">
        <f t="shared" si="1"/>
        <v>1200</v>
      </c>
      <c r="J20" s="340">
        <f>'[4]NR 2023'!Y20</f>
        <v>2200</v>
      </c>
      <c r="K20" s="339">
        <f>'[4]NR 2023'!Z20</f>
        <v>0</v>
      </c>
      <c r="L20" s="338">
        <f t="shared" si="4"/>
        <v>2200</v>
      </c>
      <c r="M20" s="376">
        <v>1200</v>
      </c>
      <c r="N20" s="342"/>
      <c r="O20" s="346">
        <f t="shared" si="2"/>
        <v>1200</v>
      </c>
      <c r="P20" s="375">
        <v>1200</v>
      </c>
      <c r="Q20" s="342"/>
      <c r="R20" s="346">
        <f t="shared" si="3"/>
        <v>1200</v>
      </c>
      <c r="S20" s="3"/>
    </row>
    <row r="21" spans="1:19" x14ac:dyDescent="0.25">
      <c r="A21" s="3"/>
      <c r="B21" s="350" t="s">
        <v>29</v>
      </c>
      <c r="C21" s="349" t="s">
        <v>30</v>
      </c>
      <c r="D21" s="343">
        <f>'[4]NR 2023'!G21</f>
        <v>2118.5</v>
      </c>
      <c r="E21" s="342">
        <f>'[4]NR 2023'!H21</f>
        <v>935.7</v>
      </c>
      <c r="F21" s="346">
        <f t="shared" si="0"/>
        <v>3054.2</v>
      </c>
      <c r="G21" s="343">
        <f>'[4]NR 2023'!M21</f>
        <v>2450</v>
      </c>
      <c r="H21" s="342">
        <f>'[4]NR 2023'!N21</f>
        <v>100</v>
      </c>
      <c r="I21" s="348">
        <f t="shared" si="1"/>
        <v>2550</v>
      </c>
      <c r="J21" s="340">
        <f>'[4]NR 2023'!Y21</f>
        <v>2150</v>
      </c>
      <c r="K21" s="339">
        <f>'[4]NR 2023'!Z21</f>
        <v>930</v>
      </c>
      <c r="L21" s="338">
        <f t="shared" si="4"/>
        <v>3080</v>
      </c>
      <c r="M21" s="376">
        <v>2200</v>
      </c>
      <c r="N21" s="374">
        <v>1000</v>
      </c>
      <c r="O21" s="346">
        <f t="shared" si="2"/>
        <v>3200</v>
      </c>
      <c r="P21" s="375">
        <v>2200</v>
      </c>
      <c r="Q21" s="374">
        <v>1000</v>
      </c>
      <c r="R21" s="346">
        <f t="shared" si="3"/>
        <v>3200</v>
      </c>
      <c r="S21" s="3"/>
    </row>
    <row r="22" spans="1:19" x14ac:dyDescent="0.25">
      <c r="A22" s="3"/>
      <c r="B22" s="350" t="s">
        <v>31</v>
      </c>
      <c r="C22" s="349" t="s">
        <v>32</v>
      </c>
      <c r="D22" s="343">
        <f>'[4]NR 2023'!G22</f>
        <v>0</v>
      </c>
      <c r="E22" s="342">
        <f>'[4]NR 2023'!H22</f>
        <v>0</v>
      </c>
      <c r="F22" s="346">
        <f t="shared" si="0"/>
        <v>0</v>
      </c>
      <c r="G22" s="343">
        <f>'[4]NR 2023'!M22</f>
        <v>0</v>
      </c>
      <c r="H22" s="342">
        <f>'[4]NR 2023'!N22</f>
        <v>0</v>
      </c>
      <c r="I22" s="348">
        <f t="shared" si="1"/>
        <v>0</v>
      </c>
      <c r="J22" s="340">
        <f>'[4]NR 2023'!Y22</f>
        <v>0</v>
      </c>
      <c r="K22" s="339">
        <f>'[4]NR 2023'!Z22</f>
        <v>0</v>
      </c>
      <c r="L22" s="338">
        <f t="shared" si="4"/>
        <v>0</v>
      </c>
      <c r="M22" s="376"/>
      <c r="N22" s="374"/>
      <c r="O22" s="346">
        <f t="shared" si="2"/>
        <v>0</v>
      </c>
      <c r="P22" s="375"/>
      <c r="Q22" s="374"/>
      <c r="R22" s="346">
        <f t="shared" si="3"/>
        <v>0</v>
      </c>
      <c r="S22" s="3"/>
    </row>
    <row r="23" spans="1:19" ht="15.75" thickBot="1" x14ac:dyDescent="0.3">
      <c r="A23" s="3"/>
      <c r="B23" s="373" t="s">
        <v>33</v>
      </c>
      <c r="C23" s="372" t="s">
        <v>34</v>
      </c>
      <c r="D23" s="343">
        <f>'[4]NR 2023'!G23</f>
        <v>0</v>
      </c>
      <c r="E23" s="342">
        <f>'[4]NR 2023'!H23</f>
        <v>0</v>
      </c>
      <c r="F23" s="336">
        <f t="shared" si="0"/>
        <v>0</v>
      </c>
      <c r="G23" s="343">
        <f>'[4]NR 2023'!M23</f>
        <v>0</v>
      </c>
      <c r="H23" s="342">
        <f>'[4]NR 2023'!N23</f>
        <v>0</v>
      </c>
      <c r="I23" s="341">
        <f t="shared" si="1"/>
        <v>0</v>
      </c>
      <c r="J23" s="340">
        <f>'[4]NR 2023'!Y23</f>
        <v>0</v>
      </c>
      <c r="K23" s="339">
        <f>'[4]NR 2023'!Z23</f>
        <v>0</v>
      </c>
      <c r="L23" s="338">
        <f t="shared" si="4"/>
        <v>0</v>
      </c>
      <c r="M23" s="371"/>
      <c r="N23" s="369"/>
      <c r="O23" s="336">
        <f t="shared" si="2"/>
        <v>0</v>
      </c>
      <c r="P23" s="370"/>
      <c r="Q23" s="369"/>
      <c r="R23" s="336">
        <f t="shared" si="3"/>
        <v>0</v>
      </c>
      <c r="S23" s="3"/>
    </row>
    <row r="24" spans="1:19" ht="15.75" thickBot="1" x14ac:dyDescent="0.3">
      <c r="A24" s="3"/>
      <c r="B24" s="335" t="s">
        <v>35</v>
      </c>
      <c r="C24" s="368" t="s">
        <v>36</v>
      </c>
      <c r="D24" s="364">
        <f t="shared" ref="D24:R24" si="5">SUM(D15:D21)</f>
        <v>77405.600000000006</v>
      </c>
      <c r="E24" s="364">
        <f t="shared" si="5"/>
        <v>8252.7000000000007</v>
      </c>
      <c r="F24" s="364">
        <f t="shared" si="5"/>
        <v>85658.3</v>
      </c>
      <c r="G24" s="364">
        <f t="shared" si="5"/>
        <v>83682.3</v>
      </c>
      <c r="H24" s="364">
        <f t="shared" si="5"/>
        <v>5150</v>
      </c>
      <c r="I24" s="367">
        <f t="shared" si="5"/>
        <v>88832.3</v>
      </c>
      <c r="J24" s="366">
        <f t="shared" si="5"/>
        <v>88650</v>
      </c>
      <c r="K24" s="366">
        <f t="shared" si="5"/>
        <v>8130</v>
      </c>
      <c r="L24" s="366">
        <f t="shared" si="5"/>
        <v>96780</v>
      </c>
      <c r="M24" s="365">
        <f t="shared" si="5"/>
        <v>93200</v>
      </c>
      <c r="N24" s="364">
        <f t="shared" si="5"/>
        <v>8500</v>
      </c>
      <c r="O24" s="364">
        <f t="shared" si="5"/>
        <v>101700</v>
      </c>
      <c r="P24" s="364">
        <f t="shared" si="5"/>
        <v>93400</v>
      </c>
      <c r="Q24" s="364">
        <f t="shared" si="5"/>
        <v>9000</v>
      </c>
      <c r="R24" s="364">
        <f t="shared" si="5"/>
        <v>102400</v>
      </c>
      <c r="S24" s="3"/>
    </row>
    <row r="25" spans="1:19" ht="15.75" customHeight="1" thickBot="1" x14ac:dyDescent="0.3">
      <c r="A25" s="3"/>
      <c r="B25" s="363"/>
      <c r="C25" s="362" t="s">
        <v>37</v>
      </c>
      <c r="D25" s="448"/>
      <c r="E25" s="448"/>
      <c r="F25" s="449"/>
      <c r="G25" s="448"/>
      <c r="H25" s="448"/>
      <c r="I25" s="448"/>
      <c r="J25" s="447"/>
      <c r="K25" s="448"/>
      <c r="L25" s="449"/>
      <c r="M25" s="448"/>
      <c r="N25" s="448"/>
      <c r="O25" s="449"/>
      <c r="P25" s="448"/>
      <c r="Q25" s="448"/>
      <c r="R25" s="449"/>
      <c r="S25" s="3"/>
    </row>
    <row r="26" spans="1:19" x14ac:dyDescent="0.25">
      <c r="A26" s="3"/>
      <c r="B26" s="472" t="s">
        <v>4</v>
      </c>
      <c r="C26" s="477" t="s">
        <v>5</v>
      </c>
      <c r="D26" s="460" t="s">
        <v>38</v>
      </c>
      <c r="E26" s="468" t="s">
        <v>39</v>
      </c>
      <c r="F26" s="470" t="s">
        <v>40</v>
      </c>
      <c r="G26" s="464" t="s">
        <v>38</v>
      </c>
      <c r="H26" s="468" t="s">
        <v>39</v>
      </c>
      <c r="I26" s="466" t="s">
        <v>40</v>
      </c>
      <c r="J26" s="460" t="s">
        <v>38</v>
      </c>
      <c r="K26" s="468" t="s">
        <v>39</v>
      </c>
      <c r="L26" s="470" t="s">
        <v>40</v>
      </c>
      <c r="M26" s="483" t="s">
        <v>38</v>
      </c>
      <c r="N26" s="468" t="s">
        <v>39</v>
      </c>
      <c r="O26" s="470" t="s">
        <v>40</v>
      </c>
      <c r="P26" s="464" t="s">
        <v>38</v>
      </c>
      <c r="Q26" s="468" t="s">
        <v>39</v>
      </c>
      <c r="R26" s="470" t="s">
        <v>40</v>
      </c>
      <c r="S26" s="3"/>
    </row>
    <row r="27" spans="1:19" ht="15.75" thickBot="1" x14ac:dyDescent="0.3">
      <c r="A27" s="3"/>
      <c r="B27" s="473"/>
      <c r="C27" s="478"/>
      <c r="D27" s="461"/>
      <c r="E27" s="469"/>
      <c r="F27" s="471"/>
      <c r="G27" s="465"/>
      <c r="H27" s="469"/>
      <c r="I27" s="467"/>
      <c r="J27" s="461"/>
      <c r="K27" s="469"/>
      <c r="L27" s="471"/>
      <c r="M27" s="484"/>
      <c r="N27" s="469"/>
      <c r="O27" s="471"/>
      <c r="P27" s="465"/>
      <c r="Q27" s="469"/>
      <c r="R27" s="471"/>
      <c r="S27" s="3"/>
    </row>
    <row r="28" spans="1:19" x14ac:dyDescent="0.25">
      <c r="A28" s="3"/>
      <c r="B28" s="361" t="s">
        <v>41</v>
      </c>
      <c r="C28" s="360" t="s">
        <v>42</v>
      </c>
      <c r="D28" s="343">
        <f>'[4]NR 2023'!G28</f>
        <v>7068.2</v>
      </c>
      <c r="E28" s="342">
        <f>'[4]NR 2023'!H28</f>
        <v>109.9</v>
      </c>
      <c r="F28" s="346">
        <f t="shared" ref="F28:F38" si="6">D28+E28</f>
        <v>7178.0999999999995</v>
      </c>
      <c r="G28" s="343">
        <f>'[4]NR 2023'!M28</f>
        <v>5500</v>
      </c>
      <c r="H28" s="342">
        <f>'[4]NR 2023'!N28</f>
        <v>100</v>
      </c>
      <c r="I28" s="348">
        <f t="shared" ref="I28:I38" si="7">G28+H28</f>
        <v>5600</v>
      </c>
      <c r="J28" s="359">
        <f>'[4]NR 2023'!Y28</f>
        <v>6000</v>
      </c>
      <c r="K28" s="358">
        <f>'[4]NR 2023'!Z28</f>
        <v>150</v>
      </c>
      <c r="L28" s="357">
        <f t="shared" ref="L28:L38" si="8">J28+K28</f>
        <v>6150</v>
      </c>
      <c r="M28" s="356">
        <v>6000</v>
      </c>
      <c r="N28" s="356">
        <v>200</v>
      </c>
      <c r="O28" s="346">
        <f t="shared" ref="O28:O38" si="9">M28+N28</f>
        <v>6200</v>
      </c>
      <c r="P28" s="356">
        <v>6000</v>
      </c>
      <c r="Q28" s="356">
        <v>300</v>
      </c>
      <c r="R28" s="346">
        <f t="shared" ref="R28:R38" si="10">P28+Q28</f>
        <v>6300</v>
      </c>
      <c r="S28" s="3"/>
    </row>
    <row r="29" spans="1:19" x14ac:dyDescent="0.25">
      <c r="A29" s="3"/>
      <c r="B29" s="350" t="s">
        <v>43</v>
      </c>
      <c r="C29" s="349" t="s">
        <v>44</v>
      </c>
      <c r="D29" s="343">
        <f>'[4]NR 2023'!G29</f>
        <v>8746.6</v>
      </c>
      <c r="E29" s="355">
        <f>'[4]NR 2023'!H29</f>
        <v>775.9</v>
      </c>
      <c r="F29" s="346">
        <f t="shared" si="6"/>
        <v>9522.5</v>
      </c>
      <c r="G29" s="343">
        <f>'[4]NR 2023'!M29</f>
        <v>9382.2999999999993</v>
      </c>
      <c r="H29" s="355">
        <f>'[4]NR 2023'!N29</f>
        <v>300</v>
      </c>
      <c r="I29" s="348">
        <f t="shared" si="7"/>
        <v>9682.2999999999993</v>
      </c>
      <c r="J29" s="340">
        <f>'[4]NR 2023'!Y29</f>
        <v>9300</v>
      </c>
      <c r="K29" s="354">
        <f>'[4]NR 2023'!Z29</f>
        <v>900</v>
      </c>
      <c r="L29" s="338">
        <f t="shared" si="8"/>
        <v>10200</v>
      </c>
      <c r="M29" s="347">
        <v>9900</v>
      </c>
      <c r="N29" s="353">
        <v>1000</v>
      </c>
      <c r="O29" s="346">
        <f t="shared" si="9"/>
        <v>10900</v>
      </c>
      <c r="P29" s="347">
        <v>9900</v>
      </c>
      <c r="Q29" s="353">
        <v>1000</v>
      </c>
      <c r="R29" s="346">
        <f t="shared" si="10"/>
        <v>10900</v>
      </c>
      <c r="S29" s="3"/>
    </row>
    <row r="30" spans="1:19" x14ac:dyDescent="0.25">
      <c r="A30" s="3"/>
      <c r="B30" s="350" t="s">
        <v>45</v>
      </c>
      <c r="C30" s="349" t="s">
        <v>46</v>
      </c>
      <c r="D30" s="343">
        <f>'[4]NR 2023'!G30</f>
        <v>4328.5</v>
      </c>
      <c r="E30" s="355">
        <f>'[4]NR 2023'!H30</f>
        <v>88.3</v>
      </c>
      <c r="F30" s="346">
        <f t="shared" si="6"/>
        <v>4416.8</v>
      </c>
      <c r="G30" s="343">
        <f>'[4]NR 2023'!M30</f>
        <v>6240</v>
      </c>
      <c r="H30" s="355">
        <f>'[4]NR 2023'!N30</f>
        <v>0</v>
      </c>
      <c r="I30" s="348">
        <f t="shared" si="7"/>
        <v>6240</v>
      </c>
      <c r="J30" s="340">
        <f>'[4]NR 2023'!Y30</f>
        <v>7000</v>
      </c>
      <c r="K30" s="354">
        <f>'[4]NR 2023'!Z30</f>
        <v>0</v>
      </c>
      <c r="L30" s="338">
        <f t="shared" si="8"/>
        <v>7000</v>
      </c>
      <c r="M30" s="347">
        <v>7000</v>
      </c>
      <c r="N30" s="353">
        <v>0</v>
      </c>
      <c r="O30" s="346">
        <f t="shared" si="9"/>
        <v>7000</v>
      </c>
      <c r="P30" s="347">
        <v>7000</v>
      </c>
      <c r="Q30" s="353">
        <v>0</v>
      </c>
      <c r="R30" s="346">
        <f t="shared" si="10"/>
        <v>7000</v>
      </c>
      <c r="S30" s="3"/>
    </row>
    <row r="31" spans="1:19" x14ac:dyDescent="0.25">
      <c r="A31" s="3"/>
      <c r="B31" s="350" t="s">
        <v>47</v>
      </c>
      <c r="C31" s="349" t="s">
        <v>48</v>
      </c>
      <c r="D31" s="343">
        <f>'[4]NR 2023'!G31</f>
        <v>9554.5</v>
      </c>
      <c r="E31" s="342">
        <f>'[4]NR 2023'!H31</f>
        <v>146</v>
      </c>
      <c r="F31" s="346">
        <f t="shared" si="6"/>
        <v>9700.5</v>
      </c>
      <c r="G31" s="343">
        <f>'[4]NR 2023'!M31</f>
        <v>9280</v>
      </c>
      <c r="H31" s="342">
        <f>'[4]NR 2023'!N31</f>
        <v>100</v>
      </c>
      <c r="I31" s="348">
        <f t="shared" si="7"/>
        <v>9380</v>
      </c>
      <c r="J31" s="340">
        <f>'[4]NR 2023'!Y31</f>
        <v>9600</v>
      </c>
      <c r="K31" s="339">
        <f>'[4]NR 2023'!Z31</f>
        <v>200</v>
      </c>
      <c r="L31" s="338">
        <f t="shared" si="8"/>
        <v>9800</v>
      </c>
      <c r="M31" s="347">
        <v>9600</v>
      </c>
      <c r="N31" s="347">
        <v>250</v>
      </c>
      <c r="O31" s="346">
        <f t="shared" si="9"/>
        <v>9850</v>
      </c>
      <c r="P31" s="347">
        <v>9600</v>
      </c>
      <c r="Q31" s="347">
        <v>250</v>
      </c>
      <c r="R31" s="346">
        <f t="shared" si="10"/>
        <v>9850</v>
      </c>
      <c r="S31" s="3"/>
    </row>
    <row r="32" spans="1:19" x14ac:dyDescent="0.25">
      <c r="A32" s="3"/>
      <c r="B32" s="350" t="s">
        <v>49</v>
      </c>
      <c r="C32" s="349" t="s">
        <v>50</v>
      </c>
      <c r="D32" s="343">
        <f>'[4]NR 2023'!G32</f>
        <v>26608.2</v>
      </c>
      <c r="E32" s="342">
        <f>'[4]NR 2023'!H32</f>
        <v>1775.2</v>
      </c>
      <c r="F32" s="346">
        <f t="shared" si="6"/>
        <v>28383.4</v>
      </c>
      <c r="G32" s="343">
        <f>'[4]NR 2023'!M32</f>
        <v>31760</v>
      </c>
      <c r="H32" s="342">
        <f>'[4]NR 2023'!N32</f>
        <v>1200</v>
      </c>
      <c r="I32" s="348">
        <f t="shared" si="7"/>
        <v>32960</v>
      </c>
      <c r="J32" s="340">
        <f>'[4]NR 2023'!Y32</f>
        <v>35800</v>
      </c>
      <c r="K32" s="339">
        <f>'[4]NR 2023'!Z32</f>
        <v>630</v>
      </c>
      <c r="L32" s="338">
        <f t="shared" si="8"/>
        <v>36430</v>
      </c>
      <c r="M32" s="347">
        <v>38000</v>
      </c>
      <c r="N32" s="347">
        <v>800</v>
      </c>
      <c r="O32" s="346">
        <f t="shared" si="9"/>
        <v>38800</v>
      </c>
      <c r="P32" s="347">
        <v>38000</v>
      </c>
      <c r="Q32" s="347">
        <v>800</v>
      </c>
      <c r="R32" s="346">
        <f t="shared" si="10"/>
        <v>38800</v>
      </c>
      <c r="S32" s="3"/>
    </row>
    <row r="33" spans="1:19" x14ac:dyDescent="0.25">
      <c r="A33" s="3"/>
      <c r="B33" s="350" t="s">
        <v>51</v>
      </c>
      <c r="C33" s="352" t="s">
        <v>52</v>
      </c>
      <c r="D33" s="343">
        <f>'[4]NR 2023'!G33</f>
        <v>23644.7</v>
      </c>
      <c r="E33" s="342">
        <f>'[4]NR 2023'!H33</f>
        <v>1549.5</v>
      </c>
      <c r="F33" s="346">
        <f t="shared" si="6"/>
        <v>25194.2</v>
      </c>
      <c r="G33" s="343">
        <f>'[4]NR 2023'!M33</f>
        <v>27960</v>
      </c>
      <c r="H33" s="342">
        <f>'[4]NR 2023'!N33</f>
        <v>900</v>
      </c>
      <c r="I33" s="348">
        <f t="shared" si="7"/>
        <v>28860</v>
      </c>
      <c r="J33" s="340">
        <f>'[4]NR 2023'!Y33</f>
        <v>31000</v>
      </c>
      <c r="K33" s="339">
        <f>'[4]NR 2023'!Z33</f>
        <v>500</v>
      </c>
      <c r="L33" s="338">
        <f t="shared" si="8"/>
        <v>31500</v>
      </c>
      <c r="M33" s="347">
        <v>33000</v>
      </c>
      <c r="N33" s="347">
        <v>600</v>
      </c>
      <c r="O33" s="346">
        <f t="shared" si="9"/>
        <v>33600</v>
      </c>
      <c r="P33" s="347">
        <v>33000</v>
      </c>
      <c r="Q33" s="347">
        <v>600</v>
      </c>
      <c r="R33" s="346">
        <f t="shared" si="10"/>
        <v>33600</v>
      </c>
      <c r="S33" s="3"/>
    </row>
    <row r="34" spans="1:19" x14ac:dyDescent="0.25">
      <c r="A34" s="3"/>
      <c r="B34" s="350" t="s">
        <v>53</v>
      </c>
      <c r="C34" s="351" t="s">
        <v>54</v>
      </c>
      <c r="D34" s="343">
        <f>'[4]NR 2023'!G34</f>
        <v>2963.5</v>
      </c>
      <c r="E34" s="342">
        <f>'[4]NR 2023'!H34</f>
        <v>225.7</v>
      </c>
      <c r="F34" s="346">
        <f t="shared" si="6"/>
        <v>3189.2</v>
      </c>
      <c r="G34" s="343">
        <f>'[4]NR 2023'!M34</f>
        <v>3800</v>
      </c>
      <c r="H34" s="342">
        <f>'[4]NR 2023'!N34</f>
        <v>300</v>
      </c>
      <c r="I34" s="348">
        <f t="shared" si="7"/>
        <v>4100</v>
      </c>
      <c r="J34" s="340">
        <f>'[4]NR 2023'!Y34</f>
        <v>4800</v>
      </c>
      <c r="K34" s="339">
        <f>'[4]NR 2023'!Z34</f>
        <v>130</v>
      </c>
      <c r="L34" s="338">
        <f t="shared" si="8"/>
        <v>4930</v>
      </c>
      <c r="M34" s="347">
        <v>5000</v>
      </c>
      <c r="N34" s="347">
        <v>200</v>
      </c>
      <c r="O34" s="346">
        <f t="shared" si="9"/>
        <v>5200</v>
      </c>
      <c r="P34" s="347">
        <v>5000</v>
      </c>
      <c r="Q34" s="347">
        <v>200</v>
      </c>
      <c r="R34" s="346">
        <f t="shared" si="10"/>
        <v>5200</v>
      </c>
      <c r="S34" s="3"/>
    </row>
    <row r="35" spans="1:19" x14ac:dyDescent="0.25">
      <c r="A35" s="3"/>
      <c r="B35" s="350" t="s">
        <v>55</v>
      </c>
      <c r="C35" s="349" t="s">
        <v>56</v>
      </c>
      <c r="D35" s="343">
        <f>'[4]NR 2023'!G35</f>
        <v>8279.4</v>
      </c>
      <c r="E35" s="342">
        <f>'[4]NR 2023'!H35</f>
        <v>518.79999999999995</v>
      </c>
      <c r="F35" s="346">
        <f t="shared" si="6"/>
        <v>8798.1999999999989</v>
      </c>
      <c r="G35" s="343">
        <f>'[4]NR 2023'!M35</f>
        <v>10130</v>
      </c>
      <c r="H35" s="342">
        <f>'[4]NR 2023'!N35</f>
        <v>300</v>
      </c>
      <c r="I35" s="348">
        <f t="shared" si="7"/>
        <v>10430</v>
      </c>
      <c r="J35" s="340">
        <f>'[4]NR 2023'!Y35</f>
        <v>10900</v>
      </c>
      <c r="K35" s="339">
        <f>'[4]NR 2023'!Z35</f>
        <v>180</v>
      </c>
      <c r="L35" s="338">
        <f t="shared" si="8"/>
        <v>11080</v>
      </c>
      <c r="M35" s="347">
        <v>12000</v>
      </c>
      <c r="N35" s="347">
        <v>200</v>
      </c>
      <c r="O35" s="346">
        <f t="shared" si="9"/>
        <v>12200</v>
      </c>
      <c r="P35" s="347">
        <v>12000</v>
      </c>
      <c r="Q35" s="347">
        <v>200</v>
      </c>
      <c r="R35" s="346">
        <f t="shared" si="10"/>
        <v>12200</v>
      </c>
      <c r="S35" s="3"/>
    </row>
    <row r="36" spans="1:19" x14ac:dyDescent="0.25">
      <c r="A36" s="3"/>
      <c r="B36" s="350" t="s">
        <v>57</v>
      </c>
      <c r="C36" s="349" t="s">
        <v>58</v>
      </c>
      <c r="D36" s="343">
        <f>'[4]NR 2023'!G36</f>
        <v>29.5</v>
      </c>
      <c r="E36" s="342">
        <f>'[4]NR 2023'!H36</f>
        <v>0</v>
      </c>
      <c r="F36" s="346">
        <f t="shared" si="6"/>
        <v>29.5</v>
      </c>
      <c r="G36" s="343">
        <f>'[4]NR 2023'!M36</f>
        <v>50</v>
      </c>
      <c r="H36" s="342">
        <f>'[4]NR 2023'!N36</f>
        <v>0</v>
      </c>
      <c r="I36" s="348">
        <f t="shared" si="7"/>
        <v>50</v>
      </c>
      <c r="J36" s="340">
        <f>'[4]NR 2023'!Y36</f>
        <v>50</v>
      </c>
      <c r="K36" s="339">
        <f>'[4]NR 2023'!Z36</f>
        <v>0</v>
      </c>
      <c r="L36" s="338">
        <f t="shared" si="8"/>
        <v>50</v>
      </c>
      <c r="M36" s="347">
        <v>60</v>
      </c>
      <c r="N36" s="347">
        <v>0</v>
      </c>
      <c r="O36" s="346">
        <f t="shared" si="9"/>
        <v>60</v>
      </c>
      <c r="P36" s="347">
        <v>60</v>
      </c>
      <c r="Q36" s="347">
        <v>0</v>
      </c>
      <c r="R36" s="346">
        <f t="shared" si="10"/>
        <v>60</v>
      </c>
      <c r="S36" s="3"/>
    </row>
    <row r="37" spans="1:19" x14ac:dyDescent="0.25">
      <c r="A37" s="3"/>
      <c r="B37" s="350" t="s">
        <v>59</v>
      </c>
      <c r="C37" s="349" t="s">
        <v>60</v>
      </c>
      <c r="D37" s="343">
        <f>'[4]NR 2023'!G37</f>
        <v>8350.6</v>
      </c>
      <c r="E37" s="342">
        <f>'[4]NR 2023'!H37</f>
        <v>1519.7</v>
      </c>
      <c r="F37" s="346">
        <f t="shared" si="6"/>
        <v>9870.3000000000011</v>
      </c>
      <c r="G37" s="343">
        <f>'[4]NR 2023'!M37</f>
        <v>9660</v>
      </c>
      <c r="H37" s="342">
        <f>'[4]NR 2023'!N37</f>
        <v>1100</v>
      </c>
      <c r="I37" s="348">
        <f t="shared" si="7"/>
        <v>10760</v>
      </c>
      <c r="J37" s="340">
        <f>'[4]NR 2023'!Y37</f>
        <v>8540</v>
      </c>
      <c r="K37" s="339">
        <f>'[4]NR 2023'!Z37</f>
        <v>1500</v>
      </c>
      <c r="L37" s="338">
        <f t="shared" si="8"/>
        <v>10040</v>
      </c>
      <c r="M37" s="347">
        <v>8500</v>
      </c>
      <c r="N37" s="347">
        <v>1500</v>
      </c>
      <c r="O37" s="346">
        <f t="shared" si="9"/>
        <v>10000</v>
      </c>
      <c r="P37" s="347">
        <v>8500</v>
      </c>
      <c r="Q37" s="347">
        <v>1500</v>
      </c>
      <c r="R37" s="346">
        <f t="shared" si="10"/>
        <v>10000</v>
      </c>
      <c r="S37" s="3"/>
    </row>
    <row r="38" spans="1:19" ht="15.75" thickBot="1" x14ac:dyDescent="0.3">
      <c r="A38" s="3"/>
      <c r="B38" s="345" t="s">
        <v>61</v>
      </c>
      <c r="C38" s="344" t="s">
        <v>62</v>
      </c>
      <c r="D38" s="343">
        <f>'[4]NR 2023'!G38</f>
        <v>3743.7</v>
      </c>
      <c r="E38" s="342">
        <f>'[4]NR 2023'!H38</f>
        <v>2435.8000000000002</v>
      </c>
      <c r="F38" s="336">
        <f t="shared" si="6"/>
        <v>6179.5</v>
      </c>
      <c r="G38" s="343">
        <f>'[4]NR 2023'!M38</f>
        <v>2400</v>
      </c>
      <c r="H38" s="342">
        <f>'[4]NR 2023'!N38</f>
        <v>1330</v>
      </c>
      <c r="I38" s="341">
        <f t="shared" si="7"/>
        <v>3730</v>
      </c>
      <c r="J38" s="340">
        <f>'[4]NR 2023'!Y38</f>
        <v>3350</v>
      </c>
      <c r="K38" s="339">
        <f>'[4]NR 2023'!Z38</f>
        <v>2680</v>
      </c>
      <c r="L38" s="338">
        <f t="shared" si="8"/>
        <v>6030</v>
      </c>
      <c r="M38" s="337">
        <v>4010</v>
      </c>
      <c r="N38" s="337">
        <v>2680</v>
      </c>
      <c r="O38" s="336">
        <f t="shared" si="9"/>
        <v>6690</v>
      </c>
      <c r="P38" s="337">
        <v>4010</v>
      </c>
      <c r="Q38" s="337">
        <v>3280</v>
      </c>
      <c r="R38" s="336">
        <f t="shared" si="10"/>
        <v>7290</v>
      </c>
      <c r="S38" s="3"/>
    </row>
    <row r="39" spans="1:19" ht="15.75" thickBot="1" x14ac:dyDescent="0.3">
      <c r="A39" s="3"/>
      <c r="B39" s="335" t="s">
        <v>63</v>
      </c>
      <c r="C39" s="334" t="s">
        <v>64</v>
      </c>
      <c r="D39" s="330">
        <f>SUM(D28:D32)+SUM(D35:D38)</f>
        <v>76709.2</v>
      </c>
      <c r="E39" s="330">
        <f>SUM(E28:E32)+SUM(E35:E38)</f>
        <v>7369.6</v>
      </c>
      <c r="F39" s="329">
        <f>SUM(F35:F38)+SUM(F28:F32)</f>
        <v>84078.8</v>
      </c>
      <c r="G39" s="330">
        <f>SUM(G28:G32)+SUM(G35:G38)</f>
        <v>84402.3</v>
      </c>
      <c r="H39" s="330">
        <f>SUM(H28:H32)+SUM(H35:H38)</f>
        <v>4430</v>
      </c>
      <c r="I39" s="333">
        <f>SUM(I35:I38)+SUM(I28:I32)</f>
        <v>88832.3</v>
      </c>
      <c r="J39" s="331">
        <f>SUM(J28:J32)+SUM(J35:J38)</f>
        <v>90540</v>
      </c>
      <c r="K39" s="332">
        <f>SUM(K28:K32)+SUM(K35:K38)</f>
        <v>6240</v>
      </c>
      <c r="L39" s="331">
        <f>SUM(L35:L38)+SUM(L28:L32)</f>
        <v>96780</v>
      </c>
      <c r="M39" s="330">
        <f>SUM(M28:M32)+SUM(M35:M38)</f>
        <v>95070</v>
      </c>
      <c r="N39" s="330">
        <f>SUM(N28:N32)+SUM(N35:N38)</f>
        <v>6630</v>
      </c>
      <c r="O39" s="329">
        <f>SUM(O35:O38)+SUM(O28:O32)</f>
        <v>101700</v>
      </c>
      <c r="P39" s="330">
        <f>SUM(P28:P32)+SUM(P35:P38)</f>
        <v>95070</v>
      </c>
      <c r="Q39" s="330">
        <f>SUM(Q28:Q32)+SUM(Q35:Q38)</f>
        <v>7330</v>
      </c>
      <c r="R39" s="329">
        <f>SUM(R35:R38)+SUM(R28:R32)</f>
        <v>102400</v>
      </c>
      <c r="S39" s="3"/>
    </row>
    <row r="40" spans="1:19" ht="19.5" thickBot="1" x14ac:dyDescent="0.35">
      <c r="A40" s="3"/>
      <c r="B40" s="328" t="s">
        <v>65</v>
      </c>
      <c r="C40" s="327" t="s">
        <v>66</v>
      </c>
      <c r="D40" s="324">
        <f t="shared" ref="D40:R40" si="11">D24-D39</f>
        <v>696.40000000000873</v>
      </c>
      <c r="E40" s="324">
        <f t="shared" si="11"/>
        <v>883.10000000000036</v>
      </c>
      <c r="F40" s="323">
        <f t="shared" si="11"/>
        <v>1579.5</v>
      </c>
      <c r="G40" s="324">
        <f t="shared" si="11"/>
        <v>-720</v>
      </c>
      <c r="H40" s="324">
        <f t="shared" si="11"/>
        <v>720</v>
      </c>
      <c r="I40" s="326">
        <f t="shared" si="11"/>
        <v>0</v>
      </c>
      <c r="J40" s="324">
        <f t="shared" si="11"/>
        <v>-1890</v>
      </c>
      <c r="K40" s="324">
        <f t="shared" si="11"/>
        <v>1890</v>
      </c>
      <c r="L40" s="323">
        <f t="shared" si="11"/>
        <v>0</v>
      </c>
      <c r="M40" s="325">
        <f t="shared" si="11"/>
        <v>-1870</v>
      </c>
      <c r="N40" s="324">
        <f t="shared" si="11"/>
        <v>1870</v>
      </c>
      <c r="O40" s="323">
        <f t="shared" si="11"/>
        <v>0</v>
      </c>
      <c r="P40" s="324">
        <f t="shared" si="11"/>
        <v>-1670</v>
      </c>
      <c r="Q40" s="324">
        <f t="shared" si="11"/>
        <v>1670</v>
      </c>
      <c r="R40" s="323">
        <f t="shared" si="11"/>
        <v>0</v>
      </c>
      <c r="S40" s="3"/>
    </row>
    <row r="41" spans="1:19" ht="15.75" thickBot="1" x14ac:dyDescent="0.3">
      <c r="A41" s="3"/>
      <c r="B41" s="322" t="s">
        <v>67</v>
      </c>
      <c r="C41" s="321" t="s">
        <v>68</v>
      </c>
      <c r="D41" s="316"/>
      <c r="E41" s="320"/>
      <c r="F41" s="314">
        <f>F40-D16</f>
        <v>-43500.5</v>
      </c>
      <c r="G41" s="316"/>
      <c r="H41" s="315"/>
      <c r="I41" s="319">
        <f>I40-G16</f>
        <v>-47032.3</v>
      </c>
      <c r="J41" s="318"/>
      <c r="K41" s="315"/>
      <c r="L41" s="314">
        <f>L40-J16</f>
        <v>-51600</v>
      </c>
      <c r="M41" s="317"/>
      <c r="N41" s="315"/>
      <c r="O41" s="314">
        <f>O40-M16</f>
        <v>-55000</v>
      </c>
      <c r="P41" s="316"/>
      <c r="Q41" s="315"/>
      <c r="R41" s="314">
        <f>R40-P16</f>
        <v>-55000</v>
      </c>
      <c r="S41" s="3"/>
    </row>
    <row r="42" spans="1:19" ht="8.25" customHeight="1" thickBot="1" x14ac:dyDescent="0.3">
      <c r="A42" s="3"/>
      <c r="B42" s="311"/>
      <c r="C42" s="296"/>
      <c r="D42" s="3"/>
      <c r="E42" s="295"/>
      <c r="F42" s="295"/>
      <c r="G42" s="3"/>
      <c r="H42" s="295"/>
      <c r="I42" s="295"/>
      <c r="J42" s="295"/>
      <c r="K42" s="295"/>
      <c r="L42" s="3"/>
      <c r="M42" s="3"/>
      <c r="N42" s="3"/>
      <c r="O42" s="3"/>
      <c r="P42" s="3"/>
      <c r="Q42" s="3"/>
      <c r="R42" s="3"/>
      <c r="S42" s="3"/>
    </row>
    <row r="43" spans="1:19" ht="15.75" customHeight="1" x14ac:dyDescent="0.25">
      <c r="A43" s="3"/>
      <c r="B43" s="311"/>
      <c r="C43" s="474" t="s">
        <v>69</v>
      </c>
      <c r="D43" s="313" t="s">
        <v>70</v>
      </c>
      <c r="E43" s="295"/>
      <c r="F43" s="294"/>
      <c r="G43" s="313" t="s">
        <v>71</v>
      </c>
      <c r="H43" s="295"/>
      <c r="I43" s="295"/>
      <c r="J43" s="313" t="s">
        <v>72</v>
      </c>
      <c r="K43" s="295"/>
      <c r="L43" s="295"/>
      <c r="M43" s="313" t="s">
        <v>73</v>
      </c>
      <c r="N43" s="3"/>
      <c r="O43" s="3"/>
      <c r="P43" s="313" t="s">
        <v>73</v>
      </c>
      <c r="Q43" s="3"/>
      <c r="R43" s="3"/>
      <c r="S43" s="3"/>
    </row>
    <row r="44" spans="1:19" ht="15.75" thickBot="1" x14ac:dyDescent="0.3">
      <c r="A44" s="3"/>
      <c r="B44" s="311"/>
      <c r="C44" s="475"/>
      <c r="D44" s="312"/>
      <c r="E44" s="295"/>
      <c r="F44" s="294"/>
      <c r="G44" s="312"/>
      <c r="H44" s="308"/>
      <c r="I44" s="308"/>
      <c r="J44" s="312"/>
      <c r="K44" s="308"/>
      <c r="L44" s="308"/>
      <c r="M44" s="312"/>
      <c r="N44" s="3"/>
      <c r="O44" s="3"/>
      <c r="P44" s="312"/>
      <c r="Q44" s="3"/>
      <c r="R44" s="3"/>
      <c r="S44" s="3"/>
    </row>
    <row r="45" spans="1:19" ht="8.25" customHeight="1" thickBot="1" x14ac:dyDescent="0.3">
      <c r="A45" s="3"/>
      <c r="B45" s="311"/>
      <c r="C45" s="296"/>
      <c r="D45" s="295"/>
      <c r="E45" s="295"/>
      <c r="F45" s="294"/>
      <c r="G45" s="295"/>
      <c r="H45" s="295"/>
      <c r="I45" s="294"/>
      <c r="J45" s="294"/>
      <c r="K45" s="294"/>
      <c r="L45" s="3"/>
      <c r="M45" s="3"/>
      <c r="N45" s="3"/>
      <c r="O45" s="3"/>
      <c r="P45" s="3"/>
      <c r="Q45" s="3"/>
      <c r="R45" s="3"/>
      <c r="S45" s="3"/>
    </row>
    <row r="46" spans="1:19" ht="37.5" customHeight="1" thickBot="1" x14ac:dyDescent="0.3">
      <c r="A46" s="3"/>
      <c r="B46" s="311"/>
      <c r="C46" s="474" t="s">
        <v>74</v>
      </c>
      <c r="D46" s="101" t="s">
        <v>75</v>
      </c>
      <c r="E46" s="309" t="s">
        <v>76</v>
      </c>
      <c r="F46" s="294"/>
      <c r="G46" s="101" t="s">
        <v>75</v>
      </c>
      <c r="H46" s="309" t="s">
        <v>76</v>
      </c>
      <c r="I46" s="3"/>
      <c r="J46" s="101" t="s">
        <v>75</v>
      </c>
      <c r="K46" s="309" t="s">
        <v>76</v>
      </c>
      <c r="L46" s="310"/>
      <c r="M46" s="101" t="s">
        <v>75</v>
      </c>
      <c r="N46" s="309" t="s">
        <v>76</v>
      </c>
      <c r="O46" s="3"/>
      <c r="P46" s="101" t="s">
        <v>75</v>
      </c>
      <c r="Q46" s="309" t="s">
        <v>76</v>
      </c>
      <c r="R46" s="3"/>
      <c r="S46" s="3"/>
    </row>
    <row r="47" spans="1:19" ht="15.75" thickBot="1" x14ac:dyDescent="0.3">
      <c r="A47" s="3"/>
      <c r="B47" s="297"/>
      <c r="C47" s="476"/>
      <c r="D47" s="307"/>
      <c r="E47" s="306">
        <v>0</v>
      </c>
      <c r="F47" s="294"/>
      <c r="G47" s="307">
        <v>5000</v>
      </c>
      <c r="H47" s="306">
        <v>0</v>
      </c>
      <c r="I47" s="3"/>
      <c r="J47" s="307">
        <v>5000</v>
      </c>
      <c r="K47" s="306">
        <v>0</v>
      </c>
      <c r="L47" s="308"/>
      <c r="M47" s="307">
        <v>5000</v>
      </c>
      <c r="N47" s="306">
        <v>0</v>
      </c>
      <c r="O47" s="3"/>
      <c r="P47" s="307">
        <v>5000</v>
      </c>
      <c r="Q47" s="306">
        <v>0</v>
      </c>
      <c r="R47" s="3"/>
      <c r="S47" s="3"/>
    </row>
    <row r="48" spans="1:19" x14ac:dyDescent="0.25">
      <c r="A48" s="3"/>
      <c r="B48" s="297"/>
      <c r="C48" s="296"/>
      <c r="D48" s="295"/>
      <c r="E48" s="295"/>
      <c r="F48" s="294"/>
      <c r="G48" s="295"/>
      <c r="H48" s="295"/>
      <c r="I48" s="294"/>
      <c r="J48" s="294"/>
      <c r="K48" s="294"/>
      <c r="L48" s="3"/>
      <c r="M48" s="3"/>
      <c r="N48" s="3"/>
      <c r="O48" s="3"/>
      <c r="P48" s="3"/>
      <c r="Q48" s="3"/>
      <c r="R48" s="3"/>
      <c r="S48" s="3"/>
    </row>
    <row r="49" spans="1:19" x14ac:dyDescent="0.25">
      <c r="A49" s="3"/>
      <c r="B49" s="297"/>
      <c r="C49" s="302" t="s">
        <v>77</v>
      </c>
      <c r="D49" s="300" t="s">
        <v>78</v>
      </c>
      <c r="E49" s="295"/>
      <c r="F49" s="3"/>
      <c r="G49" s="300" t="s">
        <v>79</v>
      </c>
      <c r="H49" s="3"/>
      <c r="I49" s="3"/>
      <c r="J49" s="300" t="s">
        <v>80</v>
      </c>
      <c r="K49" s="3"/>
      <c r="L49" s="301"/>
      <c r="M49" s="300" t="s">
        <v>81</v>
      </c>
      <c r="N49" s="301"/>
      <c r="O49" s="301"/>
      <c r="P49" s="300" t="s">
        <v>82</v>
      </c>
      <c r="Q49" s="3"/>
      <c r="R49" s="3"/>
      <c r="S49" s="3"/>
    </row>
    <row r="50" spans="1:19" x14ac:dyDescent="0.25">
      <c r="A50" s="3"/>
      <c r="B50" s="297"/>
      <c r="C50" s="299" t="s">
        <v>83</v>
      </c>
      <c r="D50" s="303">
        <v>20171.499999999996</v>
      </c>
      <c r="E50" s="295"/>
      <c r="F50" s="3"/>
      <c r="G50" s="303">
        <v>20171.499999999996</v>
      </c>
      <c r="H50" s="3"/>
      <c r="I50" s="3"/>
      <c r="J50" s="303">
        <v>27500</v>
      </c>
      <c r="K50" s="3"/>
      <c r="L50" s="304"/>
      <c r="M50" s="303">
        <v>27500</v>
      </c>
      <c r="N50" s="304"/>
      <c r="O50" s="304"/>
      <c r="P50" s="303">
        <v>27500</v>
      </c>
      <c r="Q50" s="3"/>
      <c r="R50" s="3"/>
      <c r="S50" s="3"/>
    </row>
    <row r="51" spans="1:19" x14ac:dyDescent="0.25">
      <c r="A51" s="3"/>
      <c r="B51" s="297"/>
      <c r="C51" s="299" t="s">
        <v>84</v>
      </c>
      <c r="D51" s="303">
        <v>4023.3999999999996</v>
      </c>
      <c r="E51" s="295"/>
      <c r="F51" s="3"/>
      <c r="G51" s="303">
        <v>4523.3999999999996</v>
      </c>
      <c r="H51" s="3"/>
      <c r="I51" s="3"/>
      <c r="J51" s="303">
        <v>4500</v>
      </c>
      <c r="K51" s="3"/>
      <c r="L51" s="304"/>
      <c r="M51" s="303">
        <v>5000</v>
      </c>
      <c r="N51" s="304"/>
      <c r="O51" s="304"/>
      <c r="P51" s="303">
        <v>5000</v>
      </c>
      <c r="Q51" s="3"/>
      <c r="R51" s="3"/>
      <c r="S51" s="3"/>
    </row>
    <row r="52" spans="1:19" x14ac:dyDescent="0.25">
      <c r="A52" s="3"/>
      <c r="B52" s="297"/>
      <c r="C52" s="299" t="s">
        <v>85</v>
      </c>
      <c r="D52" s="303">
        <v>14830.399999999998</v>
      </c>
      <c r="E52" s="295"/>
      <c r="F52" s="3"/>
      <c r="G52" s="303">
        <v>24830.399999999998</v>
      </c>
      <c r="H52" s="3"/>
      <c r="I52" s="3"/>
      <c r="J52" s="303">
        <v>21500</v>
      </c>
      <c r="K52" s="3"/>
      <c r="L52" s="304"/>
      <c r="M52" s="303">
        <v>15000</v>
      </c>
      <c r="N52" s="304"/>
      <c r="O52" s="304"/>
      <c r="P52" s="303">
        <v>20000</v>
      </c>
      <c r="Q52" s="3"/>
      <c r="R52" s="3"/>
      <c r="S52" s="3"/>
    </row>
    <row r="53" spans="1:19" x14ac:dyDescent="0.25">
      <c r="A53" s="3"/>
      <c r="B53" s="297"/>
      <c r="C53" s="299" t="s">
        <v>86</v>
      </c>
      <c r="D53" s="303">
        <v>600</v>
      </c>
      <c r="E53" s="295"/>
      <c r="F53" s="3"/>
      <c r="G53" s="303">
        <v>600</v>
      </c>
      <c r="H53" s="3"/>
      <c r="I53" s="3"/>
      <c r="J53" s="303">
        <v>600</v>
      </c>
      <c r="K53" s="3"/>
      <c r="L53" s="304"/>
      <c r="M53" s="303">
        <v>600</v>
      </c>
      <c r="N53" s="304"/>
      <c r="O53" s="304"/>
      <c r="P53" s="303">
        <v>600</v>
      </c>
      <c r="Q53" s="3"/>
      <c r="R53" s="3"/>
      <c r="S53" s="3"/>
    </row>
    <row r="54" spans="1:19" x14ac:dyDescent="0.25">
      <c r="A54" s="3"/>
      <c r="B54" s="297"/>
      <c r="C54" s="305" t="s">
        <v>87</v>
      </c>
      <c r="D54" s="303">
        <v>717.7</v>
      </c>
      <c r="E54" s="295"/>
      <c r="F54" s="3"/>
      <c r="G54" s="303">
        <v>717.7</v>
      </c>
      <c r="H54" s="3"/>
      <c r="I54" s="3"/>
      <c r="J54" s="303">
        <v>900</v>
      </c>
      <c r="K54" s="3"/>
      <c r="L54" s="304"/>
      <c r="M54" s="303">
        <v>800</v>
      </c>
      <c r="N54" s="304"/>
      <c r="O54" s="304"/>
      <c r="P54" s="303">
        <v>800</v>
      </c>
      <c r="Q54" s="3"/>
      <c r="R54" s="3"/>
      <c r="S54" s="3"/>
    </row>
    <row r="55" spans="1:19" ht="10.5" customHeight="1" x14ac:dyDescent="0.25">
      <c r="A55" s="3"/>
      <c r="B55" s="297"/>
      <c r="C55" s="296"/>
      <c r="D55" s="295"/>
      <c r="E55" s="295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</row>
    <row r="56" spans="1:19" x14ac:dyDescent="0.25">
      <c r="A56" s="3"/>
      <c r="B56" s="297"/>
      <c r="C56" s="302" t="s">
        <v>88</v>
      </c>
      <c r="D56" s="300" t="s">
        <v>78</v>
      </c>
      <c r="E56" s="295"/>
      <c r="F56" s="294"/>
      <c r="G56" s="300" t="s">
        <v>89</v>
      </c>
      <c r="H56" s="295"/>
      <c r="I56" s="294"/>
      <c r="J56" s="300" t="s">
        <v>80</v>
      </c>
      <c r="K56" s="294"/>
      <c r="L56" s="3"/>
      <c r="M56" s="300" t="s">
        <v>81</v>
      </c>
      <c r="N56" s="301"/>
      <c r="O56" s="301"/>
      <c r="P56" s="300" t="s">
        <v>82</v>
      </c>
      <c r="Q56" s="3"/>
      <c r="R56" s="3"/>
      <c r="S56" s="3"/>
    </row>
    <row r="57" spans="1:19" x14ac:dyDescent="0.25">
      <c r="A57" s="3"/>
      <c r="B57" s="297"/>
      <c r="C57" s="299"/>
      <c r="D57" s="298">
        <v>64</v>
      </c>
      <c r="E57" s="295"/>
      <c r="F57" s="294"/>
      <c r="G57" s="298">
        <v>65</v>
      </c>
      <c r="H57" s="295"/>
      <c r="I57" s="294"/>
      <c r="J57" s="298">
        <v>85</v>
      </c>
      <c r="K57" s="294"/>
      <c r="L57" s="3"/>
      <c r="M57" s="298">
        <v>85</v>
      </c>
      <c r="N57" s="3"/>
      <c r="O57" s="3"/>
      <c r="P57" s="298">
        <v>85</v>
      </c>
      <c r="Q57" s="3"/>
      <c r="R57" s="3"/>
      <c r="S57" s="3"/>
    </row>
    <row r="58" spans="1:19" x14ac:dyDescent="0.25">
      <c r="A58" s="3"/>
      <c r="B58" s="297"/>
      <c r="C58" s="296"/>
      <c r="D58" s="295"/>
      <c r="E58" s="295"/>
      <c r="F58" s="294"/>
      <c r="G58" s="295"/>
      <c r="H58" s="295"/>
      <c r="I58" s="294"/>
      <c r="J58" s="294"/>
      <c r="K58" s="294"/>
      <c r="L58" s="3"/>
      <c r="M58" s="3"/>
      <c r="N58" s="3"/>
      <c r="O58" s="3"/>
      <c r="P58" s="3"/>
      <c r="Q58" s="3"/>
      <c r="R58" s="3"/>
      <c r="S58" s="3"/>
    </row>
    <row r="59" spans="1:19" x14ac:dyDescent="0.25">
      <c r="A59" s="3"/>
      <c r="B59" s="293" t="s">
        <v>90</v>
      </c>
      <c r="C59" s="292"/>
      <c r="D59" s="481"/>
      <c r="E59" s="481"/>
      <c r="F59" s="481"/>
      <c r="G59" s="481"/>
      <c r="H59" s="481"/>
      <c r="I59" s="481"/>
      <c r="J59" s="481"/>
      <c r="K59" s="481"/>
      <c r="L59" s="291"/>
      <c r="M59" s="291"/>
      <c r="N59" s="291"/>
      <c r="O59" s="291"/>
      <c r="P59" s="291"/>
      <c r="Q59" s="291"/>
      <c r="R59" s="290"/>
      <c r="S59" s="3"/>
    </row>
    <row r="60" spans="1:19" x14ac:dyDescent="0.25">
      <c r="A60" s="3"/>
      <c r="B60" s="289"/>
      <c r="G60"/>
      <c r="R60" s="285"/>
      <c r="S60" s="3"/>
    </row>
    <row r="61" spans="1:19" x14ac:dyDescent="0.25">
      <c r="A61" s="3"/>
      <c r="B61" s="479"/>
      <c r="C61" s="480"/>
      <c r="D61" s="480"/>
      <c r="E61" s="480"/>
      <c r="F61" s="480"/>
      <c r="G61" s="480"/>
      <c r="H61" s="480"/>
      <c r="I61" s="480"/>
      <c r="J61" s="480"/>
      <c r="K61" s="480"/>
      <c r="R61" s="285"/>
      <c r="S61" s="3"/>
    </row>
    <row r="62" spans="1:19" x14ac:dyDescent="0.25">
      <c r="A62" s="3"/>
      <c r="B62" s="479"/>
      <c r="C62" s="480"/>
      <c r="D62" s="480"/>
      <c r="E62" s="480"/>
      <c r="F62" s="480"/>
      <c r="G62" s="480"/>
      <c r="H62" s="480"/>
      <c r="I62" s="480"/>
      <c r="J62" s="480"/>
      <c r="K62" s="480"/>
      <c r="R62" s="285"/>
      <c r="S62" s="3"/>
    </row>
    <row r="63" spans="1:19" x14ac:dyDescent="0.25">
      <c r="A63" s="3"/>
      <c r="B63" s="479"/>
      <c r="C63" s="480"/>
      <c r="D63" s="480"/>
      <c r="E63" s="480"/>
      <c r="F63" s="480"/>
      <c r="G63" s="480"/>
      <c r="H63" s="480"/>
      <c r="I63" s="480"/>
      <c r="J63" s="480"/>
      <c r="K63" s="480"/>
      <c r="R63" s="285"/>
      <c r="S63" s="3"/>
    </row>
    <row r="64" spans="1:19" x14ac:dyDescent="0.25">
      <c r="A64" s="3"/>
      <c r="B64" s="479"/>
      <c r="C64" s="480"/>
      <c r="D64" s="480"/>
      <c r="E64" s="480"/>
      <c r="F64" s="480"/>
      <c r="G64" s="480"/>
      <c r="H64" s="480"/>
      <c r="I64" s="480"/>
      <c r="J64" s="480"/>
      <c r="K64" s="480"/>
      <c r="R64" s="285"/>
      <c r="S64" s="3"/>
    </row>
    <row r="65" spans="1:19" x14ac:dyDescent="0.25">
      <c r="A65" s="3"/>
      <c r="B65" s="287"/>
      <c r="D65" s="278"/>
      <c r="E65" s="278"/>
      <c r="F65" s="278"/>
      <c r="G65" s="278"/>
      <c r="H65" s="278"/>
      <c r="I65" s="278"/>
      <c r="J65" s="278"/>
      <c r="K65" s="278"/>
      <c r="R65" s="285"/>
      <c r="S65" s="3"/>
    </row>
    <row r="66" spans="1:19" x14ac:dyDescent="0.25">
      <c r="A66" s="3"/>
      <c r="B66" s="287"/>
      <c r="C66" s="288"/>
      <c r="D66" s="278"/>
      <c r="E66" s="278"/>
      <c r="F66" s="278"/>
      <c r="G66" s="278"/>
      <c r="H66" s="278"/>
      <c r="I66" s="278"/>
      <c r="J66" s="278"/>
      <c r="K66" s="278"/>
      <c r="R66" s="285"/>
      <c r="S66" s="3"/>
    </row>
    <row r="67" spans="1:19" x14ac:dyDescent="0.25">
      <c r="A67" s="3"/>
      <c r="B67" s="287"/>
      <c r="C67" s="286"/>
      <c r="D67" s="278"/>
      <c r="E67" s="278"/>
      <c r="F67" s="278"/>
      <c r="G67" s="278"/>
      <c r="H67" s="278"/>
      <c r="I67" s="278"/>
      <c r="J67" s="278"/>
      <c r="K67" s="278"/>
      <c r="R67" s="285"/>
      <c r="S67" s="3"/>
    </row>
    <row r="68" spans="1:19" x14ac:dyDescent="0.25">
      <c r="A68" s="3"/>
      <c r="B68" s="287"/>
      <c r="C68" s="286"/>
      <c r="D68" s="278"/>
      <c r="E68" s="278"/>
      <c r="F68" s="278"/>
      <c r="G68" s="278"/>
      <c r="H68" s="278"/>
      <c r="I68" s="278"/>
      <c r="J68" s="278"/>
      <c r="K68" s="278"/>
      <c r="R68" s="285"/>
      <c r="S68" s="3"/>
    </row>
    <row r="69" spans="1:19" x14ac:dyDescent="0.25">
      <c r="A69" s="3"/>
      <c r="B69" s="284"/>
      <c r="C69" s="283"/>
      <c r="D69" s="282"/>
      <c r="E69" s="282"/>
      <c r="F69" s="282"/>
      <c r="G69" s="282"/>
      <c r="H69" s="282"/>
      <c r="I69" s="282"/>
      <c r="J69" s="282"/>
      <c r="K69" s="282"/>
      <c r="L69" s="281"/>
      <c r="M69" s="281"/>
      <c r="N69" s="281"/>
      <c r="O69" s="281"/>
      <c r="P69" s="281"/>
      <c r="Q69" s="281"/>
      <c r="R69" s="280"/>
      <c r="S69" s="3"/>
    </row>
    <row r="70" spans="1:19" x14ac:dyDescent="0.25">
      <c r="A70" s="3"/>
      <c r="B70" s="273"/>
      <c r="C70" s="272"/>
      <c r="D70" s="271"/>
      <c r="E70" s="271"/>
      <c r="F70" s="271"/>
      <c r="G70" s="271"/>
      <c r="H70" s="271"/>
      <c r="I70" s="271"/>
      <c r="J70" s="271"/>
      <c r="K70" s="271"/>
      <c r="L70" s="3"/>
      <c r="M70" s="3"/>
      <c r="N70" s="3"/>
      <c r="O70" s="3"/>
      <c r="P70" s="3"/>
      <c r="Q70" s="3"/>
      <c r="R70" s="3"/>
      <c r="S70" s="3"/>
    </row>
    <row r="71" spans="1:19" x14ac:dyDescent="0.25">
      <c r="A71" s="3"/>
      <c r="B71" s="274"/>
      <c r="C71" s="274"/>
      <c r="D71" s="274"/>
      <c r="E71" s="274"/>
      <c r="F71" s="274"/>
      <c r="G71" s="274"/>
      <c r="H71" s="274"/>
      <c r="I71" s="274"/>
      <c r="J71" s="274"/>
      <c r="K71" s="274"/>
      <c r="L71" s="3"/>
      <c r="M71" s="3"/>
      <c r="N71" s="3"/>
      <c r="O71" s="3"/>
      <c r="P71" s="3"/>
      <c r="Q71" s="3"/>
      <c r="R71" s="3"/>
      <c r="S71" s="3"/>
    </row>
    <row r="72" spans="1:19" x14ac:dyDescent="0.25">
      <c r="A72" s="3"/>
      <c r="B72" s="274" t="s">
        <v>91</v>
      </c>
      <c r="C72" s="279">
        <v>44800</v>
      </c>
      <c r="D72" s="278"/>
      <c r="E72" s="274"/>
      <c r="F72" s="274" t="s">
        <v>92</v>
      </c>
      <c r="G72" s="277" t="s">
        <v>107</v>
      </c>
      <c r="H72" s="274"/>
      <c r="I72" s="274"/>
      <c r="J72" s="274"/>
      <c r="K72" s="274"/>
      <c r="L72" s="3"/>
      <c r="M72" s="3"/>
      <c r="N72" s="3"/>
      <c r="O72" s="3"/>
      <c r="P72" s="3"/>
      <c r="Q72" s="3"/>
      <c r="R72" s="3"/>
      <c r="S72" s="3"/>
    </row>
    <row r="73" spans="1:19" ht="7.5" customHeight="1" x14ac:dyDescent="0.25">
      <c r="A73" s="3"/>
      <c r="B73" s="274"/>
      <c r="C73" s="274"/>
      <c r="D73" s="274"/>
      <c r="E73" s="274"/>
      <c r="F73" s="274"/>
      <c r="G73" s="274"/>
      <c r="H73" s="274"/>
      <c r="I73" s="274"/>
      <c r="J73" s="274"/>
      <c r="K73" s="274"/>
      <c r="L73" s="3"/>
      <c r="M73" s="3"/>
      <c r="N73" s="3"/>
      <c r="O73" s="3"/>
      <c r="P73" s="3"/>
      <c r="Q73" s="3"/>
      <c r="R73" s="3"/>
      <c r="S73" s="3"/>
    </row>
    <row r="74" spans="1:19" x14ac:dyDescent="0.25">
      <c r="A74" s="3"/>
      <c r="B74" s="274"/>
      <c r="C74" s="274"/>
      <c r="D74" s="276"/>
      <c r="E74" s="274"/>
      <c r="F74" s="274" t="s">
        <v>93</v>
      </c>
      <c r="G74" s="275"/>
      <c r="H74" s="274"/>
      <c r="I74" s="274"/>
      <c r="J74" s="274"/>
      <c r="K74" s="274"/>
      <c r="L74" s="3"/>
      <c r="M74" s="3"/>
      <c r="N74" s="3"/>
      <c r="O74" s="3"/>
      <c r="P74" s="3"/>
      <c r="Q74" s="3"/>
      <c r="R74" s="3"/>
      <c r="S74" s="3"/>
    </row>
    <row r="75" spans="1:19" x14ac:dyDescent="0.25">
      <c r="A75" s="3"/>
      <c r="B75" s="274"/>
      <c r="C75" s="274"/>
      <c r="D75" s="276"/>
      <c r="E75" s="274"/>
      <c r="F75" s="274"/>
      <c r="G75" s="275"/>
      <c r="H75" s="274"/>
      <c r="I75" s="274"/>
      <c r="J75" s="274"/>
      <c r="K75" s="274"/>
      <c r="L75" s="3"/>
      <c r="M75" s="3"/>
      <c r="N75" s="3"/>
      <c r="O75" s="3"/>
      <c r="P75" s="3"/>
      <c r="Q75" s="3"/>
      <c r="R75" s="3"/>
      <c r="S75" s="3"/>
    </row>
    <row r="76" spans="1:19" x14ac:dyDescent="0.25">
      <c r="A76" s="3"/>
      <c r="B76" s="274"/>
      <c r="C76" s="274"/>
      <c r="D76" s="274"/>
      <c r="E76" s="274"/>
      <c r="F76" s="274"/>
      <c r="G76" s="274"/>
      <c r="H76" s="274"/>
      <c r="I76" s="274"/>
      <c r="J76" s="274"/>
      <c r="K76" s="274"/>
      <c r="L76" s="3"/>
      <c r="M76" s="3"/>
      <c r="N76" s="3"/>
      <c r="O76" s="3"/>
      <c r="P76" s="3"/>
      <c r="Q76" s="3"/>
      <c r="R76" s="3"/>
      <c r="S76" s="3"/>
    </row>
    <row r="77" spans="1:19" x14ac:dyDescent="0.25">
      <c r="A77" s="3"/>
      <c r="B77" s="273"/>
      <c r="C77" s="272"/>
      <c r="D77" s="271"/>
      <c r="E77" s="271"/>
      <c r="F77" s="271"/>
      <c r="G77" s="271"/>
      <c r="H77" s="271"/>
      <c r="I77" s="271"/>
      <c r="J77" s="271"/>
      <c r="K77" s="271"/>
      <c r="L77" s="3"/>
      <c r="M77" s="3"/>
      <c r="N77" s="3"/>
      <c r="O77" s="3"/>
      <c r="P77" s="3"/>
      <c r="Q77" s="3"/>
      <c r="R77" s="3"/>
      <c r="S77" s="3"/>
    </row>
    <row r="94" ht="15" hidden="1" customHeight="1" x14ac:dyDescent="0.25"/>
    <row r="108" ht="15" hidden="1" customHeight="1" x14ac:dyDescent="0.25"/>
    <row r="109" ht="15" hidden="1" customHeight="1" x14ac:dyDescent="0.25"/>
  </sheetData>
  <mergeCells count="58">
    <mergeCell ref="B64:K64"/>
    <mergeCell ref="N26:N27"/>
    <mergeCell ref="O26:O27"/>
    <mergeCell ref="P26:P27"/>
    <mergeCell ref="Q26:Q27"/>
    <mergeCell ref="B26:B27"/>
    <mergeCell ref="C46:C47"/>
    <mergeCell ref="D59:K59"/>
    <mergeCell ref="B61:K61"/>
    <mergeCell ref="B62:K62"/>
    <mergeCell ref="B63:K63"/>
    <mergeCell ref="R26:R27"/>
    <mergeCell ref="C43:C44"/>
    <mergeCell ref="H26:H27"/>
    <mergeCell ref="I26:I27"/>
    <mergeCell ref="J26:J27"/>
    <mergeCell ref="K26:K27"/>
    <mergeCell ref="L26:L27"/>
    <mergeCell ref="M26:M27"/>
    <mergeCell ref="C26:C27"/>
    <mergeCell ref="D26:D27"/>
    <mergeCell ref="E26:E27"/>
    <mergeCell ref="F26:F27"/>
    <mergeCell ref="G26:G27"/>
    <mergeCell ref="N13:N14"/>
    <mergeCell ref="O13:O14"/>
    <mergeCell ref="P13:P14"/>
    <mergeCell ref="Q13:Q14"/>
    <mergeCell ref="R13:R14"/>
    <mergeCell ref="D25:F25"/>
    <mergeCell ref="G25:I25"/>
    <mergeCell ref="J25:L25"/>
    <mergeCell ref="M25:O25"/>
    <mergeCell ref="P25:R25"/>
    <mergeCell ref="M13:M14"/>
    <mergeCell ref="B13:B14"/>
    <mergeCell ref="C13:C14"/>
    <mergeCell ref="D13:D14"/>
    <mergeCell ref="E13:E14"/>
    <mergeCell ref="F13:F14"/>
    <mergeCell ref="G13:G14"/>
    <mergeCell ref="H13:H14"/>
    <mergeCell ref="I13:I14"/>
    <mergeCell ref="J13:J14"/>
    <mergeCell ref="K13:K14"/>
    <mergeCell ref="L13:L14"/>
    <mergeCell ref="P10:R10"/>
    <mergeCell ref="D12:F12"/>
    <mergeCell ref="G12:I12"/>
    <mergeCell ref="J12:L12"/>
    <mergeCell ref="M12:O12"/>
    <mergeCell ref="P12:R12"/>
    <mergeCell ref="M10:O10"/>
    <mergeCell ref="D4:K4"/>
    <mergeCell ref="D8:K8"/>
    <mergeCell ref="D10:F10"/>
    <mergeCell ref="G10:I10"/>
    <mergeCell ref="J10:L10"/>
  </mergeCells>
  <pageMargins left="0.70866141732283472" right="0.70866141732283472" top="0.78740157480314965" bottom="0.78740157480314965" header="0.31496062992125984" footer="0.31496062992125984"/>
  <pageSetup paperSize="9" scale="3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S264"/>
  <sheetViews>
    <sheetView showGridLines="0" zoomScale="80" zoomScaleNormal="80" zoomScaleSheetLayoutView="80" workbookViewId="0">
      <selection activeCell="C23" sqref="C23"/>
    </sheetView>
  </sheetViews>
  <sheetFormatPr defaultColWidth="0" defaultRowHeight="15" zeroHeight="1" x14ac:dyDescent="0.25"/>
  <cols>
    <col min="1" max="1" width="4.5703125" customWidth="1"/>
    <col min="2" max="2" width="9.140625" customWidth="1"/>
    <col min="3" max="3" width="65.7109375" customWidth="1"/>
    <col min="4" max="4" width="20.7109375" customWidth="1"/>
    <col min="5" max="6" width="14.28515625" customWidth="1"/>
    <col min="7" max="7" width="21.28515625" style="140" customWidth="1"/>
    <col min="8" max="9" width="14.28515625" customWidth="1"/>
    <col min="10" max="10" width="20.85546875" customWidth="1"/>
    <col min="11" max="12" width="14.28515625" customWidth="1"/>
    <col min="13" max="13" width="21.140625" customWidth="1"/>
    <col min="14" max="15" width="14.28515625" customWidth="1"/>
    <col min="16" max="16" width="21.42578125" customWidth="1"/>
    <col min="17" max="18" width="14.28515625" customWidth="1"/>
    <col min="19" max="19" width="4" style="4" customWidth="1"/>
    <col min="20" max="16384" width="9.140625" style="4" hidden="1"/>
  </cols>
  <sheetData>
    <row r="1" spans="1:19" x14ac:dyDescent="0.25">
      <c r="A1" s="1"/>
      <c r="B1" s="1"/>
      <c r="C1" s="1"/>
      <c r="D1" s="1"/>
      <c r="E1" s="1"/>
      <c r="F1" s="1"/>
      <c r="G1" s="2"/>
      <c r="H1" s="1"/>
      <c r="I1" s="1"/>
      <c r="J1" s="1"/>
      <c r="K1" s="1"/>
      <c r="L1" s="3"/>
      <c r="M1" s="3"/>
      <c r="N1" s="3"/>
      <c r="O1" s="3"/>
      <c r="P1" s="3"/>
      <c r="Q1" s="3"/>
      <c r="R1" s="3"/>
      <c r="S1" s="3"/>
    </row>
    <row r="2" spans="1:19" ht="21" x14ac:dyDescent="0.35">
      <c r="A2" s="1"/>
      <c r="B2" s="5" t="s">
        <v>0</v>
      </c>
      <c r="C2" s="1"/>
      <c r="D2" s="1"/>
      <c r="E2" s="1"/>
      <c r="F2" s="1"/>
      <c r="G2" s="2"/>
      <c r="H2" s="1"/>
      <c r="I2" s="1"/>
      <c r="J2" s="1"/>
      <c r="K2" s="1"/>
      <c r="L2" s="3"/>
      <c r="M2" s="3"/>
      <c r="N2" s="3"/>
      <c r="O2" s="3"/>
      <c r="P2" s="3"/>
      <c r="Q2" s="3"/>
      <c r="R2" s="3"/>
      <c r="S2" s="3"/>
    </row>
    <row r="3" spans="1:19" ht="7.5" customHeight="1" x14ac:dyDescent="0.25">
      <c r="A3" s="1"/>
      <c r="B3" s="1"/>
      <c r="C3" s="1"/>
      <c r="D3" s="1"/>
      <c r="E3" s="1"/>
      <c r="F3" s="1"/>
      <c r="G3" s="2"/>
      <c r="H3" s="1"/>
      <c r="I3" s="1"/>
      <c r="J3" s="1"/>
      <c r="K3" s="1"/>
      <c r="L3" s="3"/>
      <c r="M3" s="3"/>
      <c r="N3" s="3"/>
      <c r="O3" s="3"/>
      <c r="P3" s="3"/>
      <c r="Q3" s="3"/>
      <c r="R3" s="3"/>
      <c r="S3" s="3"/>
    </row>
    <row r="4" spans="1:19" ht="21" x14ac:dyDescent="0.35">
      <c r="A4" s="1"/>
      <c r="B4" s="1" t="s">
        <v>1</v>
      </c>
      <c r="C4" s="1"/>
      <c r="D4" s="491" t="s">
        <v>108</v>
      </c>
      <c r="E4" s="491"/>
      <c r="F4" s="491"/>
      <c r="G4" s="491"/>
      <c r="H4" s="491"/>
      <c r="I4" s="491"/>
      <c r="J4" s="491"/>
      <c r="K4" s="491"/>
      <c r="L4" s="3"/>
      <c r="M4" s="3"/>
      <c r="N4" s="3"/>
      <c r="O4" s="3"/>
      <c r="P4" s="3"/>
      <c r="Q4" s="3"/>
      <c r="R4" s="3"/>
      <c r="S4" s="3"/>
    </row>
    <row r="5" spans="1:19" ht="3.75" customHeight="1" x14ac:dyDescent="0.25">
      <c r="A5" s="1"/>
      <c r="B5" s="1"/>
      <c r="C5" s="1"/>
      <c r="D5" s="6"/>
      <c r="E5" s="6"/>
      <c r="F5" s="6"/>
      <c r="G5" s="6"/>
      <c r="H5" s="6"/>
      <c r="I5" s="6"/>
      <c r="J5" s="6"/>
      <c r="K5" s="6"/>
      <c r="L5" s="3"/>
      <c r="M5" s="3"/>
      <c r="N5" s="3"/>
      <c r="O5" s="3"/>
      <c r="P5" s="3"/>
      <c r="Q5" s="3"/>
      <c r="R5" s="3"/>
      <c r="S5" s="3"/>
    </row>
    <row r="6" spans="1:19" x14ac:dyDescent="0.25">
      <c r="A6" s="1"/>
      <c r="B6" s="1" t="s">
        <v>2</v>
      </c>
      <c r="C6" s="1"/>
      <c r="D6" s="7" t="s">
        <v>109</v>
      </c>
      <c r="E6" s="6"/>
      <c r="F6" s="6"/>
      <c r="G6" s="6"/>
      <c r="H6" s="6"/>
      <c r="I6" s="6"/>
      <c r="J6" s="6"/>
      <c r="K6" s="6"/>
      <c r="L6" s="3"/>
      <c r="M6" s="3"/>
      <c r="N6" s="3"/>
      <c r="O6" s="3"/>
      <c r="P6" s="3"/>
      <c r="Q6" s="3"/>
      <c r="R6" s="3"/>
      <c r="S6" s="3"/>
    </row>
    <row r="7" spans="1:19" ht="3.75" customHeight="1" x14ac:dyDescent="0.25">
      <c r="A7" s="1"/>
      <c r="B7" s="1"/>
      <c r="C7" s="1"/>
      <c r="D7" s="6"/>
      <c r="E7" s="6"/>
      <c r="F7" s="6"/>
      <c r="G7" s="6"/>
      <c r="H7" s="6"/>
      <c r="I7" s="6"/>
      <c r="J7" s="6"/>
      <c r="K7" s="6"/>
      <c r="L7" s="3"/>
      <c r="M7" s="3"/>
      <c r="N7" s="3"/>
      <c r="O7" s="3"/>
      <c r="P7" s="3"/>
      <c r="Q7" s="3"/>
      <c r="R7" s="3"/>
      <c r="S7" s="3"/>
    </row>
    <row r="8" spans="1:19" x14ac:dyDescent="0.25">
      <c r="A8" s="1"/>
      <c r="B8" s="1" t="s">
        <v>3</v>
      </c>
      <c r="C8" s="1"/>
      <c r="D8" s="492" t="s">
        <v>110</v>
      </c>
      <c r="E8" s="492"/>
      <c r="F8" s="492"/>
      <c r="G8" s="492"/>
      <c r="H8" s="492"/>
      <c r="I8" s="492"/>
      <c r="J8" s="492"/>
      <c r="K8" s="492"/>
      <c r="L8" s="3"/>
      <c r="M8" s="3"/>
      <c r="N8" s="3"/>
      <c r="O8" s="3"/>
      <c r="P8" s="3"/>
      <c r="Q8" s="3"/>
      <c r="R8" s="3"/>
      <c r="S8" s="3"/>
    </row>
    <row r="9" spans="1:19" ht="15.75" thickBot="1" x14ac:dyDescent="0.3">
      <c r="A9" s="1"/>
      <c r="B9" s="1"/>
      <c r="C9" s="1"/>
      <c r="D9" s="1"/>
      <c r="E9" s="1"/>
      <c r="F9" s="1"/>
      <c r="G9" s="2"/>
      <c r="H9" s="1"/>
      <c r="I9" s="1"/>
      <c r="J9" s="1"/>
      <c r="K9" s="1"/>
      <c r="L9" s="3"/>
      <c r="M9" s="3"/>
      <c r="N9" s="3"/>
      <c r="O9" s="3"/>
      <c r="P9" s="3"/>
      <c r="Q9" s="3"/>
      <c r="R9" s="3"/>
      <c r="S9" s="3"/>
    </row>
    <row r="10" spans="1:19" ht="29.25" customHeight="1" thickBot="1" x14ac:dyDescent="0.3">
      <c r="A10" s="1"/>
      <c r="B10" s="8" t="s">
        <v>4</v>
      </c>
      <c r="C10" s="9" t="s">
        <v>5</v>
      </c>
      <c r="D10" s="496" t="s">
        <v>6</v>
      </c>
      <c r="E10" s="496"/>
      <c r="F10" s="497"/>
      <c r="G10" s="496" t="s">
        <v>111</v>
      </c>
      <c r="H10" s="496"/>
      <c r="I10" s="531"/>
      <c r="J10" s="495" t="s">
        <v>8</v>
      </c>
      <c r="K10" s="496"/>
      <c r="L10" s="497"/>
      <c r="M10" s="528" t="s">
        <v>9</v>
      </c>
      <c r="N10" s="496"/>
      <c r="O10" s="497"/>
      <c r="P10" s="496" t="s">
        <v>10</v>
      </c>
      <c r="Q10" s="496"/>
      <c r="R10" s="497"/>
      <c r="S10" s="3"/>
    </row>
    <row r="11" spans="1:19" ht="30.75" customHeight="1" thickBot="1" x14ac:dyDescent="0.3">
      <c r="A11" s="1"/>
      <c r="B11" s="10"/>
      <c r="C11" s="11"/>
      <c r="D11" s="12" t="s">
        <v>11</v>
      </c>
      <c r="E11" s="13" t="s">
        <v>12</v>
      </c>
      <c r="F11" s="13" t="s">
        <v>13</v>
      </c>
      <c r="G11" s="12" t="s">
        <v>11</v>
      </c>
      <c r="H11" s="13" t="s">
        <v>12</v>
      </c>
      <c r="I11" s="14" t="s">
        <v>13</v>
      </c>
      <c r="J11" s="14" t="s">
        <v>11</v>
      </c>
      <c r="K11" s="13" t="s">
        <v>12</v>
      </c>
      <c r="L11" s="13" t="s">
        <v>13</v>
      </c>
      <c r="M11" s="15" t="s">
        <v>11</v>
      </c>
      <c r="N11" s="13" t="s">
        <v>12</v>
      </c>
      <c r="O11" s="13" t="s">
        <v>13</v>
      </c>
      <c r="P11" s="12" t="s">
        <v>11</v>
      </c>
      <c r="Q11" s="13" t="s">
        <v>12</v>
      </c>
      <c r="R11" s="13" t="s">
        <v>13</v>
      </c>
      <c r="S11" s="3"/>
    </row>
    <row r="12" spans="1:19" ht="15.75" customHeight="1" thickBot="1" x14ac:dyDescent="0.3">
      <c r="A12" s="1"/>
      <c r="B12" s="16"/>
      <c r="C12" s="17" t="s">
        <v>14</v>
      </c>
      <c r="D12" s="499"/>
      <c r="E12" s="499"/>
      <c r="F12" s="500"/>
      <c r="G12" s="499"/>
      <c r="H12" s="499"/>
      <c r="I12" s="499"/>
      <c r="J12" s="498"/>
      <c r="K12" s="499"/>
      <c r="L12" s="500"/>
      <c r="M12" s="499"/>
      <c r="N12" s="499"/>
      <c r="O12" s="500"/>
      <c r="P12" s="499"/>
      <c r="Q12" s="499"/>
      <c r="R12" s="500"/>
      <c r="S12" s="3"/>
    </row>
    <row r="13" spans="1:19" ht="15.75" customHeight="1" x14ac:dyDescent="0.25">
      <c r="A13" s="1"/>
      <c r="B13" s="515" t="s">
        <v>4</v>
      </c>
      <c r="C13" s="522" t="s">
        <v>5</v>
      </c>
      <c r="D13" s="501" t="s">
        <v>15</v>
      </c>
      <c r="E13" s="503" t="s">
        <v>16</v>
      </c>
      <c r="F13" s="486" t="s">
        <v>14</v>
      </c>
      <c r="G13" s="505" t="s">
        <v>15</v>
      </c>
      <c r="H13" s="503" t="s">
        <v>16</v>
      </c>
      <c r="I13" s="493" t="s">
        <v>14</v>
      </c>
      <c r="J13" s="501" t="s">
        <v>15</v>
      </c>
      <c r="K13" s="503" t="s">
        <v>16</v>
      </c>
      <c r="L13" s="486" t="s">
        <v>14</v>
      </c>
      <c r="M13" s="529" t="s">
        <v>15</v>
      </c>
      <c r="N13" s="503" t="s">
        <v>16</v>
      </c>
      <c r="O13" s="486" t="s">
        <v>14</v>
      </c>
      <c r="P13" s="505" t="s">
        <v>15</v>
      </c>
      <c r="Q13" s="503" t="s">
        <v>16</v>
      </c>
      <c r="R13" s="486" t="s">
        <v>14</v>
      </c>
      <c r="S13" s="3"/>
    </row>
    <row r="14" spans="1:19" ht="15.75" thickBot="1" x14ac:dyDescent="0.3">
      <c r="A14" s="1"/>
      <c r="B14" s="516"/>
      <c r="C14" s="523"/>
      <c r="D14" s="502"/>
      <c r="E14" s="504"/>
      <c r="F14" s="487"/>
      <c r="G14" s="506"/>
      <c r="H14" s="504"/>
      <c r="I14" s="494"/>
      <c r="J14" s="502"/>
      <c r="K14" s="504"/>
      <c r="L14" s="487"/>
      <c r="M14" s="530"/>
      <c r="N14" s="504"/>
      <c r="O14" s="487"/>
      <c r="P14" s="506"/>
      <c r="Q14" s="504"/>
      <c r="R14" s="487"/>
      <c r="S14" s="3"/>
    </row>
    <row r="15" spans="1:19" x14ac:dyDescent="0.25">
      <c r="A15" s="1"/>
      <c r="B15" s="18" t="s">
        <v>17</v>
      </c>
      <c r="C15" s="19" t="s">
        <v>18</v>
      </c>
      <c r="D15" s="20">
        <f>'[5]NR 2023'!G15</f>
        <v>1250.8</v>
      </c>
      <c r="E15" s="21">
        <f>'[5]NR 2023'!H15</f>
        <v>3</v>
      </c>
      <c r="F15" s="22">
        <f t="shared" ref="F15:F23" si="0">D15+E15</f>
        <v>1253.8</v>
      </c>
      <c r="G15" s="20">
        <f>'[5]NR 2023'!J15</f>
        <v>0</v>
      </c>
      <c r="H15" s="21">
        <f>'[5]NR 2023'!K15</f>
        <v>0</v>
      </c>
      <c r="I15" s="23">
        <f t="shared" ref="I15:I23" si="1">G15+H15</f>
        <v>0</v>
      </c>
      <c r="J15" s="24">
        <f>'[5]NR 2023'!Y15</f>
        <v>2200</v>
      </c>
      <c r="K15" s="25">
        <f>'[5]NR 2023'!Z15</f>
        <v>0</v>
      </c>
      <c r="L15" s="26">
        <f>J15+K15</f>
        <v>2200</v>
      </c>
      <c r="M15" s="27">
        <v>2250</v>
      </c>
      <c r="N15" s="21"/>
      <c r="O15" s="22">
        <f t="shared" ref="O15:O23" si="2">M15+N15</f>
        <v>2250</v>
      </c>
      <c r="P15" s="20">
        <v>2300</v>
      </c>
      <c r="Q15" s="21"/>
      <c r="R15" s="22">
        <f t="shared" ref="R15:R23" si="3">P15+Q15</f>
        <v>2300</v>
      </c>
      <c r="S15" s="3"/>
    </row>
    <row r="16" spans="1:19" x14ac:dyDescent="0.25">
      <c r="A16" s="1"/>
      <c r="B16" s="28" t="s">
        <v>19</v>
      </c>
      <c r="C16" s="29" t="s">
        <v>20</v>
      </c>
      <c r="D16" s="20">
        <f>'[5]NR 2023'!G16</f>
        <v>6375.9</v>
      </c>
      <c r="E16" s="30">
        <f>'[5]NR 2023'!H16</f>
        <v>0</v>
      </c>
      <c r="F16" s="22">
        <f t="shared" si="0"/>
        <v>6375.9</v>
      </c>
      <c r="G16" s="20">
        <f>'[5]NR 2023'!J16</f>
        <v>6810</v>
      </c>
      <c r="H16" s="30">
        <f>'[5]NR 2023'!K16</f>
        <v>0</v>
      </c>
      <c r="I16" s="23">
        <f t="shared" si="1"/>
        <v>6810</v>
      </c>
      <c r="J16" s="31">
        <f>'[5]NR 2023'!Y16</f>
        <v>7859</v>
      </c>
      <c r="K16" s="32">
        <f>'[5]NR 2023'!Z16</f>
        <v>0</v>
      </c>
      <c r="L16" s="33">
        <f t="shared" ref="L16:L23" si="4">J16+K16</f>
        <v>7859</v>
      </c>
      <c r="M16" s="34">
        <v>8575</v>
      </c>
      <c r="N16" s="30"/>
      <c r="O16" s="22">
        <f t="shared" si="2"/>
        <v>8575</v>
      </c>
      <c r="P16" s="35">
        <v>8415</v>
      </c>
      <c r="Q16" s="30"/>
      <c r="R16" s="22">
        <f t="shared" si="3"/>
        <v>8415</v>
      </c>
      <c r="S16" s="3"/>
    </row>
    <row r="17" spans="1:19" x14ac:dyDescent="0.25">
      <c r="A17" s="1"/>
      <c r="B17" s="28" t="s">
        <v>21</v>
      </c>
      <c r="C17" s="36" t="s">
        <v>22</v>
      </c>
      <c r="D17" s="20">
        <f>'[5]NR 2023'!G17</f>
        <v>893.2</v>
      </c>
      <c r="E17" s="30">
        <f>'[5]NR 2023'!H17</f>
        <v>0</v>
      </c>
      <c r="F17" s="22">
        <f t="shared" si="0"/>
        <v>893.2</v>
      </c>
      <c r="G17" s="20">
        <f>('[5]NR 2023'!J17)</f>
        <v>1893.6999999999998</v>
      </c>
      <c r="H17" s="30">
        <f>'[5]NR 2023'!K17</f>
        <v>0</v>
      </c>
      <c r="I17" s="23">
        <f t="shared" si="1"/>
        <v>1893.6999999999998</v>
      </c>
      <c r="J17" s="31">
        <f>'[5]NR 2023'!Y17</f>
        <v>523.1</v>
      </c>
      <c r="K17" s="32">
        <f>'[5]NR 2023'!Z17</f>
        <v>0</v>
      </c>
      <c r="L17" s="33">
        <f t="shared" si="4"/>
        <v>523.1</v>
      </c>
      <c r="M17" s="34"/>
      <c r="N17" s="37"/>
      <c r="O17" s="22">
        <f t="shared" si="2"/>
        <v>0</v>
      </c>
      <c r="P17" s="35"/>
      <c r="Q17" s="37"/>
      <c r="R17" s="22">
        <f t="shared" si="3"/>
        <v>0</v>
      </c>
      <c r="S17" s="3"/>
    </row>
    <row r="18" spans="1:19" x14ac:dyDescent="0.25">
      <c r="A18" s="1"/>
      <c r="B18" s="28" t="s">
        <v>23</v>
      </c>
      <c r="C18" s="38" t="s">
        <v>24</v>
      </c>
      <c r="D18" s="20">
        <f>'[5]NR 2023'!G18</f>
        <v>56612.2</v>
      </c>
      <c r="E18" s="21">
        <f>'[5]NR 2023'!H18</f>
        <v>0</v>
      </c>
      <c r="F18" s="22">
        <f t="shared" si="0"/>
        <v>56612.2</v>
      </c>
      <c r="G18" s="20">
        <f>'[5]NR 2023'!J18</f>
        <v>0</v>
      </c>
      <c r="H18" s="21">
        <f>'[5]NR 2023'!K18</f>
        <v>57657.7</v>
      </c>
      <c r="I18" s="23">
        <f t="shared" si="1"/>
        <v>57657.7</v>
      </c>
      <c r="J18" s="31">
        <f>'[5]NR 2023'!Y18</f>
        <v>61581</v>
      </c>
      <c r="K18" s="32">
        <f>'[5]NR 2023'!Z18</f>
        <v>0</v>
      </c>
      <c r="L18" s="33">
        <f t="shared" si="4"/>
        <v>61581</v>
      </c>
      <c r="M18" s="34">
        <v>63240</v>
      </c>
      <c r="N18" s="21"/>
      <c r="O18" s="22">
        <f t="shared" si="2"/>
        <v>63240</v>
      </c>
      <c r="P18" s="35">
        <v>63390</v>
      </c>
      <c r="Q18" s="21"/>
      <c r="R18" s="22">
        <f t="shared" si="3"/>
        <v>63390</v>
      </c>
      <c r="S18" s="3"/>
    </row>
    <row r="19" spans="1:19" x14ac:dyDescent="0.25">
      <c r="A19" s="1"/>
      <c r="B19" s="28" t="s">
        <v>25</v>
      </c>
      <c r="C19" s="39" t="s">
        <v>26</v>
      </c>
      <c r="D19" s="20">
        <f>'[5]NR 2023'!G19</f>
        <v>895.5</v>
      </c>
      <c r="E19" s="21">
        <f>'[5]NR 2023'!H19</f>
        <v>0</v>
      </c>
      <c r="F19" s="22">
        <f t="shared" si="0"/>
        <v>895.5</v>
      </c>
      <c r="G19" s="20">
        <f>'[5]NR 2023'!J19</f>
        <v>0</v>
      </c>
      <c r="H19" s="21">
        <f>'[5]NR 2023'!K19</f>
        <v>0</v>
      </c>
      <c r="I19" s="23">
        <f t="shared" si="1"/>
        <v>0</v>
      </c>
      <c r="J19" s="31">
        <f>'[5]NR 2023'!Y19</f>
        <v>895.5</v>
      </c>
      <c r="K19" s="32">
        <f>'[5]NR 2023'!Z19</f>
        <v>0</v>
      </c>
      <c r="L19" s="33">
        <f t="shared" si="4"/>
        <v>895.5</v>
      </c>
      <c r="M19" s="34">
        <v>895</v>
      </c>
      <c r="N19" s="40"/>
      <c r="O19" s="22">
        <f t="shared" si="2"/>
        <v>895</v>
      </c>
      <c r="P19" s="35">
        <v>895</v>
      </c>
      <c r="Q19" s="40"/>
      <c r="R19" s="22">
        <f t="shared" si="3"/>
        <v>895</v>
      </c>
      <c r="S19" s="3"/>
    </row>
    <row r="20" spans="1:19" x14ac:dyDescent="0.25">
      <c r="A20" s="1"/>
      <c r="B20" s="28" t="s">
        <v>27</v>
      </c>
      <c r="C20" s="41" t="s">
        <v>28</v>
      </c>
      <c r="D20" s="20">
        <f>'[5]NR 2023'!G20</f>
        <v>269.8</v>
      </c>
      <c r="E20" s="21">
        <f>'[5]NR 2023'!H20</f>
        <v>0</v>
      </c>
      <c r="F20" s="22">
        <f t="shared" si="0"/>
        <v>269.8</v>
      </c>
      <c r="G20" s="20">
        <f>'[5]NR 2023'!J20</f>
        <v>0</v>
      </c>
      <c r="H20" s="21">
        <f>'[5]NR 2023'!K20</f>
        <v>0</v>
      </c>
      <c r="I20" s="23">
        <f t="shared" si="1"/>
        <v>0</v>
      </c>
      <c r="J20" s="31">
        <f>'[5]NR 2023'!Y20</f>
        <v>160</v>
      </c>
      <c r="K20" s="32">
        <f>'[5]NR 2023'!Z20</f>
        <v>0</v>
      </c>
      <c r="L20" s="33">
        <f t="shared" si="4"/>
        <v>160</v>
      </c>
      <c r="M20" s="34">
        <v>160</v>
      </c>
      <c r="N20" s="40"/>
      <c r="O20" s="22">
        <f t="shared" si="2"/>
        <v>160</v>
      </c>
      <c r="P20" s="35">
        <v>160</v>
      </c>
      <c r="Q20" s="40"/>
      <c r="R20" s="22">
        <f t="shared" si="3"/>
        <v>160</v>
      </c>
      <c r="S20" s="3"/>
    </row>
    <row r="21" spans="1:19" x14ac:dyDescent="0.25">
      <c r="A21" s="1"/>
      <c r="B21" s="28" t="s">
        <v>29</v>
      </c>
      <c r="C21" s="42" t="s">
        <v>30</v>
      </c>
      <c r="D21" s="20">
        <f>'[5]NR 2023'!G21</f>
        <v>529.29999999999995</v>
      </c>
      <c r="E21" s="21">
        <f>'[5]NR 2023'!H21</f>
        <v>140.5</v>
      </c>
      <c r="F21" s="22">
        <f t="shared" si="0"/>
        <v>669.8</v>
      </c>
      <c r="G21" s="20">
        <f>'[5]NR 2023'!J21</f>
        <v>0</v>
      </c>
      <c r="H21" s="21">
        <f>'[5]NR 2023'!K21</f>
        <v>0</v>
      </c>
      <c r="I21" s="23">
        <f t="shared" si="1"/>
        <v>0</v>
      </c>
      <c r="J21" s="31">
        <f>'[5]NR 2023'!Y21</f>
        <v>140</v>
      </c>
      <c r="K21" s="32">
        <f>'[5]NR 2023'!Z21</f>
        <v>150</v>
      </c>
      <c r="L21" s="33">
        <f t="shared" si="4"/>
        <v>290</v>
      </c>
      <c r="M21" s="34">
        <v>140</v>
      </c>
      <c r="N21" s="43">
        <v>170</v>
      </c>
      <c r="O21" s="22">
        <f t="shared" si="2"/>
        <v>310</v>
      </c>
      <c r="P21" s="35">
        <v>140</v>
      </c>
      <c r="Q21" s="43">
        <v>170</v>
      </c>
      <c r="R21" s="22">
        <f t="shared" si="3"/>
        <v>310</v>
      </c>
      <c r="S21" s="3"/>
    </row>
    <row r="22" spans="1:19" x14ac:dyDescent="0.25">
      <c r="A22" s="1"/>
      <c r="B22" s="28" t="s">
        <v>31</v>
      </c>
      <c r="C22" s="42" t="s">
        <v>32</v>
      </c>
      <c r="D22" s="20">
        <f>'[5]NR 2023'!G22</f>
        <v>0</v>
      </c>
      <c r="E22" s="21">
        <f>'[5]NR 2023'!H22</f>
        <v>140.5</v>
      </c>
      <c r="F22" s="22">
        <f t="shared" si="0"/>
        <v>140.5</v>
      </c>
      <c r="G22" s="20">
        <f>'[5]NR 2023'!J22</f>
        <v>0</v>
      </c>
      <c r="H22" s="21">
        <f>'[5]NR 2023'!K22</f>
        <v>0</v>
      </c>
      <c r="I22" s="23">
        <f t="shared" si="1"/>
        <v>0</v>
      </c>
      <c r="J22" s="31">
        <f>'[5]NR 2023'!Y22</f>
        <v>0</v>
      </c>
      <c r="K22" s="32">
        <f>'[5]NR 2023'!Z22</f>
        <v>150</v>
      </c>
      <c r="L22" s="33">
        <f t="shared" si="4"/>
        <v>150</v>
      </c>
      <c r="M22" s="34"/>
      <c r="N22" s="43">
        <v>170</v>
      </c>
      <c r="O22" s="22">
        <f t="shared" si="2"/>
        <v>170</v>
      </c>
      <c r="P22" s="35"/>
      <c r="Q22" s="43">
        <v>170</v>
      </c>
      <c r="R22" s="22">
        <f t="shared" si="3"/>
        <v>170</v>
      </c>
      <c r="S22" s="3"/>
    </row>
    <row r="23" spans="1:19" ht="15.75" thickBot="1" x14ac:dyDescent="0.3">
      <c r="A23" s="1"/>
      <c r="B23" s="44" t="s">
        <v>33</v>
      </c>
      <c r="C23" s="45" t="s">
        <v>34</v>
      </c>
      <c r="D23" s="20">
        <f>'[5]NR 2023'!G23</f>
        <v>0</v>
      </c>
      <c r="E23" s="21">
        <f>'[5]NR 2023'!H23</f>
        <v>0</v>
      </c>
      <c r="F23" s="46">
        <f t="shared" si="0"/>
        <v>0</v>
      </c>
      <c r="G23" s="20">
        <f>'[5]NR 2023'!J23</f>
        <v>0</v>
      </c>
      <c r="H23" s="21">
        <f>'[5]NR 2023'!K23</f>
        <v>0</v>
      </c>
      <c r="I23" s="47">
        <f t="shared" si="1"/>
        <v>0</v>
      </c>
      <c r="J23" s="31">
        <f>'[5]NR 2023'!Y23</f>
        <v>0</v>
      </c>
      <c r="K23" s="32">
        <f>'[5]NR 2023'!Z23</f>
        <v>0</v>
      </c>
      <c r="L23" s="33">
        <f t="shared" si="4"/>
        <v>0</v>
      </c>
      <c r="M23" s="48"/>
      <c r="N23" s="49"/>
      <c r="O23" s="46">
        <f t="shared" si="2"/>
        <v>0</v>
      </c>
      <c r="P23" s="50"/>
      <c r="Q23" s="49"/>
      <c r="R23" s="46">
        <f t="shared" si="3"/>
        <v>0</v>
      </c>
      <c r="S23" s="3"/>
    </row>
    <row r="24" spans="1:19" ht="15.75" thickBot="1" x14ac:dyDescent="0.3">
      <c r="A24" s="1"/>
      <c r="B24" s="51" t="s">
        <v>35</v>
      </c>
      <c r="C24" s="52" t="s">
        <v>36</v>
      </c>
      <c r="D24" s="53">
        <f t="shared" ref="D24:R24" si="5">SUM(D15:D21)</f>
        <v>66826.700000000012</v>
      </c>
      <c r="E24" s="53">
        <f t="shared" si="5"/>
        <v>143.5</v>
      </c>
      <c r="F24" s="53">
        <f t="shared" si="5"/>
        <v>66970.200000000012</v>
      </c>
      <c r="G24" s="53">
        <f t="shared" si="5"/>
        <v>8703.7000000000007</v>
      </c>
      <c r="H24" s="53">
        <f t="shared" si="5"/>
        <v>57657.7</v>
      </c>
      <c r="I24" s="54">
        <f t="shared" si="5"/>
        <v>66361.399999999994</v>
      </c>
      <c r="J24" s="55">
        <f t="shared" si="5"/>
        <v>73358.600000000006</v>
      </c>
      <c r="K24" s="55">
        <f t="shared" si="5"/>
        <v>150</v>
      </c>
      <c r="L24" s="55">
        <f t="shared" si="5"/>
        <v>73508.600000000006</v>
      </c>
      <c r="M24" s="56">
        <f t="shared" si="5"/>
        <v>75260</v>
      </c>
      <c r="N24" s="53">
        <f t="shared" si="5"/>
        <v>170</v>
      </c>
      <c r="O24" s="53">
        <f t="shared" si="5"/>
        <v>75430</v>
      </c>
      <c r="P24" s="53">
        <f t="shared" si="5"/>
        <v>75300</v>
      </c>
      <c r="Q24" s="53">
        <f t="shared" si="5"/>
        <v>170</v>
      </c>
      <c r="R24" s="53">
        <f t="shared" si="5"/>
        <v>75470</v>
      </c>
      <c r="S24" s="3"/>
    </row>
    <row r="25" spans="1:19" ht="15.75" customHeight="1" thickBot="1" x14ac:dyDescent="0.3">
      <c r="A25" s="1"/>
      <c r="B25" s="57"/>
      <c r="C25" s="58" t="s">
        <v>37</v>
      </c>
      <c r="D25" s="489"/>
      <c r="E25" s="489"/>
      <c r="F25" s="490"/>
      <c r="G25" s="489"/>
      <c r="H25" s="489"/>
      <c r="I25" s="489"/>
      <c r="J25" s="488"/>
      <c r="K25" s="489"/>
      <c r="L25" s="490"/>
      <c r="M25" s="489"/>
      <c r="N25" s="489"/>
      <c r="O25" s="490"/>
      <c r="P25" s="489"/>
      <c r="Q25" s="489"/>
      <c r="R25" s="490"/>
      <c r="S25" s="3"/>
    </row>
    <row r="26" spans="1:19" x14ac:dyDescent="0.25">
      <c r="A26" s="1"/>
      <c r="B26" s="515" t="s">
        <v>4</v>
      </c>
      <c r="C26" s="522" t="s">
        <v>5</v>
      </c>
      <c r="D26" s="509" t="s">
        <v>38</v>
      </c>
      <c r="E26" s="511" t="s">
        <v>39</v>
      </c>
      <c r="F26" s="513" t="s">
        <v>40</v>
      </c>
      <c r="G26" s="517" t="s">
        <v>38</v>
      </c>
      <c r="H26" s="511" t="s">
        <v>39</v>
      </c>
      <c r="I26" s="507" t="s">
        <v>40</v>
      </c>
      <c r="J26" s="509" t="s">
        <v>38</v>
      </c>
      <c r="K26" s="511" t="s">
        <v>39</v>
      </c>
      <c r="L26" s="513" t="s">
        <v>40</v>
      </c>
      <c r="M26" s="532" t="s">
        <v>38</v>
      </c>
      <c r="N26" s="511" t="s">
        <v>39</v>
      </c>
      <c r="O26" s="513" t="s">
        <v>40</v>
      </c>
      <c r="P26" s="517" t="s">
        <v>38</v>
      </c>
      <c r="Q26" s="511" t="s">
        <v>39</v>
      </c>
      <c r="R26" s="513" t="s">
        <v>40</v>
      </c>
      <c r="S26" s="3"/>
    </row>
    <row r="27" spans="1:19" ht="15.75" thickBot="1" x14ac:dyDescent="0.3">
      <c r="A27" s="1"/>
      <c r="B27" s="516"/>
      <c r="C27" s="523"/>
      <c r="D27" s="510"/>
      <c r="E27" s="512"/>
      <c r="F27" s="514"/>
      <c r="G27" s="518"/>
      <c r="H27" s="512"/>
      <c r="I27" s="508"/>
      <c r="J27" s="510"/>
      <c r="K27" s="512"/>
      <c r="L27" s="514"/>
      <c r="M27" s="533"/>
      <c r="N27" s="512"/>
      <c r="O27" s="514"/>
      <c r="P27" s="518"/>
      <c r="Q27" s="512"/>
      <c r="R27" s="514"/>
      <c r="S27" s="3"/>
    </row>
    <row r="28" spans="1:19" x14ac:dyDescent="0.25">
      <c r="A28" s="1"/>
      <c r="B28" s="18" t="s">
        <v>41</v>
      </c>
      <c r="C28" s="59" t="s">
        <v>42</v>
      </c>
      <c r="D28" s="20">
        <f>'[5]NR 2023'!G28</f>
        <v>668.6</v>
      </c>
      <c r="E28" s="21">
        <f>'[5]NR 2023'!H28</f>
        <v>0</v>
      </c>
      <c r="F28" s="22">
        <f t="shared" ref="F28:F38" si="6">D28+E28</f>
        <v>668.6</v>
      </c>
      <c r="G28" s="20">
        <f>'[5]NR 2023'!M28</f>
        <v>900</v>
      </c>
      <c r="H28" s="21">
        <f>'[5]NR 2023'!N28</f>
        <v>0</v>
      </c>
      <c r="I28" s="23">
        <f t="shared" ref="I28:I38" si="7">G28+H28</f>
        <v>900</v>
      </c>
      <c r="J28" s="24">
        <f>'[5]NR 2023'!Y28</f>
        <v>1080</v>
      </c>
      <c r="K28" s="25">
        <f>'[5]NR 2023'!Z28</f>
        <v>0</v>
      </c>
      <c r="L28" s="26">
        <f t="shared" ref="L28:L38" si="8">J28+K28</f>
        <v>1080</v>
      </c>
      <c r="M28" s="60">
        <v>1100</v>
      </c>
      <c r="N28" s="60"/>
      <c r="O28" s="22">
        <f t="shared" ref="O28:O38" si="9">M28+N28</f>
        <v>1100</v>
      </c>
      <c r="P28" s="60">
        <v>1000</v>
      </c>
      <c r="Q28" s="60"/>
      <c r="R28" s="22">
        <f t="shared" ref="R28:R38" si="10">P28+Q28</f>
        <v>1000</v>
      </c>
      <c r="S28" s="3"/>
    </row>
    <row r="29" spans="1:19" x14ac:dyDescent="0.25">
      <c r="A29" s="1"/>
      <c r="B29" s="28" t="s">
        <v>43</v>
      </c>
      <c r="C29" s="61" t="s">
        <v>44</v>
      </c>
      <c r="D29" s="20">
        <f>'[5]NR 2023'!G29</f>
        <v>2781.6</v>
      </c>
      <c r="E29" s="30">
        <f>'[5]NR 2023'!H29</f>
        <v>0</v>
      </c>
      <c r="F29" s="22">
        <f t="shared" si="6"/>
        <v>2781.6</v>
      </c>
      <c r="G29" s="20">
        <f>'[5]NR 2023'!M29</f>
        <v>2813</v>
      </c>
      <c r="H29" s="30">
        <f>'[5]NR 2023'!N29</f>
        <v>48</v>
      </c>
      <c r="I29" s="23">
        <f t="shared" si="7"/>
        <v>2861</v>
      </c>
      <c r="J29" s="31">
        <f>'[5]NR 2023'!Y29</f>
        <v>3345</v>
      </c>
      <c r="K29" s="397">
        <f>'[5]NR 2023'!Z29</f>
        <v>50</v>
      </c>
      <c r="L29" s="33">
        <f t="shared" si="8"/>
        <v>3395</v>
      </c>
      <c r="M29" s="63">
        <v>3350</v>
      </c>
      <c r="N29" s="64">
        <v>70</v>
      </c>
      <c r="O29" s="22">
        <f t="shared" si="9"/>
        <v>3420</v>
      </c>
      <c r="P29" s="63">
        <v>3350</v>
      </c>
      <c r="Q29" s="64">
        <v>70</v>
      </c>
      <c r="R29" s="22">
        <f t="shared" si="10"/>
        <v>3420</v>
      </c>
      <c r="S29" s="3"/>
    </row>
    <row r="30" spans="1:19" x14ac:dyDescent="0.25">
      <c r="A30" s="1"/>
      <c r="B30" s="28" t="s">
        <v>45</v>
      </c>
      <c r="C30" s="42" t="s">
        <v>46</v>
      </c>
      <c r="D30" s="20">
        <f>'[5]NR 2023'!G30</f>
        <v>2187.1999999999998</v>
      </c>
      <c r="E30" s="30">
        <f>'[5]NR 2023'!H30</f>
        <v>22.4</v>
      </c>
      <c r="F30" s="22">
        <f t="shared" si="6"/>
        <v>2209.6</v>
      </c>
      <c r="G30" s="20">
        <f>'[5]NR 2023'!M30</f>
        <v>3933.8</v>
      </c>
      <c r="H30" s="30">
        <f>'[5]NR 2023'!N30</f>
        <v>72</v>
      </c>
      <c r="I30" s="23">
        <f t="shared" si="7"/>
        <v>4005.8</v>
      </c>
      <c r="J30" s="31">
        <f>'[5]NR 2023'!Y30</f>
        <v>2594</v>
      </c>
      <c r="K30" s="62">
        <f>'[5]NR 2023'!Z30</f>
        <v>35</v>
      </c>
      <c r="L30" s="33">
        <f t="shared" si="8"/>
        <v>2629</v>
      </c>
      <c r="M30" s="63">
        <v>3550</v>
      </c>
      <c r="N30" s="64">
        <v>100</v>
      </c>
      <c r="O30" s="22">
        <f t="shared" si="9"/>
        <v>3650</v>
      </c>
      <c r="P30" s="63">
        <v>3550</v>
      </c>
      <c r="Q30" s="64">
        <v>100</v>
      </c>
      <c r="R30" s="22">
        <f t="shared" si="10"/>
        <v>3650</v>
      </c>
      <c r="S30" s="3"/>
    </row>
    <row r="31" spans="1:19" x14ac:dyDescent="0.25">
      <c r="A31" s="1"/>
      <c r="B31" s="28" t="s">
        <v>47</v>
      </c>
      <c r="C31" s="42" t="s">
        <v>48</v>
      </c>
      <c r="D31" s="20">
        <f>'[5]NR 2023'!G31</f>
        <v>986.4</v>
      </c>
      <c r="E31" s="21">
        <f>'[5]NR 2023'!H31</f>
        <v>0</v>
      </c>
      <c r="F31" s="22">
        <f t="shared" si="6"/>
        <v>986.4</v>
      </c>
      <c r="G31" s="20">
        <f>'[5]NR 2023'!M31</f>
        <v>970</v>
      </c>
      <c r="H31" s="21">
        <f>'[5]NR 2023'!N31</f>
        <v>0</v>
      </c>
      <c r="I31" s="23">
        <f t="shared" si="7"/>
        <v>970</v>
      </c>
      <c r="J31" s="31">
        <f>'[5]NR 2023'!Y31</f>
        <v>1129</v>
      </c>
      <c r="K31" s="32">
        <f>'[5]NR 2023'!Z31</f>
        <v>0</v>
      </c>
      <c r="L31" s="33">
        <f t="shared" si="8"/>
        <v>1129</v>
      </c>
      <c r="M31" s="63">
        <v>1110</v>
      </c>
      <c r="N31" s="63"/>
      <c r="O31" s="22">
        <f t="shared" si="9"/>
        <v>1110</v>
      </c>
      <c r="P31" s="63">
        <v>1100</v>
      </c>
      <c r="Q31" s="63"/>
      <c r="R31" s="22">
        <f t="shared" si="10"/>
        <v>1100</v>
      </c>
      <c r="S31" s="3"/>
    </row>
    <row r="32" spans="1:19" x14ac:dyDescent="0.25">
      <c r="A32" s="1"/>
      <c r="B32" s="28" t="s">
        <v>49</v>
      </c>
      <c r="C32" s="42" t="s">
        <v>50</v>
      </c>
      <c r="D32" s="20">
        <f>'[5]NR 2023'!G32</f>
        <v>41346.6</v>
      </c>
      <c r="E32" s="21">
        <f>'[5]NR 2023'!H32</f>
        <v>0</v>
      </c>
      <c r="F32" s="22">
        <f t="shared" si="6"/>
        <v>41346.6</v>
      </c>
      <c r="G32" s="20">
        <f>'[5]NR 2023'!M32</f>
        <v>42278.1</v>
      </c>
      <c r="H32" s="21">
        <f>'[5]NR 2023'!N32</f>
        <v>0</v>
      </c>
      <c r="I32" s="23">
        <f t="shared" si="7"/>
        <v>42278.1</v>
      </c>
      <c r="J32" s="31">
        <f>'[5]NR 2023'!Y32</f>
        <v>44855.17</v>
      </c>
      <c r="K32" s="32">
        <f>'[5]NR 2023'!Z32</f>
        <v>0</v>
      </c>
      <c r="L32" s="33">
        <f t="shared" si="8"/>
        <v>44855.17</v>
      </c>
      <c r="M32" s="63">
        <f>M33+M34</f>
        <v>46300</v>
      </c>
      <c r="N32" s="63"/>
      <c r="O32" s="22">
        <f t="shared" si="9"/>
        <v>46300</v>
      </c>
      <c r="P32" s="63">
        <f>P33+P34</f>
        <v>46400</v>
      </c>
      <c r="Q32" s="63"/>
      <c r="R32" s="22">
        <f t="shared" si="10"/>
        <v>46400</v>
      </c>
      <c r="S32" s="3"/>
    </row>
    <row r="33" spans="1:19" x14ac:dyDescent="0.25">
      <c r="A33" s="1"/>
      <c r="B33" s="28" t="s">
        <v>51</v>
      </c>
      <c r="C33" s="39" t="s">
        <v>52</v>
      </c>
      <c r="D33" s="20">
        <f>'[5]NR 2023'!G33</f>
        <v>40539.9</v>
      </c>
      <c r="E33" s="21">
        <f>'[5]NR 2023'!H33</f>
        <v>0</v>
      </c>
      <c r="F33" s="22">
        <f t="shared" si="6"/>
        <v>40539.9</v>
      </c>
      <c r="G33" s="20">
        <f>'[5]NR 2023'!M33</f>
        <v>41582.899999999994</v>
      </c>
      <c r="H33" s="21">
        <f>'[5]NR 2023'!N33</f>
        <v>0</v>
      </c>
      <c r="I33" s="23">
        <f t="shared" si="7"/>
        <v>41582.899999999994</v>
      </c>
      <c r="J33" s="31">
        <f>'[5]NR 2023'!Y33</f>
        <v>44815.17</v>
      </c>
      <c r="K33" s="32">
        <f>'[5]NR 2023'!Z33</f>
        <v>0</v>
      </c>
      <c r="L33" s="33">
        <f t="shared" si="8"/>
        <v>44815.17</v>
      </c>
      <c r="M33" s="63">
        <v>45600</v>
      </c>
      <c r="N33" s="63"/>
      <c r="O33" s="22">
        <f t="shared" si="9"/>
        <v>45600</v>
      </c>
      <c r="P33" s="63">
        <v>45650</v>
      </c>
      <c r="Q33" s="63"/>
      <c r="R33" s="22">
        <f t="shared" si="10"/>
        <v>45650</v>
      </c>
      <c r="S33" s="3"/>
    </row>
    <row r="34" spans="1:19" x14ac:dyDescent="0.25">
      <c r="A34" s="1"/>
      <c r="B34" s="28" t="s">
        <v>53</v>
      </c>
      <c r="C34" s="65" t="s">
        <v>54</v>
      </c>
      <c r="D34" s="20">
        <f>'[5]NR 2023'!G34</f>
        <v>806.7</v>
      </c>
      <c r="E34" s="21">
        <f>'[5]NR 2023'!H34</f>
        <v>0</v>
      </c>
      <c r="F34" s="22">
        <f t="shared" si="6"/>
        <v>806.7</v>
      </c>
      <c r="G34" s="20">
        <f>'[5]NR 2023'!M34</f>
        <v>695.19999999999993</v>
      </c>
      <c r="H34" s="21">
        <f>'[5]NR 2023'!N34</f>
        <v>0</v>
      </c>
      <c r="I34" s="23">
        <f t="shared" si="7"/>
        <v>695.19999999999993</v>
      </c>
      <c r="J34" s="31">
        <f>'[5]NR 2023'!Y34</f>
        <v>40</v>
      </c>
      <c r="K34" s="32">
        <f>'[5]NR 2023'!Z34</f>
        <v>0</v>
      </c>
      <c r="L34" s="33">
        <f t="shared" si="8"/>
        <v>40</v>
      </c>
      <c r="M34" s="63">
        <v>700</v>
      </c>
      <c r="N34" s="63"/>
      <c r="O34" s="22">
        <f t="shared" si="9"/>
        <v>700</v>
      </c>
      <c r="P34" s="63">
        <v>750</v>
      </c>
      <c r="Q34" s="63"/>
      <c r="R34" s="22">
        <f t="shared" si="10"/>
        <v>750</v>
      </c>
      <c r="S34" s="3"/>
    </row>
    <row r="35" spans="1:19" x14ac:dyDescent="0.25">
      <c r="A35" s="1"/>
      <c r="B35" s="28" t="s">
        <v>55</v>
      </c>
      <c r="C35" s="42" t="s">
        <v>56</v>
      </c>
      <c r="D35" s="20">
        <f>'[5]NR 2023'!G35</f>
        <v>13652.6</v>
      </c>
      <c r="E35" s="21">
        <f>'[5]NR 2023'!H35</f>
        <v>0</v>
      </c>
      <c r="F35" s="22">
        <f t="shared" si="6"/>
        <v>13652.6</v>
      </c>
      <c r="G35" s="20">
        <f>'[5]NR 2023'!M35</f>
        <v>14055</v>
      </c>
      <c r="H35" s="21">
        <f>'[5]NR 2023'!N35</f>
        <v>0</v>
      </c>
      <c r="I35" s="23">
        <f t="shared" si="7"/>
        <v>14055</v>
      </c>
      <c r="J35" s="31">
        <f>'[5]NR 2023'!Y35</f>
        <v>15147.53</v>
      </c>
      <c r="K35" s="32">
        <f>'[5]NR 2023'!Z35</f>
        <v>0</v>
      </c>
      <c r="L35" s="33">
        <f t="shared" si="8"/>
        <v>15147.53</v>
      </c>
      <c r="M35" s="63">
        <v>15450</v>
      </c>
      <c r="N35" s="63"/>
      <c r="O35" s="22">
        <f t="shared" si="9"/>
        <v>15450</v>
      </c>
      <c r="P35" s="63">
        <v>15500</v>
      </c>
      <c r="Q35" s="63"/>
      <c r="R35" s="22">
        <f t="shared" si="10"/>
        <v>15500</v>
      </c>
      <c r="S35" s="3"/>
    </row>
    <row r="36" spans="1:19" x14ac:dyDescent="0.25">
      <c r="A36" s="1"/>
      <c r="B36" s="28" t="s">
        <v>57</v>
      </c>
      <c r="C36" s="42" t="s">
        <v>58</v>
      </c>
      <c r="D36" s="20">
        <f>'[5]NR 2023'!G36</f>
        <v>0</v>
      </c>
      <c r="E36" s="21">
        <f>'[5]NR 2023'!H36</f>
        <v>0</v>
      </c>
      <c r="F36" s="22">
        <f t="shared" si="6"/>
        <v>0</v>
      </c>
      <c r="G36" s="20">
        <f>'[5]NR 2023'!M36</f>
        <v>0</v>
      </c>
      <c r="H36" s="21">
        <f>'[5]NR 2023'!N36</f>
        <v>0</v>
      </c>
      <c r="I36" s="23">
        <f t="shared" si="7"/>
        <v>0</v>
      </c>
      <c r="J36" s="31">
        <f>'[5]NR 2023'!Y36</f>
        <v>0</v>
      </c>
      <c r="K36" s="32">
        <f>'[5]NR 2023'!Z36</f>
        <v>0</v>
      </c>
      <c r="L36" s="33">
        <f t="shared" si="8"/>
        <v>0</v>
      </c>
      <c r="M36" s="63"/>
      <c r="N36" s="63"/>
      <c r="O36" s="22">
        <f t="shared" si="9"/>
        <v>0</v>
      </c>
      <c r="P36" s="63"/>
      <c r="Q36" s="63"/>
      <c r="R36" s="22">
        <f t="shared" si="10"/>
        <v>0</v>
      </c>
      <c r="S36" s="3"/>
    </row>
    <row r="37" spans="1:19" x14ac:dyDescent="0.25">
      <c r="A37" s="1"/>
      <c r="B37" s="28" t="s">
        <v>59</v>
      </c>
      <c r="C37" s="42" t="s">
        <v>60</v>
      </c>
      <c r="D37" s="20">
        <f>'[5]NR 2023'!G37</f>
        <v>2014.3</v>
      </c>
      <c r="E37" s="21">
        <f>'[5]NR 2023'!H37</f>
        <v>0</v>
      </c>
      <c r="F37" s="22">
        <f t="shared" si="6"/>
        <v>2014.3</v>
      </c>
      <c r="G37" s="20">
        <f>'[5]NR 2023'!M37</f>
        <v>1991.8</v>
      </c>
      <c r="H37" s="21">
        <f>'[5]NR 2023'!N37</f>
        <v>0</v>
      </c>
      <c r="I37" s="23">
        <f t="shared" si="7"/>
        <v>1991.8</v>
      </c>
      <c r="J37" s="31">
        <f>'[5]NR 2023'!Y37</f>
        <v>1311</v>
      </c>
      <c r="K37" s="32">
        <f>'[5]NR 2023'!Z37</f>
        <v>0</v>
      </c>
      <c r="L37" s="33">
        <f t="shared" si="8"/>
        <v>1311</v>
      </c>
      <c r="M37" s="63">
        <v>2200</v>
      </c>
      <c r="N37" s="63"/>
      <c r="O37" s="22">
        <f t="shared" si="9"/>
        <v>2200</v>
      </c>
      <c r="P37" s="63">
        <v>2200</v>
      </c>
      <c r="Q37" s="63"/>
      <c r="R37" s="22">
        <f t="shared" si="10"/>
        <v>2200</v>
      </c>
      <c r="S37" s="3"/>
    </row>
    <row r="38" spans="1:19" ht="15.75" thickBot="1" x14ac:dyDescent="0.3">
      <c r="A38" s="1"/>
      <c r="B38" s="66" t="s">
        <v>61</v>
      </c>
      <c r="C38" s="67" t="s">
        <v>62</v>
      </c>
      <c r="D38" s="20">
        <f>'[5]NR 2023'!G38</f>
        <v>3193.4</v>
      </c>
      <c r="E38" s="21">
        <f>'[5]NR 2023'!H38</f>
        <v>0</v>
      </c>
      <c r="F38" s="46">
        <f t="shared" si="6"/>
        <v>3193.4</v>
      </c>
      <c r="G38" s="20">
        <f>'[5]NR 2023'!M38</f>
        <v>2230.1999999999998</v>
      </c>
      <c r="H38" s="21">
        <f>'[5]NR 2023'!N38</f>
        <v>0</v>
      </c>
      <c r="I38" s="47">
        <f t="shared" si="7"/>
        <v>2230.1999999999998</v>
      </c>
      <c r="J38" s="31">
        <f>'[5]NR 2023'!Y38</f>
        <v>3896.9</v>
      </c>
      <c r="K38" s="32">
        <f>'[5]NR 2023'!Z38</f>
        <v>65</v>
      </c>
      <c r="L38" s="33">
        <f t="shared" si="8"/>
        <v>3961.9</v>
      </c>
      <c r="M38" s="68">
        <v>2200</v>
      </c>
      <c r="N38" s="68"/>
      <c r="O38" s="46">
        <f t="shared" si="9"/>
        <v>2200</v>
      </c>
      <c r="P38" s="68">
        <v>2200</v>
      </c>
      <c r="Q38" s="68"/>
      <c r="R38" s="46">
        <f t="shared" si="10"/>
        <v>2200</v>
      </c>
      <c r="S38" s="3"/>
    </row>
    <row r="39" spans="1:19" ht="15.75" thickBot="1" x14ac:dyDescent="0.3">
      <c r="A39" s="1"/>
      <c r="B39" s="51" t="s">
        <v>63</v>
      </c>
      <c r="C39" s="69" t="s">
        <v>64</v>
      </c>
      <c r="D39" s="70">
        <f>SUM(D28:D32)+SUM(D35:D38)</f>
        <v>66830.7</v>
      </c>
      <c r="E39" s="70">
        <f>SUM(E28:E32)+SUM(E35:E38)</f>
        <v>22.4</v>
      </c>
      <c r="F39" s="71">
        <f>SUM(F35:F38)+SUM(F28:F32)</f>
        <v>66853.099999999991</v>
      </c>
      <c r="G39" s="70">
        <f>SUM(G28:G32)+SUM(G35:G38)</f>
        <v>69171.899999999994</v>
      </c>
      <c r="H39" s="70">
        <f>SUM(H28:H32)+SUM(H35:H38)</f>
        <v>120</v>
      </c>
      <c r="I39" s="72">
        <f>SUM(I35:I38)+SUM(I28:I32)</f>
        <v>69291.899999999994</v>
      </c>
      <c r="J39" s="73">
        <f>SUM(J28:J32)+SUM(J35:J38)</f>
        <v>73358.600000000006</v>
      </c>
      <c r="K39" s="74">
        <f>SUM(K28:K32)+SUM(K35:K38)</f>
        <v>150</v>
      </c>
      <c r="L39" s="73">
        <f>SUM(L35:L38)+SUM(L28:L32)</f>
        <v>73508.600000000006</v>
      </c>
      <c r="M39" s="70">
        <f>SUM(M28:M32)+SUM(M35:M38)</f>
        <v>75260</v>
      </c>
      <c r="N39" s="70">
        <f>SUM(N28:N32)+SUM(N35:N38)</f>
        <v>170</v>
      </c>
      <c r="O39" s="71">
        <f>SUM(O35:O38)+SUM(O28:O32)</f>
        <v>75430</v>
      </c>
      <c r="P39" s="70">
        <f>SUM(P28:P32)+SUM(P35:P38)</f>
        <v>75300</v>
      </c>
      <c r="Q39" s="70">
        <f>SUM(Q28:Q32)+SUM(Q35:Q38)</f>
        <v>170</v>
      </c>
      <c r="R39" s="71">
        <f>SUM(R35:R38)+SUM(R28:R32)</f>
        <v>75470</v>
      </c>
      <c r="S39" s="3"/>
    </row>
    <row r="40" spans="1:19" ht="19.5" thickBot="1" x14ac:dyDescent="0.35">
      <c r="A40" s="1"/>
      <c r="B40" s="75" t="s">
        <v>65</v>
      </c>
      <c r="C40" s="76" t="s">
        <v>66</v>
      </c>
      <c r="D40" s="77">
        <f t="shared" ref="D40:R40" si="11">D24-D39</f>
        <v>-3.9999999999854481</v>
      </c>
      <c r="E40" s="77">
        <f t="shared" si="11"/>
        <v>121.1</v>
      </c>
      <c r="F40" s="78">
        <f t="shared" si="11"/>
        <v>117.10000000002037</v>
      </c>
      <c r="G40" s="77">
        <f t="shared" si="11"/>
        <v>-60468.2</v>
      </c>
      <c r="H40" s="77">
        <f t="shared" si="11"/>
        <v>57537.7</v>
      </c>
      <c r="I40" s="79">
        <f t="shared" si="11"/>
        <v>-2930.5</v>
      </c>
      <c r="J40" s="77">
        <f t="shared" si="11"/>
        <v>0</v>
      </c>
      <c r="K40" s="77">
        <f t="shared" si="11"/>
        <v>0</v>
      </c>
      <c r="L40" s="78">
        <f t="shared" si="11"/>
        <v>0</v>
      </c>
      <c r="M40" s="80">
        <f t="shared" si="11"/>
        <v>0</v>
      </c>
      <c r="N40" s="77">
        <f t="shared" si="11"/>
        <v>0</v>
      </c>
      <c r="O40" s="78">
        <f t="shared" si="11"/>
        <v>0</v>
      </c>
      <c r="P40" s="77">
        <f t="shared" si="11"/>
        <v>0</v>
      </c>
      <c r="Q40" s="77">
        <f t="shared" si="11"/>
        <v>0</v>
      </c>
      <c r="R40" s="78">
        <f t="shared" si="11"/>
        <v>0</v>
      </c>
      <c r="S40" s="3"/>
    </row>
    <row r="41" spans="1:19" ht="15.75" thickBot="1" x14ac:dyDescent="0.3">
      <c r="A41" s="1"/>
      <c r="B41" s="81" t="s">
        <v>67</v>
      </c>
      <c r="C41" s="82" t="s">
        <v>68</v>
      </c>
      <c r="D41" s="83"/>
      <c r="E41" s="84"/>
      <c r="F41" s="85">
        <f>F40-D16</f>
        <v>-6258.7999999999793</v>
      </c>
      <c r="G41" s="83"/>
      <c r="H41" s="86"/>
      <c r="I41" s="87">
        <f>I40-G16</f>
        <v>-9740.5</v>
      </c>
      <c r="J41" s="88"/>
      <c r="K41" s="86"/>
      <c r="L41" s="85">
        <f>L40-J16</f>
        <v>-7859</v>
      </c>
      <c r="M41" s="89"/>
      <c r="N41" s="86"/>
      <c r="O41" s="85">
        <f>O40-M16</f>
        <v>-8575</v>
      </c>
      <c r="P41" s="83"/>
      <c r="Q41" s="86"/>
      <c r="R41" s="85">
        <f>R40-P16</f>
        <v>-8415</v>
      </c>
      <c r="S41" s="3"/>
    </row>
    <row r="42" spans="1:19" s="95" customFormat="1" ht="8.25" customHeight="1" thickBot="1" x14ac:dyDescent="0.3">
      <c r="A42" s="90"/>
      <c r="B42" s="91"/>
      <c r="C42" s="92"/>
      <c r="D42" s="90"/>
      <c r="E42" s="93"/>
      <c r="F42" s="93"/>
      <c r="G42" s="90"/>
      <c r="H42" s="93"/>
      <c r="I42" s="93"/>
      <c r="J42" s="93"/>
      <c r="K42" s="93"/>
      <c r="L42" s="94"/>
      <c r="M42" s="94"/>
      <c r="N42" s="94"/>
      <c r="O42" s="94"/>
      <c r="P42" s="94"/>
      <c r="Q42" s="94"/>
      <c r="R42" s="94"/>
      <c r="S42" s="94"/>
    </row>
    <row r="43" spans="1:19" s="95" customFormat="1" ht="15.75" customHeight="1" x14ac:dyDescent="0.25">
      <c r="A43" s="90"/>
      <c r="B43" s="96"/>
      <c r="C43" s="519" t="s">
        <v>69</v>
      </c>
      <c r="D43" s="97" t="s">
        <v>70</v>
      </c>
      <c r="E43" s="93"/>
      <c r="F43" s="98"/>
      <c r="G43" s="97" t="s">
        <v>71</v>
      </c>
      <c r="H43" s="93"/>
      <c r="I43" s="93"/>
      <c r="J43" s="97" t="s">
        <v>72</v>
      </c>
      <c r="K43" s="93"/>
      <c r="L43" s="93"/>
      <c r="M43" s="97" t="s">
        <v>73</v>
      </c>
      <c r="N43" s="94"/>
      <c r="O43" s="94"/>
      <c r="P43" s="97" t="s">
        <v>73</v>
      </c>
      <c r="Q43" s="94"/>
      <c r="R43" s="94"/>
      <c r="S43" s="94"/>
    </row>
    <row r="44" spans="1:19" ht="15.75" thickBot="1" x14ac:dyDescent="0.3">
      <c r="A44" s="1"/>
      <c r="B44" s="96"/>
      <c r="C44" s="520"/>
      <c r="D44" s="99">
        <v>821.9</v>
      </c>
      <c r="E44" s="93"/>
      <c r="F44" s="98"/>
      <c r="G44" s="99">
        <f>'[5]NR 2023'!J44</f>
        <v>821.9</v>
      </c>
      <c r="H44" s="100"/>
      <c r="I44" s="100"/>
      <c r="J44" s="99">
        <f>'[5]NR 2023'!V44</f>
        <v>821.9</v>
      </c>
      <c r="K44" s="100"/>
      <c r="L44" s="100"/>
      <c r="M44" s="99">
        <v>821.9</v>
      </c>
      <c r="N44" s="3"/>
      <c r="O44" s="3"/>
      <c r="P44" s="99">
        <v>821.9</v>
      </c>
      <c r="Q44" s="3"/>
      <c r="R44" s="3"/>
      <c r="S44" s="3"/>
    </row>
    <row r="45" spans="1:19" s="95" customFormat="1" ht="8.25" customHeight="1" thickBot="1" x14ac:dyDescent="0.3">
      <c r="A45" s="90"/>
      <c r="B45" s="96"/>
      <c r="C45" s="92"/>
      <c r="D45" s="93"/>
      <c r="E45" s="93"/>
      <c r="F45" s="98"/>
      <c r="G45" s="93"/>
      <c r="H45" s="93"/>
      <c r="I45" s="98"/>
      <c r="J45" s="98"/>
      <c r="K45" s="98"/>
      <c r="L45" s="94"/>
      <c r="M45" s="94"/>
      <c r="N45" s="94"/>
      <c r="O45" s="94"/>
      <c r="P45" s="94"/>
      <c r="Q45" s="94"/>
      <c r="R45" s="94"/>
      <c r="S45" s="94"/>
    </row>
    <row r="46" spans="1:19" s="95" customFormat="1" ht="37.5" customHeight="1" thickBot="1" x14ac:dyDescent="0.3">
      <c r="A46" s="90"/>
      <c r="B46" s="96"/>
      <c r="C46" s="519" t="s">
        <v>74</v>
      </c>
      <c r="D46" s="101" t="s">
        <v>75</v>
      </c>
      <c r="E46" s="102" t="s">
        <v>76</v>
      </c>
      <c r="F46" s="98"/>
      <c r="G46" s="101" t="s">
        <v>75</v>
      </c>
      <c r="H46" s="102" t="s">
        <v>76</v>
      </c>
      <c r="I46" s="94"/>
      <c r="J46" s="101" t="s">
        <v>75</v>
      </c>
      <c r="K46" s="102" t="s">
        <v>76</v>
      </c>
      <c r="L46" s="103"/>
      <c r="M46" s="101" t="s">
        <v>75</v>
      </c>
      <c r="N46" s="102" t="s">
        <v>76</v>
      </c>
      <c r="O46" s="94"/>
      <c r="P46" s="101" t="s">
        <v>75</v>
      </c>
      <c r="Q46" s="102" t="s">
        <v>76</v>
      </c>
      <c r="R46" s="94"/>
      <c r="S46" s="94"/>
    </row>
    <row r="47" spans="1:19" ht="15.75" thickBot="1" x14ac:dyDescent="0.3">
      <c r="A47" s="1"/>
      <c r="B47" s="104"/>
      <c r="C47" s="521"/>
      <c r="D47" s="105">
        <v>0</v>
      </c>
      <c r="E47" s="106">
        <v>0</v>
      </c>
      <c r="F47" s="98"/>
      <c r="G47" s="105">
        <v>0</v>
      </c>
      <c r="H47" s="106">
        <v>0</v>
      </c>
      <c r="I47" s="3"/>
      <c r="J47" s="105">
        <v>0</v>
      </c>
      <c r="K47" s="106">
        <v>0</v>
      </c>
      <c r="L47" s="100"/>
      <c r="M47" s="105">
        <v>0</v>
      </c>
      <c r="N47" s="106">
        <v>0</v>
      </c>
      <c r="O47" s="3"/>
      <c r="P47" s="105">
        <v>0</v>
      </c>
      <c r="Q47" s="106">
        <v>0</v>
      </c>
      <c r="R47" s="3"/>
      <c r="S47" s="3"/>
    </row>
    <row r="48" spans="1:19" x14ac:dyDescent="0.25">
      <c r="A48" s="1"/>
      <c r="B48" s="104"/>
      <c r="C48" s="92"/>
      <c r="D48" s="93"/>
      <c r="E48" s="93"/>
      <c r="F48" s="98"/>
      <c r="G48" s="93"/>
      <c r="H48" s="93"/>
      <c r="I48" s="98"/>
      <c r="J48" s="98"/>
      <c r="K48" s="98"/>
      <c r="L48" s="94"/>
      <c r="M48" s="3"/>
      <c r="N48" s="94"/>
      <c r="O48" s="94"/>
      <c r="P48" s="3"/>
      <c r="Q48" s="3"/>
      <c r="R48" s="3"/>
      <c r="S48" s="3"/>
    </row>
    <row r="49" spans="1:19" x14ac:dyDescent="0.25">
      <c r="A49" s="1"/>
      <c r="B49" s="104"/>
      <c r="C49" s="107" t="s">
        <v>77</v>
      </c>
      <c r="D49" s="108" t="s">
        <v>78</v>
      </c>
      <c r="E49" s="93"/>
      <c r="F49" s="3"/>
      <c r="G49" s="108" t="s">
        <v>79</v>
      </c>
      <c r="H49" s="3"/>
      <c r="I49" s="3"/>
      <c r="J49" s="108" t="s">
        <v>80</v>
      </c>
      <c r="K49" s="3"/>
      <c r="L49" s="109"/>
      <c r="M49" s="108" t="s">
        <v>81</v>
      </c>
      <c r="N49" s="109"/>
      <c r="O49" s="109"/>
      <c r="P49" s="108" t="s">
        <v>82</v>
      </c>
      <c r="Q49" s="3"/>
      <c r="R49" s="3"/>
      <c r="S49" s="3"/>
    </row>
    <row r="50" spans="1:19" x14ac:dyDescent="0.25">
      <c r="A50" s="1"/>
      <c r="B50" s="104"/>
      <c r="C50" s="110" t="s">
        <v>83</v>
      </c>
      <c r="D50" s="111"/>
      <c r="E50" s="93"/>
      <c r="F50" s="3"/>
      <c r="G50" s="111"/>
      <c r="H50" s="3"/>
      <c r="I50" s="3"/>
      <c r="J50" s="111"/>
      <c r="K50" s="3"/>
      <c r="L50" s="112"/>
      <c r="M50" s="111"/>
      <c r="N50" s="112"/>
      <c r="O50" s="112"/>
      <c r="P50" s="111"/>
      <c r="Q50" s="3"/>
      <c r="R50" s="3"/>
      <c r="S50" s="3"/>
    </row>
    <row r="51" spans="1:19" x14ac:dyDescent="0.25">
      <c r="A51" s="1"/>
      <c r="B51" s="104"/>
      <c r="C51" s="110" t="s">
        <v>84</v>
      </c>
      <c r="D51" s="111">
        <f>'[5]NR 2023'!G51</f>
        <v>2625.7</v>
      </c>
      <c r="E51" s="93"/>
      <c r="F51" s="3"/>
      <c r="G51" s="111">
        <f>'[5]NR 2023'!M51</f>
        <v>191.09999999999991</v>
      </c>
      <c r="H51" s="3"/>
      <c r="I51" s="3"/>
      <c r="J51" s="111">
        <f>'[5]NR 2023'!Y51</f>
        <v>341.09999999999991</v>
      </c>
      <c r="K51" s="3"/>
      <c r="L51" s="112"/>
      <c r="M51" s="111">
        <v>350</v>
      </c>
      <c r="N51" s="112"/>
      <c r="O51" s="112"/>
      <c r="P51" s="111">
        <v>350</v>
      </c>
      <c r="Q51" s="3"/>
      <c r="R51" s="3"/>
      <c r="S51" s="3"/>
    </row>
    <row r="52" spans="1:19" x14ac:dyDescent="0.25">
      <c r="A52" s="1"/>
      <c r="B52" s="104"/>
      <c r="C52" s="110" t="s">
        <v>85</v>
      </c>
      <c r="D52" s="111">
        <f>'[5]NR 2023'!G52</f>
        <v>804.0999999999998</v>
      </c>
      <c r="E52" s="93"/>
      <c r="F52" s="3"/>
      <c r="G52" s="111">
        <f>'[5]NR 2023'!M52</f>
        <v>379.39999999999964</v>
      </c>
      <c r="H52" s="3"/>
      <c r="I52" s="3"/>
      <c r="J52" s="111">
        <f>'[5]NR 2023'!Y52</f>
        <v>379.39999999999964</v>
      </c>
      <c r="K52" s="3"/>
      <c r="L52" s="112"/>
      <c r="M52" s="111">
        <v>400</v>
      </c>
      <c r="N52" s="112"/>
      <c r="O52" s="112"/>
      <c r="P52" s="111">
        <v>400</v>
      </c>
      <c r="Q52" s="3"/>
      <c r="R52" s="3"/>
      <c r="S52" s="3"/>
    </row>
    <row r="53" spans="1:19" x14ac:dyDescent="0.25">
      <c r="A53" s="1"/>
      <c r="B53" s="104"/>
      <c r="C53" s="110" t="s">
        <v>86</v>
      </c>
      <c r="D53" s="111">
        <f>'[5]NR 2023'!G53</f>
        <v>165.29999999999998</v>
      </c>
      <c r="E53" s="93"/>
      <c r="F53" s="3"/>
      <c r="G53" s="111">
        <f>'[5]NR 2023'!M53</f>
        <v>115.29999999999998</v>
      </c>
      <c r="H53" s="3"/>
      <c r="I53" s="3"/>
      <c r="J53" s="111">
        <f>'[5]NR 2023'!Y53</f>
        <v>65.299999999999983</v>
      </c>
      <c r="K53" s="3"/>
      <c r="L53" s="112"/>
      <c r="M53" s="111">
        <v>50</v>
      </c>
      <c r="N53" s="112"/>
      <c r="O53" s="112"/>
      <c r="P53" s="111">
        <v>50</v>
      </c>
      <c r="Q53" s="3"/>
      <c r="R53" s="3"/>
      <c r="S53" s="3"/>
    </row>
    <row r="54" spans="1:19" x14ac:dyDescent="0.25">
      <c r="A54" s="1"/>
      <c r="B54" s="104"/>
      <c r="C54" s="113" t="s">
        <v>87</v>
      </c>
      <c r="D54" s="111">
        <f>'[5]NR 2023'!G54</f>
        <v>1410.9</v>
      </c>
      <c r="E54" s="93"/>
      <c r="F54" s="3"/>
      <c r="G54" s="111">
        <f>'[5]NR 2023'!M54</f>
        <v>1140.9000000000001</v>
      </c>
      <c r="H54" s="3"/>
      <c r="I54" s="3"/>
      <c r="J54" s="111">
        <f>'[5]NR 2023'!Y54</f>
        <v>740.90000000000009</v>
      </c>
      <c r="K54" s="3"/>
      <c r="L54" s="112"/>
      <c r="M54" s="111">
        <v>600</v>
      </c>
      <c r="N54" s="112"/>
      <c r="O54" s="112"/>
      <c r="P54" s="111">
        <v>600</v>
      </c>
      <c r="Q54" s="3"/>
      <c r="R54" s="3"/>
      <c r="S54" s="3"/>
    </row>
    <row r="55" spans="1:19" ht="10.5" customHeight="1" x14ac:dyDescent="0.25">
      <c r="A55" s="1"/>
      <c r="B55" s="104"/>
      <c r="C55" s="92"/>
      <c r="D55" s="93"/>
      <c r="E55" s="9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</row>
    <row r="56" spans="1:19" x14ac:dyDescent="0.25">
      <c r="A56" s="1"/>
      <c r="B56" s="104"/>
      <c r="C56" s="107" t="s">
        <v>88</v>
      </c>
      <c r="D56" s="108" t="s">
        <v>78</v>
      </c>
      <c r="E56" s="93"/>
      <c r="F56" s="98"/>
      <c r="G56" s="108" t="s">
        <v>89</v>
      </c>
      <c r="H56" s="93"/>
      <c r="I56" s="98"/>
      <c r="J56" s="108" t="s">
        <v>80</v>
      </c>
      <c r="K56" s="98"/>
      <c r="L56" s="3"/>
      <c r="M56" s="108" t="s">
        <v>81</v>
      </c>
      <c r="N56" s="109"/>
      <c r="O56" s="109"/>
      <c r="P56" s="108" t="s">
        <v>82</v>
      </c>
      <c r="Q56" s="3"/>
      <c r="R56" s="3"/>
      <c r="S56" s="3"/>
    </row>
    <row r="57" spans="1:19" x14ac:dyDescent="0.25">
      <c r="A57" s="1"/>
      <c r="B57" s="104"/>
      <c r="C57" s="110"/>
      <c r="D57" s="114">
        <f>'[5]NR 2023'!E57</f>
        <v>89.9</v>
      </c>
      <c r="E57" s="93"/>
      <c r="F57" s="98"/>
      <c r="G57" s="114">
        <f>'[5]NR 2023'!J57</f>
        <v>91.5</v>
      </c>
      <c r="H57" s="93"/>
      <c r="I57" s="98"/>
      <c r="J57" s="114">
        <f>'[5]NR 2023'!V57</f>
        <v>92.5</v>
      </c>
      <c r="K57" s="98"/>
      <c r="L57" s="3"/>
      <c r="M57" s="114">
        <v>92.5</v>
      </c>
      <c r="N57" s="3"/>
      <c r="O57" s="3"/>
      <c r="P57" s="114">
        <v>92.5</v>
      </c>
      <c r="Q57" s="3"/>
      <c r="R57" s="3"/>
      <c r="S57" s="3"/>
    </row>
    <row r="58" spans="1:19" x14ac:dyDescent="0.25">
      <c r="A58" s="1"/>
      <c r="B58" s="104"/>
      <c r="C58" s="92"/>
      <c r="D58" s="93"/>
      <c r="E58" s="93"/>
      <c r="F58" s="98"/>
      <c r="G58" s="93"/>
      <c r="H58" s="93"/>
      <c r="I58" s="98"/>
      <c r="J58" s="98"/>
      <c r="K58" s="98"/>
      <c r="L58" s="3"/>
      <c r="M58" s="3"/>
      <c r="N58" s="3"/>
      <c r="O58" s="3"/>
      <c r="P58" s="3"/>
      <c r="Q58" s="3"/>
      <c r="R58" s="3"/>
      <c r="S58" s="3"/>
    </row>
    <row r="59" spans="1:19" x14ac:dyDescent="0.25">
      <c r="A59" s="1"/>
      <c r="B59" s="115" t="s">
        <v>90</v>
      </c>
      <c r="C59" s="116"/>
      <c r="D59" s="527"/>
      <c r="E59" s="527"/>
      <c r="F59" s="527"/>
      <c r="G59" s="527"/>
      <c r="H59" s="527"/>
      <c r="I59" s="527"/>
      <c r="J59" s="527"/>
      <c r="K59" s="527"/>
      <c r="L59" s="117"/>
      <c r="M59" s="117"/>
      <c r="N59" s="117"/>
      <c r="O59" s="117"/>
      <c r="P59" s="117"/>
      <c r="Q59" s="117"/>
      <c r="R59" s="118"/>
      <c r="S59" s="3"/>
    </row>
    <row r="60" spans="1:19" x14ac:dyDescent="0.25">
      <c r="A60" s="1"/>
      <c r="B60" s="119"/>
      <c r="C60" s="95"/>
      <c r="D60" s="95"/>
      <c r="E60" s="95"/>
      <c r="F60" s="95"/>
      <c r="G60" s="95"/>
      <c r="H60" s="95"/>
      <c r="I60" s="95"/>
      <c r="J60" s="95"/>
      <c r="K60" s="95"/>
      <c r="L60" s="95"/>
      <c r="M60" s="95"/>
      <c r="N60" s="95"/>
      <c r="O60" s="95"/>
      <c r="P60" s="95"/>
      <c r="Q60" s="95"/>
      <c r="R60" s="120"/>
      <c r="S60" s="3"/>
    </row>
    <row r="61" spans="1:19" x14ac:dyDescent="0.25">
      <c r="A61" s="1"/>
      <c r="B61" s="524"/>
      <c r="C61" s="525"/>
      <c r="D61" s="525"/>
      <c r="E61" s="525"/>
      <c r="F61" s="525"/>
      <c r="G61" s="525"/>
      <c r="H61" s="525"/>
      <c r="I61" s="525"/>
      <c r="J61" s="525"/>
      <c r="K61" s="525"/>
      <c r="L61" s="95"/>
      <c r="M61" s="95"/>
      <c r="N61" s="95"/>
      <c r="O61" s="95"/>
      <c r="P61" s="95"/>
      <c r="Q61" s="95"/>
      <c r="R61" s="120"/>
      <c r="S61" s="3"/>
    </row>
    <row r="62" spans="1:19" x14ac:dyDescent="0.25">
      <c r="A62" s="1"/>
      <c r="B62" s="524"/>
      <c r="C62" s="525"/>
      <c r="D62" s="525"/>
      <c r="E62" s="525"/>
      <c r="F62" s="525"/>
      <c r="G62" s="525"/>
      <c r="H62" s="525"/>
      <c r="I62" s="525"/>
      <c r="J62" s="525"/>
      <c r="K62" s="525"/>
      <c r="L62" s="95"/>
      <c r="M62" s="95"/>
      <c r="N62" s="95"/>
      <c r="O62" s="95"/>
      <c r="P62" s="95"/>
      <c r="Q62" s="95"/>
      <c r="R62" s="120"/>
      <c r="S62" s="3"/>
    </row>
    <row r="63" spans="1:19" hidden="1" x14ac:dyDescent="0.25">
      <c r="A63" s="1"/>
      <c r="B63" s="524"/>
      <c r="C63" s="525"/>
      <c r="D63" s="525"/>
      <c r="E63" s="525"/>
      <c r="F63" s="525"/>
      <c r="G63" s="525"/>
      <c r="H63" s="525"/>
      <c r="I63" s="525"/>
      <c r="J63" s="525"/>
      <c r="K63" s="525"/>
      <c r="L63" s="95"/>
      <c r="M63" s="95"/>
      <c r="N63" s="95"/>
      <c r="O63" s="95"/>
      <c r="P63" s="95"/>
      <c r="Q63" s="95"/>
      <c r="R63" s="120"/>
      <c r="S63" s="3"/>
    </row>
    <row r="64" spans="1:19" hidden="1" x14ac:dyDescent="0.25">
      <c r="A64" s="1"/>
      <c r="B64" s="524"/>
      <c r="C64" s="525"/>
      <c r="D64" s="525"/>
      <c r="E64" s="525"/>
      <c r="F64" s="525"/>
      <c r="G64" s="525"/>
      <c r="H64" s="525"/>
      <c r="I64" s="525"/>
      <c r="J64" s="525"/>
      <c r="K64" s="525"/>
      <c r="L64" s="95"/>
      <c r="M64" s="95"/>
      <c r="N64" s="95"/>
      <c r="O64" s="95"/>
      <c r="P64" s="95"/>
      <c r="Q64" s="95"/>
      <c r="R64" s="120"/>
      <c r="S64" s="3"/>
    </row>
    <row r="65" spans="1:19" hidden="1" x14ac:dyDescent="0.25">
      <c r="A65" s="1"/>
      <c r="B65" s="121"/>
      <c r="C65" s="122"/>
      <c r="D65" s="123"/>
      <c r="E65" s="123"/>
      <c r="F65" s="123"/>
      <c r="G65" s="123"/>
      <c r="H65" s="123"/>
      <c r="I65" s="123"/>
      <c r="J65" s="123"/>
      <c r="K65" s="123"/>
      <c r="L65" s="95"/>
      <c r="M65" s="95"/>
      <c r="N65" s="95"/>
      <c r="O65" s="95"/>
      <c r="P65" s="95"/>
      <c r="Q65" s="95"/>
      <c r="R65" s="120"/>
      <c r="S65" s="3"/>
    </row>
    <row r="66" spans="1:19" hidden="1" x14ac:dyDescent="0.25">
      <c r="A66" s="1"/>
      <c r="B66" s="124"/>
      <c r="C66" s="125"/>
      <c r="D66" s="123"/>
      <c r="E66" s="123"/>
      <c r="F66" s="123"/>
      <c r="G66" s="123"/>
      <c r="H66" s="123"/>
      <c r="I66" s="123"/>
      <c r="J66" s="123"/>
      <c r="K66" s="123"/>
      <c r="L66" s="95"/>
      <c r="M66" s="95"/>
      <c r="N66" s="95"/>
      <c r="O66" s="95"/>
      <c r="P66" s="95"/>
      <c r="Q66" s="95"/>
      <c r="R66" s="120"/>
      <c r="S66" s="3"/>
    </row>
    <row r="67" spans="1:19" hidden="1" x14ac:dyDescent="0.25">
      <c r="A67" s="1"/>
      <c r="B67" s="121"/>
      <c r="C67" s="126"/>
      <c r="D67" s="123"/>
      <c r="E67" s="123"/>
      <c r="F67" s="123"/>
      <c r="G67" s="123"/>
      <c r="H67" s="123"/>
      <c r="I67" s="123"/>
      <c r="J67" s="123"/>
      <c r="K67" s="123"/>
      <c r="L67" s="95"/>
      <c r="M67" s="95"/>
      <c r="N67" s="95"/>
      <c r="O67" s="95"/>
      <c r="P67" s="95"/>
      <c r="Q67" s="95"/>
      <c r="R67" s="120"/>
      <c r="S67" s="3"/>
    </row>
    <row r="68" spans="1:19" hidden="1" x14ac:dyDescent="0.25">
      <c r="A68" s="1"/>
      <c r="B68" s="121"/>
      <c r="C68" s="126"/>
      <c r="D68" s="123"/>
      <c r="E68" s="123"/>
      <c r="F68" s="123"/>
      <c r="G68" s="123"/>
      <c r="H68" s="123"/>
      <c r="I68" s="123"/>
      <c r="J68" s="123"/>
      <c r="K68" s="123"/>
      <c r="L68" s="95"/>
      <c r="M68" s="95"/>
      <c r="N68" s="95"/>
      <c r="O68" s="95"/>
      <c r="P68" s="95"/>
      <c r="Q68" s="95"/>
      <c r="R68" s="120"/>
      <c r="S68" s="3"/>
    </row>
    <row r="69" spans="1:19" x14ac:dyDescent="0.25">
      <c r="A69" s="1"/>
      <c r="B69" s="127"/>
      <c r="C69" s="128"/>
      <c r="D69" s="129"/>
      <c r="E69" s="129"/>
      <c r="F69" s="129"/>
      <c r="G69" s="129"/>
      <c r="H69" s="129"/>
      <c r="I69" s="129"/>
      <c r="J69" s="129"/>
      <c r="K69" s="129"/>
      <c r="L69" s="130"/>
      <c r="M69" s="130"/>
      <c r="N69" s="130"/>
      <c r="O69" s="130"/>
      <c r="P69" s="130"/>
      <c r="Q69" s="130"/>
      <c r="R69" s="131"/>
      <c r="S69" s="3"/>
    </row>
    <row r="70" spans="1:19" x14ac:dyDescent="0.25">
      <c r="A70" s="90"/>
      <c r="B70" s="132"/>
      <c r="C70" s="133"/>
      <c r="D70" s="134"/>
      <c r="E70" s="134"/>
      <c r="F70" s="134"/>
      <c r="G70" s="134"/>
      <c r="H70" s="134"/>
      <c r="I70" s="134"/>
      <c r="J70" s="134"/>
      <c r="K70" s="134"/>
      <c r="L70" s="3"/>
      <c r="M70" s="3"/>
      <c r="N70" s="3"/>
      <c r="O70" s="3"/>
      <c r="P70" s="3"/>
      <c r="Q70" s="3"/>
      <c r="R70" s="3"/>
      <c r="S70" s="3"/>
    </row>
    <row r="71" spans="1:19" x14ac:dyDescent="0.25">
      <c r="A71" s="1"/>
      <c r="B71" s="135"/>
      <c r="C71" s="135"/>
      <c r="D71" s="135"/>
      <c r="E71" s="135"/>
      <c r="F71" s="135"/>
      <c r="G71" s="135"/>
      <c r="H71" s="135"/>
      <c r="I71" s="135"/>
      <c r="J71" s="135"/>
      <c r="K71" s="135"/>
      <c r="L71" s="3"/>
      <c r="M71" s="3"/>
      <c r="N71" s="3"/>
      <c r="O71" s="3"/>
      <c r="P71" s="3"/>
      <c r="Q71" s="3"/>
      <c r="R71" s="3"/>
      <c r="S71" s="3"/>
    </row>
    <row r="72" spans="1:19" x14ac:dyDescent="0.25">
      <c r="A72" s="1"/>
      <c r="B72" s="135" t="s">
        <v>91</v>
      </c>
      <c r="C72" s="136">
        <v>44788</v>
      </c>
      <c r="D72" s="134"/>
      <c r="E72" s="135"/>
      <c r="F72" s="135" t="s">
        <v>112</v>
      </c>
      <c r="G72" s="137" t="s">
        <v>113</v>
      </c>
      <c r="H72" s="135" t="s">
        <v>114</v>
      </c>
      <c r="I72" s="123" t="s">
        <v>115</v>
      </c>
      <c r="J72" s="138"/>
      <c r="K72" s="135"/>
      <c r="L72" s="3"/>
      <c r="M72" s="3"/>
      <c r="N72" s="3"/>
      <c r="O72" s="3"/>
      <c r="P72" s="3"/>
      <c r="Q72" s="3"/>
      <c r="R72" s="3"/>
      <c r="S72" s="3"/>
    </row>
    <row r="73" spans="1:19" ht="7.5" customHeight="1" x14ac:dyDescent="0.25">
      <c r="A73" s="1"/>
      <c r="B73" s="135"/>
      <c r="C73" s="135"/>
      <c r="D73" s="135"/>
      <c r="E73" s="135"/>
      <c r="F73" s="135"/>
      <c r="G73" s="135"/>
      <c r="H73" s="135"/>
      <c r="I73" s="135"/>
      <c r="J73" s="135"/>
      <c r="K73" s="135"/>
      <c r="L73" s="3"/>
      <c r="M73" s="3"/>
      <c r="N73" s="3"/>
      <c r="O73" s="3"/>
      <c r="P73" s="3"/>
      <c r="Q73" s="3"/>
      <c r="R73" s="3"/>
      <c r="S73" s="3"/>
    </row>
    <row r="74" spans="1:19" x14ac:dyDescent="0.25">
      <c r="A74" s="1"/>
      <c r="B74" s="135"/>
      <c r="C74" s="135"/>
      <c r="D74" s="135"/>
      <c r="E74" s="135"/>
      <c r="F74" s="135" t="s">
        <v>93</v>
      </c>
      <c r="G74" s="139"/>
      <c r="H74" s="135" t="s">
        <v>93</v>
      </c>
      <c r="I74" s="138"/>
      <c r="J74" s="138"/>
      <c r="K74" s="135"/>
      <c r="L74" s="3"/>
      <c r="M74" s="3"/>
      <c r="N74" s="3"/>
      <c r="O74" s="3"/>
      <c r="P74" s="3"/>
      <c r="Q74" s="3"/>
      <c r="R74" s="3"/>
      <c r="S74" s="3"/>
    </row>
    <row r="75" spans="1:19" x14ac:dyDescent="0.25">
      <c r="A75" s="1"/>
      <c r="B75" s="135"/>
      <c r="C75" s="135"/>
      <c r="D75" s="135"/>
      <c r="E75" s="135"/>
      <c r="F75" s="135"/>
      <c r="G75" s="139"/>
      <c r="H75" s="135"/>
      <c r="I75" s="138"/>
      <c r="J75" s="138"/>
      <c r="K75" s="135"/>
      <c r="L75" s="3"/>
      <c r="M75" s="3"/>
      <c r="N75" s="3"/>
      <c r="O75" s="3"/>
      <c r="P75" s="3"/>
      <c r="Q75" s="3"/>
      <c r="R75" s="3"/>
      <c r="S75" s="3"/>
    </row>
    <row r="76" spans="1:19" x14ac:dyDescent="0.25">
      <c r="A76" s="1"/>
      <c r="B76" s="135"/>
      <c r="C76" s="135"/>
      <c r="D76" s="135"/>
      <c r="E76" s="135"/>
      <c r="F76" s="135"/>
      <c r="G76" s="135"/>
      <c r="H76" s="135"/>
      <c r="I76" s="135"/>
      <c r="J76" s="135"/>
      <c r="K76" s="135"/>
      <c r="L76" s="3"/>
      <c r="M76" s="3"/>
      <c r="N76" s="3"/>
      <c r="O76" s="3"/>
      <c r="P76" s="3"/>
      <c r="Q76" s="3"/>
      <c r="R76" s="3"/>
      <c r="S76" s="3"/>
    </row>
    <row r="77" spans="1:19" x14ac:dyDescent="0.25">
      <c r="A77" s="90"/>
      <c r="B77" s="132"/>
      <c r="C77" s="133"/>
      <c r="D77" s="134"/>
      <c r="E77" s="134"/>
      <c r="F77" s="134"/>
      <c r="G77" s="134"/>
      <c r="H77" s="134"/>
      <c r="I77" s="134"/>
      <c r="J77" s="134"/>
      <c r="K77" s="134"/>
      <c r="L77" s="3"/>
      <c r="M77" s="3"/>
      <c r="N77" s="3"/>
      <c r="O77" s="3"/>
      <c r="P77" s="3"/>
      <c r="Q77" s="3"/>
      <c r="R77" s="3"/>
      <c r="S77" s="3"/>
    </row>
    <row r="78" spans="1:19" hidden="1" x14ac:dyDescent="0.25"/>
    <row r="79" spans="1:19" hidden="1" x14ac:dyDescent="0.25"/>
    <row r="80" spans="1:19" hidden="1" x14ac:dyDescent="0.25"/>
    <row r="81" hidden="1" x14ac:dyDescent="0.25"/>
    <row r="82" hidden="1" x14ac:dyDescent="0.25"/>
    <row r="83" hidden="1" x14ac:dyDescent="0.25"/>
    <row r="84" hidden="1" x14ac:dyDescent="0.25"/>
    <row r="85" hidden="1" x14ac:dyDescent="0.25"/>
    <row r="86" hidden="1" x14ac:dyDescent="0.25"/>
    <row r="87" hidden="1" x14ac:dyDescent="0.25"/>
    <row r="88" hidden="1" x14ac:dyDescent="0.25"/>
    <row r="89" hidden="1" x14ac:dyDescent="0.25"/>
    <row r="90" hidden="1" x14ac:dyDescent="0.25"/>
    <row r="91" hidden="1" x14ac:dyDescent="0.25"/>
    <row r="92" hidden="1" x14ac:dyDescent="0.25"/>
    <row r="93" hidden="1" x14ac:dyDescent="0.25"/>
    <row r="94" ht="15" hidden="1" customHeight="1" x14ac:dyDescent="0.25"/>
    <row r="95" hidden="1" x14ac:dyDescent="0.25"/>
    <row r="96" hidden="1" x14ac:dyDescent="0.25"/>
    <row r="97" hidden="1" x14ac:dyDescent="0.25"/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  <row r="106" hidden="1" x14ac:dyDescent="0.25"/>
    <row r="107" hidden="1" x14ac:dyDescent="0.25"/>
    <row r="108" ht="15" hidden="1" customHeight="1" x14ac:dyDescent="0.25"/>
    <row r="109" ht="15" hidden="1" customHeight="1" x14ac:dyDescent="0.25"/>
    <row r="110" hidden="1" x14ac:dyDescent="0.25"/>
    <row r="111" hidden="1" x14ac:dyDescent="0.25"/>
    <row r="112" hidden="1" x14ac:dyDescent="0.25"/>
    <row r="113" hidden="1" x14ac:dyDescent="0.25"/>
    <row r="114" hidden="1" x14ac:dyDescent="0.25"/>
    <row r="115" hidden="1" x14ac:dyDescent="0.25"/>
    <row r="116" hidden="1" x14ac:dyDescent="0.25"/>
    <row r="117" hidden="1" x14ac:dyDescent="0.25"/>
    <row r="118" hidden="1" x14ac:dyDescent="0.25"/>
    <row r="119" hidden="1" x14ac:dyDescent="0.25"/>
    <row r="120" hidden="1" x14ac:dyDescent="0.25"/>
    <row r="121" hidden="1" x14ac:dyDescent="0.25"/>
    <row r="122" hidden="1" x14ac:dyDescent="0.25"/>
    <row r="123" hidden="1" x14ac:dyDescent="0.25"/>
    <row r="124" hidden="1" x14ac:dyDescent="0.25"/>
    <row r="125" hidden="1" x14ac:dyDescent="0.25"/>
    <row r="126" hidden="1" x14ac:dyDescent="0.25"/>
    <row r="127" hidden="1" x14ac:dyDescent="0.25"/>
    <row r="128" hidden="1" x14ac:dyDescent="0.25"/>
    <row r="129" hidden="1" x14ac:dyDescent="0.25"/>
    <row r="130" hidden="1" x14ac:dyDescent="0.25"/>
    <row r="131" hidden="1" x14ac:dyDescent="0.25"/>
    <row r="132" hidden="1" x14ac:dyDescent="0.25"/>
    <row r="133" hidden="1" x14ac:dyDescent="0.25"/>
    <row r="134" hidden="1" x14ac:dyDescent="0.25"/>
    <row r="135" hidden="1" x14ac:dyDescent="0.25"/>
    <row r="136" hidden="1" x14ac:dyDescent="0.25"/>
    <row r="137" hidden="1" x14ac:dyDescent="0.25"/>
    <row r="138" hidden="1" x14ac:dyDescent="0.25"/>
    <row r="139" hidden="1" x14ac:dyDescent="0.25"/>
    <row r="140" hidden="1" x14ac:dyDescent="0.25"/>
    <row r="141" hidden="1" x14ac:dyDescent="0.25"/>
    <row r="142" hidden="1" x14ac:dyDescent="0.25"/>
    <row r="143" hidden="1" x14ac:dyDescent="0.25"/>
    <row r="144" hidden="1" x14ac:dyDescent="0.25"/>
    <row r="145" hidden="1" x14ac:dyDescent="0.25"/>
    <row r="146" hidden="1" x14ac:dyDescent="0.25"/>
    <row r="147" hidden="1" x14ac:dyDescent="0.25"/>
    <row r="148" hidden="1" x14ac:dyDescent="0.25"/>
    <row r="149" hidden="1" x14ac:dyDescent="0.25"/>
    <row r="150" hidden="1" x14ac:dyDescent="0.25"/>
    <row r="151" hidden="1" x14ac:dyDescent="0.25"/>
    <row r="152" hidden="1" x14ac:dyDescent="0.25"/>
    <row r="153" hidden="1" x14ac:dyDescent="0.25"/>
    <row r="154" hidden="1" x14ac:dyDescent="0.25"/>
    <row r="155" hidden="1" x14ac:dyDescent="0.25"/>
    <row r="156" hidden="1" x14ac:dyDescent="0.25"/>
    <row r="157" hidden="1" x14ac:dyDescent="0.25"/>
    <row r="158" hidden="1" x14ac:dyDescent="0.25"/>
    <row r="159" hidden="1" x14ac:dyDescent="0.25"/>
    <row r="160" hidden="1" x14ac:dyDescent="0.25"/>
    <row r="161" hidden="1" x14ac:dyDescent="0.25"/>
    <row r="162" hidden="1" x14ac:dyDescent="0.25"/>
    <row r="163" hidden="1" x14ac:dyDescent="0.25"/>
    <row r="164" hidden="1" x14ac:dyDescent="0.25"/>
    <row r="165" hidden="1" x14ac:dyDescent="0.25"/>
    <row r="166" hidden="1" x14ac:dyDescent="0.25"/>
    <row r="167" hidden="1" x14ac:dyDescent="0.25"/>
    <row r="168" hidden="1" x14ac:dyDescent="0.25"/>
    <row r="169" hidden="1" x14ac:dyDescent="0.25"/>
    <row r="170" hidden="1" x14ac:dyDescent="0.25"/>
    <row r="171" hidden="1" x14ac:dyDescent="0.25"/>
    <row r="172" hidden="1" x14ac:dyDescent="0.25"/>
    <row r="173" hidden="1" x14ac:dyDescent="0.25"/>
    <row r="174" hidden="1" x14ac:dyDescent="0.25"/>
    <row r="175" hidden="1" x14ac:dyDescent="0.25"/>
    <row r="176" hidden="1" x14ac:dyDescent="0.25"/>
    <row r="177" hidden="1" x14ac:dyDescent="0.25"/>
    <row r="178" hidden="1" x14ac:dyDescent="0.25"/>
    <row r="179" hidden="1" x14ac:dyDescent="0.25"/>
    <row r="180" hidden="1" x14ac:dyDescent="0.25"/>
    <row r="181" hidden="1" x14ac:dyDescent="0.25"/>
    <row r="182" hidden="1" x14ac:dyDescent="0.25"/>
    <row r="183" hidden="1" x14ac:dyDescent="0.25"/>
    <row r="184" hidden="1" x14ac:dyDescent="0.25"/>
    <row r="185" hidden="1" x14ac:dyDescent="0.25"/>
    <row r="186" hidden="1" x14ac:dyDescent="0.25"/>
    <row r="187" hidden="1" x14ac:dyDescent="0.25"/>
    <row r="188" hidden="1" x14ac:dyDescent="0.25"/>
    <row r="189" hidden="1" x14ac:dyDescent="0.25"/>
    <row r="190" hidden="1" x14ac:dyDescent="0.25"/>
    <row r="191" hidden="1" x14ac:dyDescent="0.25"/>
    <row r="192" hidden="1" x14ac:dyDescent="0.25"/>
    <row r="193" hidden="1" x14ac:dyDescent="0.25"/>
    <row r="194" hidden="1" x14ac:dyDescent="0.25"/>
    <row r="195" hidden="1" x14ac:dyDescent="0.25"/>
    <row r="196" hidden="1" x14ac:dyDescent="0.25"/>
    <row r="197" hidden="1" x14ac:dyDescent="0.25"/>
    <row r="198" hidden="1" x14ac:dyDescent="0.25"/>
    <row r="199" hidden="1" x14ac:dyDescent="0.25"/>
    <row r="200" hidden="1" x14ac:dyDescent="0.25"/>
    <row r="201" hidden="1" x14ac:dyDescent="0.25"/>
    <row r="202" hidden="1" x14ac:dyDescent="0.25"/>
    <row r="203" hidden="1" x14ac:dyDescent="0.25"/>
    <row r="204" hidden="1" x14ac:dyDescent="0.25"/>
    <row r="205" hidden="1" x14ac:dyDescent="0.25"/>
    <row r="206" hidden="1" x14ac:dyDescent="0.25"/>
    <row r="207" hidden="1" x14ac:dyDescent="0.25"/>
    <row r="208" hidden="1" x14ac:dyDescent="0.25"/>
    <row r="209" hidden="1" x14ac:dyDescent="0.25"/>
    <row r="210" hidden="1" x14ac:dyDescent="0.25"/>
    <row r="211" hidden="1" x14ac:dyDescent="0.25"/>
    <row r="212" hidden="1" x14ac:dyDescent="0.25"/>
    <row r="213" hidden="1" x14ac:dyDescent="0.25"/>
    <row r="214" hidden="1" x14ac:dyDescent="0.25"/>
    <row r="215" hidden="1" x14ac:dyDescent="0.25"/>
    <row r="216" hidden="1" x14ac:dyDescent="0.25"/>
    <row r="217" hidden="1" x14ac:dyDescent="0.25"/>
    <row r="218" hidden="1" x14ac:dyDescent="0.25"/>
    <row r="219" hidden="1" x14ac:dyDescent="0.25"/>
    <row r="220" hidden="1" x14ac:dyDescent="0.25"/>
    <row r="221" hidden="1" x14ac:dyDescent="0.25"/>
    <row r="222" hidden="1" x14ac:dyDescent="0.25"/>
    <row r="223" hidden="1" x14ac:dyDescent="0.25"/>
    <row r="224" hidden="1" x14ac:dyDescent="0.25"/>
    <row r="225" hidden="1" x14ac:dyDescent="0.25"/>
    <row r="226" hidden="1" x14ac:dyDescent="0.25"/>
    <row r="227" hidden="1" x14ac:dyDescent="0.25"/>
    <row r="228" hidden="1" x14ac:dyDescent="0.25"/>
    <row r="229" hidden="1" x14ac:dyDescent="0.25"/>
    <row r="230" hidden="1" x14ac:dyDescent="0.25"/>
    <row r="231" hidden="1" x14ac:dyDescent="0.25"/>
    <row r="232" hidden="1" x14ac:dyDescent="0.25"/>
    <row r="233" hidden="1" x14ac:dyDescent="0.25"/>
    <row r="234" hidden="1" x14ac:dyDescent="0.25"/>
    <row r="235" hidden="1" x14ac:dyDescent="0.25"/>
    <row r="236" hidden="1" x14ac:dyDescent="0.25"/>
    <row r="237" hidden="1" x14ac:dyDescent="0.25"/>
    <row r="238" hidden="1" x14ac:dyDescent="0.25"/>
    <row r="239" hidden="1" x14ac:dyDescent="0.25"/>
    <row r="240" hidden="1" x14ac:dyDescent="0.25"/>
    <row r="241" hidden="1" x14ac:dyDescent="0.25"/>
    <row r="242" hidden="1" x14ac:dyDescent="0.25"/>
    <row r="243" hidden="1" x14ac:dyDescent="0.25"/>
    <row r="244" hidden="1" x14ac:dyDescent="0.25"/>
    <row r="245" hidden="1" x14ac:dyDescent="0.25"/>
    <row r="246" hidden="1" x14ac:dyDescent="0.25"/>
    <row r="247" hidden="1" x14ac:dyDescent="0.25"/>
    <row r="248" hidden="1" x14ac:dyDescent="0.25"/>
    <row r="249" hidden="1" x14ac:dyDescent="0.25"/>
    <row r="250" hidden="1" x14ac:dyDescent="0.25"/>
    <row r="251" hidden="1" x14ac:dyDescent="0.25"/>
    <row r="252" hidden="1" x14ac:dyDescent="0.25"/>
    <row r="253" hidden="1" x14ac:dyDescent="0.25"/>
    <row r="254" hidden="1" x14ac:dyDescent="0.25"/>
    <row r="255" hidden="1" x14ac:dyDescent="0.25"/>
    <row r="256" hidden="1" x14ac:dyDescent="0.25"/>
    <row r="257" hidden="1" x14ac:dyDescent="0.25"/>
    <row r="258" hidden="1" x14ac:dyDescent="0.25"/>
    <row r="259" hidden="1" x14ac:dyDescent="0.25"/>
    <row r="260" hidden="1" x14ac:dyDescent="0.25"/>
    <row r="261" hidden="1" x14ac:dyDescent="0.25"/>
    <row r="262" hidden="1" x14ac:dyDescent="0.25"/>
    <row r="263" hidden="1" x14ac:dyDescent="0.25"/>
    <row r="264" hidden="1" x14ac:dyDescent="0.25"/>
  </sheetData>
  <mergeCells count="58">
    <mergeCell ref="B64:K64"/>
    <mergeCell ref="N26:N27"/>
    <mergeCell ref="O26:O27"/>
    <mergeCell ref="P26:P27"/>
    <mergeCell ref="Q26:Q27"/>
    <mergeCell ref="B26:B27"/>
    <mergeCell ref="C46:C47"/>
    <mergeCell ref="D59:K59"/>
    <mergeCell ref="B61:K61"/>
    <mergeCell ref="B62:K62"/>
    <mergeCell ref="B63:K63"/>
    <mergeCell ref="R26:R27"/>
    <mergeCell ref="C43:C44"/>
    <mergeCell ref="H26:H27"/>
    <mergeCell ref="I26:I27"/>
    <mergeCell ref="J26:J27"/>
    <mergeCell ref="K26:K27"/>
    <mergeCell ref="L26:L27"/>
    <mergeCell ref="M26:M27"/>
    <mergeCell ref="C26:C27"/>
    <mergeCell ref="D26:D27"/>
    <mergeCell ref="E26:E27"/>
    <mergeCell ref="F26:F27"/>
    <mergeCell ref="G26:G27"/>
    <mergeCell ref="N13:N14"/>
    <mergeCell ref="O13:O14"/>
    <mergeCell ref="P13:P14"/>
    <mergeCell ref="Q13:Q14"/>
    <mergeCell ref="R13:R14"/>
    <mergeCell ref="D25:F25"/>
    <mergeCell ref="G25:I25"/>
    <mergeCell ref="J25:L25"/>
    <mergeCell ref="M25:O25"/>
    <mergeCell ref="P25:R25"/>
    <mergeCell ref="M13:M14"/>
    <mergeCell ref="B13:B14"/>
    <mergeCell ref="C13:C14"/>
    <mergeCell ref="D13:D14"/>
    <mergeCell ref="E13:E14"/>
    <mergeCell ref="F13:F14"/>
    <mergeCell ref="G13:G14"/>
    <mergeCell ref="H13:H14"/>
    <mergeCell ref="I13:I14"/>
    <mergeCell ref="J13:J14"/>
    <mergeCell ref="K13:K14"/>
    <mergeCell ref="L13:L14"/>
    <mergeCell ref="P10:R10"/>
    <mergeCell ref="D12:F12"/>
    <mergeCell ref="G12:I12"/>
    <mergeCell ref="J12:L12"/>
    <mergeCell ref="M12:O12"/>
    <mergeCell ref="P12:R12"/>
    <mergeCell ref="M10:O10"/>
    <mergeCell ref="D4:K4"/>
    <mergeCell ref="D8:K8"/>
    <mergeCell ref="D10:F10"/>
    <mergeCell ref="G10:I10"/>
    <mergeCell ref="J10:L10"/>
  </mergeCells>
  <pageMargins left="0.70866141732283472" right="0.31496062992125984" top="0.78740157480314965" bottom="0.78740157480314965" header="0.31496062992125984" footer="0.31496062992125984"/>
  <pageSetup paperSize="8" scale="61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S264"/>
  <sheetViews>
    <sheetView showGridLines="0" topLeftCell="A49" zoomScale="80" zoomScaleNormal="80" zoomScaleSheetLayoutView="80" workbookViewId="0">
      <selection activeCell="C72" sqref="B72:C72"/>
    </sheetView>
  </sheetViews>
  <sheetFormatPr defaultColWidth="0" defaultRowHeight="15" zeroHeight="1" x14ac:dyDescent="0.25"/>
  <cols>
    <col min="1" max="1" width="4.5703125" customWidth="1"/>
    <col min="2" max="2" width="9.140625" customWidth="1"/>
    <col min="3" max="3" width="65.7109375" customWidth="1"/>
    <col min="4" max="4" width="20.7109375" customWidth="1"/>
    <col min="5" max="6" width="14.28515625" customWidth="1"/>
    <col min="7" max="7" width="21.28515625" style="140" customWidth="1"/>
    <col min="8" max="9" width="14.28515625" customWidth="1"/>
    <col min="10" max="10" width="20.85546875" customWidth="1"/>
    <col min="11" max="12" width="14.28515625" customWidth="1"/>
    <col min="13" max="13" width="21.140625" customWidth="1"/>
    <col min="14" max="15" width="14.28515625" customWidth="1"/>
    <col min="16" max="16" width="21.42578125" customWidth="1"/>
    <col min="17" max="18" width="14.28515625" customWidth="1"/>
    <col min="19" max="19" width="4" style="4" customWidth="1"/>
    <col min="20" max="16384" width="9.140625" style="4" hidden="1"/>
  </cols>
  <sheetData>
    <row r="1" spans="1:19" x14ac:dyDescent="0.25">
      <c r="A1" s="1"/>
      <c r="B1" s="1"/>
      <c r="C1" s="1"/>
      <c r="D1" s="1"/>
      <c r="E1" s="1"/>
      <c r="F1" s="1"/>
      <c r="G1" s="2"/>
      <c r="H1" s="1"/>
      <c r="I1" s="1"/>
      <c r="J1" s="1"/>
      <c r="K1" s="1"/>
      <c r="L1" s="3"/>
      <c r="M1" s="3"/>
      <c r="N1" s="3"/>
      <c r="O1" s="3"/>
      <c r="P1" s="3"/>
      <c r="Q1" s="3"/>
      <c r="R1" s="3"/>
      <c r="S1" s="3"/>
    </row>
    <row r="2" spans="1:19" ht="21" x14ac:dyDescent="0.35">
      <c r="A2" s="1"/>
      <c r="B2" s="5" t="s">
        <v>0</v>
      </c>
      <c r="C2" s="1"/>
      <c r="D2" s="1"/>
      <c r="E2" s="1"/>
      <c r="F2" s="1"/>
      <c r="G2" s="2"/>
      <c r="H2" s="1"/>
      <c r="I2" s="1"/>
      <c r="J2" s="1"/>
      <c r="K2" s="1"/>
      <c r="L2" s="3"/>
      <c r="M2" s="3"/>
      <c r="N2" s="3"/>
      <c r="O2" s="3"/>
      <c r="P2" s="3"/>
      <c r="Q2" s="3"/>
      <c r="R2" s="3"/>
      <c r="S2" s="3"/>
    </row>
    <row r="3" spans="1:19" ht="7.5" customHeight="1" x14ac:dyDescent="0.25">
      <c r="A3" s="1"/>
      <c r="B3" s="1"/>
      <c r="C3" s="1"/>
      <c r="D3" s="1"/>
      <c r="E3" s="1"/>
      <c r="F3" s="1"/>
      <c r="G3" s="2"/>
      <c r="H3" s="1"/>
      <c r="I3" s="1"/>
      <c r="J3" s="1"/>
      <c r="K3" s="1"/>
      <c r="L3" s="3"/>
      <c r="M3" s="3"/>
      <c r="N3" s="3"/>
      <c r="O3" s="3"/>
      <c r="P3" s="3"/>
      <c r="Q3" s="3"/>
      <c r="R3" s="3"/>
      <c r="S3" s="3"/>
    </row>
    <row r="4" spans="1:19" ht="21" x14ac:dyDescent="0.35">
      <c r="A4" s="1"/>
      <c r="B4" s="1" t="s">
        <v>1</v>
      </c>
      <c r="C4" s="1"/>
      <c r="D4" s="491" t="s">
        <v>122</v>
      </c>
      <c r="E4" s="491"/>
      <c r="F4" s="491"/>
      <c r="G4" s="491"/>
      <c r="H4" s="491"/>
      <c r="I4" s="491"/>
      <c r="J4" s="491"/>
      <c r="K4" s="491"/>
      <c r="L4" s="3"/>
      <c r="M4" s="3"/>
      <c r="N4" s="3"/>
      <c r="O4" s="3"/>
      <c r="P4" s="3"/>
      <c r="Q4" s="3"/>
      <c r="R4" s="3"/>
      <c r="S4" s="3"/>
    </row>
    <row r="5" spans="1:19" ht="3.75" customHeight="1" x14ac:dyDescent="0.25">
      <c r="A5" s="1"/>
      <c r="B5" s="1"/>
      <c r="C5" s="1"/>
      <c r="D5" s="6"/>
      <c r="E5" s="6"/>
      <c r="F5" s="6"/>
      <c r="G5" s="6"/>
      <c r="H5" s="6"/>
      <c r="I5" s="6"/>
      <c r="J5" s="6"/>
      <c r="K5" s="6"/>
      <c r="L5" s="3"/>
      <c r="M5" s="3"/>
      <c r="N5" s="3"/>
      <c r="O5" s="3"/>
      <c r="P5" s="3"/>
      <c r="Q5" s="3"/>
      <c r="R5" s="3"/>
      <c r="S5" s="3"/>
    </row>
    <row r="6" spans="1:19" x14ac:dyDescent="0.25">
      <c r="A6" s="1"/>
      <c r="B6" s="1" t="s">
        <v>2</v>
      </c>
      <c r="C6" s="1"/>
      <c r="D6" s="7" t="s">
        <v>121</v>
      </c>
      <c r="E6" s="6"/>
      <c r="F6" s="6"/>
      <c r="G6" s="6"/>
      <c r="H6" s="6"/>
      <c r="I6" s="6"/>
      <c r="J6" s="6"/>
      <c r="K6" s="6"/>
      <c r="L6" s="3"/>
      <c r="M6" s="3"/>
      <c r="N6" s="3"/>
      <c r="O6" s="3"/>
      <c r="P6" s="3"/>
      <c r="Q6" s="3"/>
      <c r="R6" s="3"/>
      <c r="S6" s="3"/>
    </row>
    <row r="7" spans="1:19" ht="3.75" customHeight="1" x14ac:dyDescent="0.25">
      <c r="A7" s="1"/>
      <c r="B7" s="1"/>
      <c r="C7" s="1"/>
      <c r="D7" s="6"/>
      <c r="E7" s="6"/>
      <c r="F7" s="6"/>
      <c r="G7" s="6"/>
      <c r="H7" s="6"/>
      <c r="I7" s="6"/>
      <c r="J7" s="6"/>
      <c r="K7" s="6"/>
      <c r="L7" s="3"/>
      <c r="M7" s="3"/>
      <c r="N7" s="3"/>
      <c r="O7" s="3"/>
      <c r="P7" s="3"/>
      <c r="Q7" s="3"/>
      <c r="R7" s="3"/>
      <c r="S7" s="3"/>
    </row>
    <row r="8" spans="1:19" x14ac:dyDescent="0.25">
      <c r="A8" s="1"/>
      <c r="B8" s="1" t="s">
        <v>3</v>
      </c>
      <c r="C8" s="1"/>
      <c r="D8" s="492" t="s">
        <v>120</v>
      </c>
      <c r="E8" s="492"/>
      <c r="F8" s="492"/>
      <c r="G8" s="492"/>
      <c r="H8" s="492"/>
      <c r="I8" s="492"/>
      <c r="J8" s="492"/>
      <c r="K8" s="492"/>
      <c r="L8" s="3"/>
      <c r="M8" s="3"/>
      <c r="N8" s="3"/>
      <c r="O8" s="3"/>
      <c r="P8" s="3"/>
      <c r="Q8" s="3"/>
      <c r="R8" s="3"/>
      <c r="S8" s="3"/>
    </row>
    <row r="9" spans="1:19" ht="15.75" thickBot="1" x14ac:dyDescent="0.3">
      <c r="A9" s="1"/>
      <c r="B9" s="1"/>
      <c r="C9" s="1"/>
      <c r="D9" s="1"/>
      <c r="E9" s="1"/>
      <c r="F9" s="1"/>
      <c r="G9" s="2"/>
      <c r="H9" s="1"/>
      <c r="I9" s="1"/>
      <c r="J9" s="1"/>
      <c r="K9" s="1"/>
      <c r="L9" s="3"/>
      <c r="M9" s="3"/>
      <c r="N9" s="3"/>
      <c r="O9" s="3"/>
      <c r="P9" s="3"/>
      <c r="Q9" s="3"/>
      <c r="R9" s="3"/>
      <c r="S9" s="3"/>
    </row>
    <row r="10" spans="1:19" ht="29.25" customHeight="1" thickBot="1" x14ac:dyDescent="0.3">
      <c r="A10" s="1"/>
      <c r="B10" s="8" t="s">
        <v>4</v>
      </c>
      <c r="C10" s="9" t="s">
        <v>5</v>
      </c>
      <c r="D10" s="496" t="s">
        <v>6</v>
      </c>
      <c r="E10" s="496"/>
      <c r="F10" s="497"/>
      <c r="G10" s="496" t="s">
        <v>7</v>
      </c>
      <c r="H10" s="496"/>
      <c r="I10" s="531"/>
      <c r="J10" s="495" t="s">
        <v>8</v>
      </c>
      <c r="K10" s="496"/>
      <c r="L10" s="497"/>
      <c r="M10" s="528" t="s">
        <v>9</v>
      </c>
      <c r="N10" s="496"/>
      <c r="O10" s="497"/>
      <c r="P10" s="496" t="s">
        <v>10</v>
      </c>
      <c r="Q10" s="496"/>
      <c r="R10" s="497"/>
      <c r="S10" s="3"/>
    </row>
    <row r="11" spans="1:19" ht="30.75" customHeight="1" thickBot="1" x14ac:dyDescent="0.3">
      <c r="A11" s="1"/>
      <c r="B11" s="10"/>
      <c r="C11" s="11"/>
      <c r="D11" s="12" t="s">
        <v>11</v>
      </c>
      <c r="E11" s="13" t="s">
        <v>12</v>
      </c>
      <c r="F11" s="13" t="s">
        <v>13</v>
      </c>
      <c r="G11" s="12" t="s">
        <v>11</v>
      </c>
      <c r="H11" s="13" t="s">
        <v>12</v>
      </c>
      <c r="I11" s="14" t="s">
        <v>13</v>
      </c>
      <c r="J11" s="14" t="s">
        <v>11</v>
      </c>
      <c r="K11" s="13" t="s">
        <v>12</v>
      </c>
      <c r="L11" s="13" t="s">
        <v>13</v>
      </c>
      <c r="M11" s="15" t="s">
        <v>11</v>
      </c>
      <c r="N11" s="13" t="s">
        <v>12</v>
      </c>
      <c r="O11" s="13" t="s">
        <v>13</v>
      </c>
      <c r="P11" s="12" t="s">
        <v>11</v>
      </c>
      <c r="Q11" s="13" t="s">
        <v>12</v>
      </c>
      <c r="R11" s="13" t="s">
        <v>13</v>
      </c>
      <c r="S11" s="3"/>
    </row>
    <row r="12" spans="1:19" ht="15.75" customHeight="1" thickBot="1" x14ac:dyDescent="0.3">
      <c r="A12" s="1"/>
      <c r="B12" s="16"/>
      <c r="C12" s="17" t="s">
        <v>14</v>
      </c>
      <c r="D12" s="499"/>
      <c r="E12" s="499"/>
      <c r="F12" s="500"/>
      <c r="G12" s="499"/>
      <c r="H12" s="499"/>
      <c r="I12" s="499"/>
      <c r="J12" s="498"/>
      <c r="K12" s="499"/>
      <c r="L12" s="500"/>
      <c r="M12" s="499"/>
      <c r="N12" s="499"/>
      <c r="O12" s="500"/>
      <c r="P12" s="499"/>
      <c r="Q12" s="499"/>
      <c r="R12" s="500"/>
      <c r="S12" s="3"/>
    </row>
    <row r="13" spans="1:19" ht="15.75" customHeight="1" x14ac:dyDescent="0.25">
      <c r="A13" s="1"/>
      <c r="B13" s="515" t="s">
        <v>4</v>
      </c>
      <c r="C13" s="522" t="s">
        <v>5</v>
      </c>
      <c r="D13" s="501" t="s">
        <v>15</v>
      </c>
      <c r="E13" s="503" t="s">
        <v>16</v>
      </c>
      <c r="F13" s="486" t="s">
        <v>14</v>
      </c>
      <c r="G13" s="505" t="s">
        <v>15</v>
      </c>
      <c r="H13" s="503" t="s">
        <v>16</v>
      </c>
      <c r="I13" s="493" t="s">
        <v>14</v>
      </c>
      <c r="J13" s="501" t="s">
        <v>15</v>
      </c>
      <c r="K13" s="503" t="s">
        <v>16</v>
      </c>
      <c r="L13" s="486" t="s">
        <v>14</v>
      </c>
      <c r="M13" s="529" t="s">
        <v>15</v>
      </c>
      <c r="N13" s="503" t="s">
        <v>16</v>
      </c>
      <c r="O13" s="486" t="s">
        <v>14</v>
      </c>
      <c r="P13" s="505" t="s">
        <v>15</v>
      </c>
      <c r="Q13" s="503" t="s">
        <v>16</v>
      </c>
      <c r="R13" s="486" t="s">
        <v>14</v>
      </c>
      <c r="S13" s="3"/>
    </row>
    <row r="14" spans="1:19" ht="15.75" thickBot="1" x14ac:dyDescent="0.3">
      <c r="A14" s="1"/>
      <c r="B14" s="516"/>
      <c r="C14" s="523"/>
      <c r="D14" s="502"/>
      <c r="E14" s="504"/>
      <c r="F14" s="487"/>
      <c r="G14" s="506"/>
      <c r="H14" s="504"/>
      <c r="I14" s="494"/>
      <c r="J14" s="502"/>
      <c r="K14" s="504"/>
      <c r="L14" s="487"/>
      <c r="M14" s="530"/>
      <c r="N14" s="504"/>
      <c r="O14" s="487"/>
      <c r="P14" s="506"/>
      <c r="Q14" s="504"/>
      <c r="R14" s="487"/>
      <c r="S14" s="3"/>
    </row>
    <row r="15" spans="1:19" x14ac:dyDescent="0.25">
      <c r="A15" s="1"/>
      <c r="B15" s="18" t="s">
        <v>17</v>
      </c>
      <c r="C15" s="19" t="s">
        <v>18</v>
      </c>
      <c r="D15" s="20">
        <f>'[6]NR 2023'!G15</f>
        <v>2000</v>
      </c>
      <c r="E15" s="21">
        <f>'[6]NR 2023'!H15</f>
        <v>0</v>
      </c>
      <c r="F15" s="22">
        <f t="shared" ref="F15:F23" si="0">D15+E15</f>
        <v>2000</v>
      </c>
      <c r="G15" s="20">
        <v>2000</v>
      </c>
      <c r="H15" s="21">
        <f>'[6]NR 2023'!K15</f>
        <v>0</v>
      </c>
      <c r="I15" s="23">
        <f t="shared" ref="I15:I23" si="1">G15+H15</f>
        <v>2000</v>
      </c>
      <c r="J15" s="24">
        <f>'[6]NR 2023'!Y15</f>
        <v>2100</v>
      </c>
      <c r="K15" s="25">
        <f>'[6]NR 2023'!Z15</f>
        <v>0</v>
      </c>
      <c r="L15" s="26">
        <f t="shared" ref="L15:L23" si="2">J15+K15</f>
        <v>2100</v>
      </c>
      <c r="M15" s="27">
        <v>2100</v>
      </c>
      <c r="N15" s="21"/>
      <c r="O15" s="22">
        <f t="shared" ref="O15:O23" si="3">M15+N15</f>
        <v>2100</v>
      </c>
      <c r="P15" s="20">
        <v>2100</v>
      </c>
      <c r="Q15" s="21"/>
      <c r="R15" s="22">
        <f t="shared" ref="R15:R23" si="4">P15+Q15</f>
        <v>2100</v>
      </c>
      <c r="S15" s="3"/>
    </row>
    <row r="16" spans="1:19" x14ac:dyDescent="0.25">
      <c r="A16" s="1"/>
      <c r="B16" s="28" t="s">
        <v>19</v>
      </c>
      <c r="C16" s="29" t="s">
        <v>20</v>
      </c>
      <c r="D16" s="20">
        <f>'[6]NR 2023'!G16</f>
        <v>4697.8</v>
      </c>
      <c r="E16" s="30">
        <f>'[6]NR 2023'!H16</f>
        <v>0</v>
      </c>
      <c r="F16" s="22">
        <f t="shared" si="0"/>
        <v>4697.8</v>
      </c>
      <c r="G16" s="20">
        <f>'[6]NR 2023'!J16</f>
        <v>5294.5</v>
      </c>
      <c r="H16" s="30">
        <f>'[6]NR 2023'!K16</f>
        <v>0</v>
      </c>
      <c r="I16" s="23">
        <f t="shared" si="1"/>
        <v>5294.5</v>
      </c>
      <c r="J16" s="31">
        <f>'[6]NR 2023'!Y16</f>
        <v>6105.1</v>
      </c>
      <c r="K16" s="32">
        <f>'[6]NR 2023'!Z16</f>
        <v>0</v>
      </c>
      <c r="L16" s="33">
        <f t="shared" si="2"/>
        <v>6105.1</v>
      </c>
      <c r="M16" s="34">
        <v>7105.1</v>
      </c>
      <c r="N16" s="30"/>
      <c r="O16" s="22">
        <f t="shared" si="3"/>
        <v>7105.1</v>
      </c>
      <c r="P16" s="35">
        <v>7105.1</v>
      </c>
      <c r="Q16" s="30"/>
      <c r="R16" s="22">
        <f t="shared" si="4"/>
        <v>7105.1</v>
      </c>
      <c r="S16" s="3"/>
    </row>
    <row r="17" spans="1:19" x14ac:dyDescent="0.25">
      <c r="A17" s="1"/>
      <c r="B17" s="28" t="s">
        <v>21</v>
      </c>
      <c r="C17" s="36" t="s">
        <v>22</v>
      </c>
      <c r="D17" s="20">
        <f>'[6]NR 2023'!G17</f>
        <v>426.1</v>
      </c>
      <c r="E17" s="30">
        <f>'[6]NR 2023'!H17</f>
        <v>0</v>
      </c>
      <c r="F17" s="22">
        <f t="shared" si="0"/>
        <v>426.1</v>
      </c>
      <c r="G17" s="20">
        <f>'[6]NR 2023'!J17</f>
        <v>1825.3</v>
      </c>
      <c r="H17" s="30">
        <f>'[6]NR 2023'!K17</f>
        <v>0</v>
      </c>
      <c r="I17" s="23">
        <f t="shared" si="1"/>
        <v>1825.3</v>
      </c>
      <c r="J17" s="31">
        <f>'[6]NR 2023'!Y17</f>
        <v>332.6</v>
      </c>
      <c r="K17" s="32">
        <f>'[6]NR 2023'!Z17</f>
        <v>0</v>
      </c>
      <c r="L17" s="33">
        <f t="shared" si="2"/>
        <v>332.6</v>
      </c>
      <c r="M17" s="34"/>
      <c r="N17" s="37"/>
      <c r="O17" s="22">
        <f t="shared" si="3"/>
        <v>0</v>
      </c>
      <c r="P17" s="35">
        <v>0</v>
      </c>
      <c r="Q17" s="37"/>
      <c r="R17" s="22">
        <f t="shared" si="4"/>
        <v>0</v>
      </c>
      <c r="S17" s="3"/>
    </row>
    <row r="18" spans="1:19" x14ac:dyDescent="0.25">
      <c r="A18" s="1"/>
      <c r="B18" s="28" t="s">
        <v>23</v>
      </c>
      <c r="C18" s="38" t="s">
        <v>24</v>
      </c>
      <c r="D18" s="20">
        <f>'[6]NR 2023'!G18</f>
        <v>45502</v>
      </c>
      <c r="E18" s="21">
        <f>'[6]NR 2023'!H18</f>
        <v>0</v>
      </c>
      <c r="F18" s="22">
        <f t="shared" si="0"/>
        <v>45502</v>
      </c>
      <c r="G18" s="20">
        <v>49154.8</v>
      </c>
      <c r="H18" s="21">
        <v>0</v>
      </c>
      <c r="I18" s="23">
        <f t="shared" si="1"/>
        <v>49154.8</v>
      </c>
      <c r="J18" s="31">
        <f>'[6]NR 2023'!Y18</f>
        <v>50000</v>
      </c>
      <c r="K18" s="32">
        <f>'[6]NR 2023'!Z18</f>
        <v>0</v>
      </c>
      <c r="L18" s="33">
        <f t="shared" si="2"/>
        <v>50000</v>
      </c>
      <c r="M18" s="34">
        <v>50000</v>
      </c>
      <c r="N18" s="21"/>
      <c r="O18" s="22">
        <f t="shared" si="3"/>
        <v>50000</v>
      </c>
      <c r="P18" s="35">
        <v>50000</v>
      </c>
      <c r="Q18" s="21"/>
      <c r="R18" s="22">
        <f t="shared" si="4"/>
        <v>50000</v>
      </c>
      <c r="S18" s="3"/>
    </row>
    <row r="19" spans="1:19" x14ac:dyDescent="0.25">
      <c r="A19" s="1"/>
      <c r="B19" s="28" t="s">
        <v>25</v>
      </c>
      <c r="C19" s="39" t="s">
        <v>26</v>
      </c>
      <c r="D19" s="20">
        <f>'[6]NR 2023'!G19</f>
        <v>957</v>
      </c>
      <c r="E19" s="21">
        <f>'[6]NR 2023'!H19</f>
        <v>0</v>
      </c>
      <c r="F19" s="22">
        <f t="shared" si="0"/>
        <v>957</v>
      </c>
      <c r="G19" s="20">
        <v>957</v>
      </c>
      <c r="H19" s="21">
        <f>'[6]NR 2023'!K19</f>
        <v>0</v>
      </c>
      <c r="I19" s="23">
        <f t="shared" si="1"/>
        <v>957</v>
      </c>
      <c r="J19" s="31">
        <f>'[6]NR 2023'!Y19</f>
        <v>957</v>
      </c>
      <c r="K19" s="32">
        <f>'[6]NR 2023'!Z19</f>
        <v>0</v>
      </c>
      <c r="L19" s="33">
        <f t="shared" si="2"/>
        <v>957</v>
      </c>
      <c r="M19" s="34">
        <v>957</v>
      </c>
      <c r="N19" s="40"/>
      <c r="O19" s="22">
        <f t="shared" si="3"/>
        <v>957</v>
      </c>
      <c r="P19" s="35">
        <v>957</v>
      </c>
      <c r="Q19" s="40"/>
      <c r="R19" s="22">
        <f t="shared" si="4"/>
        <v>957</v>
      </c>
      <c r="S19" s="3"/>
    </row>
    <row r="20" spans="1:19" x14ac:dyDescent="0.25">
      <c r="A20" s="1"/>
      <c r="B20" s="28" t="s">
        <v>27</v>
      </c>
      <c r="C20" s="41" t="s">
        <v>28</v>
      </c>
      <c r="D20" s="20">
        <f>'[6]NR 2023'!G20</f>
        <v>0</v>
      </c>
      <c r="E20" s="21">
        <f>'[6]NR 2023'!H20</f>
        <v>0</v>
      </c>
      <c r="F20" s="22">
        <f t="shared" si="0"/>
        <v>0</v>
      </c>
      <c r="G20" s="20">
        <f>'[6]NR 2023'!J20</f>
        <v>0</v>
      </c>
      <c r="H20" s="21">
        <f>'[6]NR 2023'!K20</f>
        <v>0</v>
      </c>
      <c r="I20" s="23">
        <f t="shared" si="1"/>
        <v>0</v>
      </c>
      <c r="J20" s="31">
        <f>'[6]NR 2023'!Y20</f>
        <v>0</v>
      </c>
      <c r="K20" s="32">
        <f>'[6]NR 2023'!Z20</f>
        <v>0</v>
      </c>
      <c r="L20" s="33">
        <f t="shared" si="2"/>
        <v>0</v>
      </c>
      <c r="M20" s="34">
        <v>0</v>
      </c>
      <c r="N20" s="40"/>
      <c r="O20" s="22">
        <f t="shared" si="3"/>
        <v>0</v>
      </c>
      <c r="P20" s="35">
        <v>0</v>
      </c>
      <c r="Q20" s="40"/>
      <c r="R20" s="22">
        <f t="shared" si="4"/>
        <v>0</v>
      </c>
      <c r="S20" s="3"/>
    </row>
    <row r="21" spans="1:19" x14ac:dyDescent="0.25">
      <c r="A21" s="1"/>
      <c r="B21" s="28" t="s">
        <v>29</v>
      </c>
      <c r="C21" s="42" t="s">
        <v>30</v>
      </c>
      <c r="D21" s="20">
        <f>'[6]NR 2023'!G21</f>
        <v>2000</v>
      </c>
      <c r="E21" s="21">
        <f>'[6]NR 2023'!H21</f>
        <v>0</v>
      </c>
      <c r="F21" s="22">
        <f t="shared" si="0"/>
        <v>2000</v>
      </c>
      <c r="G21" s="20">
        <v>1500</v>
      </c>
      <c r="H21" s="21">
        <f>'[6]NR 2023'!K21</f>
        <v>0</v>
      </c>
      <c r="I21" s="23">
        <f t="shared" si="1"/>
        <v>1500</v>
      </c>
      <c r="J21" s="31">
        <f>'[6]NR 2023'!Y21</f>
        <v>1500</v>
      </c>
      <c r="K21" s="32">
        <f>'[6]NR 2023'!Z21</f>
        <v>0</v>
      </c>
      <c r="L21" s="33">
        <f t="shared" si="2"/>
        <v>1500</v>
      </c>
      <c r="M21" s="34">
        <v>1500</v>
      </c>
      <c r="N21" s="43"/>
      <c r="O21" s="22">
        <f t="shared" si="3"/>
        <v>1500</v>
      </c>
      <c r="P21" s="35">
        <v>1500</v>
      </c>
      <c r="Q21" s="43"/>
      <c r="R21" s="22">
        <f t="shared" si="4"/>
        <v>1500</v>
      </c>
      <c r="S21" s="3"/>
    </row>
    <row r="22" spans="1:19" x14ac:dyDescent="0.25">
      <c r="A22" s="1"/>
      <c r="B22" s="28" t="s">
        <v>31</v>
      </c>
      <c r="C22" s="42" t="s">
        <v>32</v>
      </c>
      <c r="D22" s="20">
        <f>'[6]NR 2023'!G22</f>
        <v>200</v>
      </c>
      <c r="E22" s="21">
        <f>'[6]NR 2023'!H22</f>
        <v>0</v>
      </c>
      <c r="F22" s="22">
        <f t="shared" si="0"/>
        <v>200</v>
      </c>
      <c r="G22" s="20">
        <v>250</v>
      </c>
      <c r="H22" s="21">
        <f>'[6]NR 2023'!K22</f>
        <v>0</v>
      </c>
      <c r="I22" s="23">
        <f t="shared" si="1"/>
        <v>250</v>
      </c>
      <c r="J22" s="31">
        <f>'[6]NR 2023'!Y22</f>
        <v>300</v>
      </c>
      <c r="K22" s="32">
        <f>'[6]NR 2023'!Z22</f>
        <v>0</v>
      </c>
      <c r="L22" s="33">
        <f t="shared" si="2"/>
        <v>300</v>
      </c>
      <c r="M22" s="34">
        <v>300</v>
      </c>
      <c r="N22" s="43"/>
      <c r="O22" s="22">
        <f t="shared" si="3"/>
        <v>300</v>
      </c>
      <c r="P22" s="35">
        <v>300</v>
      </c>
      <c r="Q22" s="43"/>
      <c r="R22" s="22">
        <f t="shared" si="4"/>
        <v>300</v>
      </c>
      <c r="S22" s="3"/>
    </row>
    <row r="23" spans="1:19" ht="15.75" thickBot="1" x14ac:dyDescent="0.3">
      <c r="A23" s="1"/>
      <c r="B23" s="44" t="s">
        <v>33</v>
      </c>
      <c r="C23" s="45" t="s">
        <v>34</v>
      </c>
      <c r="D23" s="20">
        <f>'[6]NR 2023'!G23</f>
        <v>0</v>
      </c>
      <c r="E23" s="21">
        <f>'[6]NR 2023'!H23</f>
        <v>0</v>
      </c>
      <c r="F23" s="46">
        <f t="shared" si="0"/>
        <v>0</v>
      </c>
      <c r="G23" s="20">
        <f>'[6]NR 2023'!J23</f>
        <v>0</v>
      </c>
      <c r="H23" s="21">
        <f>'[6]NR 2023'!K23</f>
        <v>0</v>
      </c>
      <c r="I23" s="47">
        <f t="shared" si="1"/>
        <v>0</v>
      </c>
      <c r="J23" s="31">
        <f>'[6]NR 2023'!Y23</f>
        <v>0</v>
      </c>
      <c r="K23" s="32">
        <f>'[6]NR 2023'!Z23</f>
        <v>0</v>
      </c>
      <c r="L23" s="33">
        <f t="shared" si="2"/>
        <v>0</v>
      </c>
      <c r="M23" s="48">
        <v>0</v>
      </c>
      <c r="N23" s="49"/>
      <c r="O23" s="46">
        <f t="shared" si="3"/>
        <v>0</v>
      </c>
      <c r="P23" s="50">
        <v>0</v>
      </c>
      <c r="Q23" s="49"/>
      <c r="R23" s="46">
        <f t="shared" si="4"/>
        <v>0</v>
      </c>
      <c r="S23" s="3"/>
    </row>
    <row r="24" spans="1:19" ht="15.75" thickBot="1" x14ac:dyDescent="0.3">
      <c r="A24" s="1"/>
      <c r="B24" s="51" t="s">
        <v>35</v>
      </c>
      <c r="C24" s="52" t="s">
        <v>36</v>
      </c>
      <c r="D24" s="53">
        <f t="shared" ref="D24:L24" si="5">SUM(D15:D21)</f>
        <v>55582.9</v>
      </c>
      <c r="E24" s="53">
        <f t="shared" si="5"/>
        <v>0</v>
      </c>
      <c r="F24" s="53">
        <f t="shared" si="5"/>
        <v>55582.9</v>
      </c>
      <c r="G24" s="53">
        <f t="shared" si="5"/>
        <v>60731.600000000006</v>
      </c>
      <c r="H24" s="53">
        <f t="shared" si="5"/>
        <v>0</v>
      </c>
      <c r="I24" s="54">
        <f t="shared" si="5"/>
        <v>60731.600000000006</v>
      </c>
      <c r="J24" s="55">
        <f t="shared" si="5"/>
        <v>60994.7</v>
      </c>
      <c r="K24" s="55">
        <f t="shared" si="5"/>
        <v>0</v>
      </c>
      <c r="L24" s="55">
        <f t="shared" si="5"/>
        <v>60994.7</v>
      </c>
      <c r="M24" s="56">
        <v>61662.1</v>
      </c>
      <c r="N24" s="53">
        <f>SUM(N15:N21)</f>
        <v>0</v>
      </c>
      <c r="O24" s="53">
        <f>SUM(O15:O21)</f>
        <v>61662.1</v>
      </c>
      <c r="P24" s="53">
        <f>SUM(P15:P21)</f>
        <v>61662.1</v>
      </c>
      <c r="Q24" s="53">
        <f>SUM(Q15:Q21)</f>
        <v>0</v>
      </c>
      <c r="R24" s="53">
        <f>SUM(R15:R21)</f>
        <v>61662.1</v>
      </c>
      <c r="S24" s="3"/>
    </row>
    <row r="25" spans="1:19" ht="15.75" customHeight="1" thickBot="1" x14ac:dyDescent="0.3">
      <c r="A25" s="1"/>
      <c r="B25" s="57"/>
      <c r="C25" s="58" t="s">
        <v>37</v>
      </c>
      <c r="D25" s="489"/>
      <c r="E25" s="489"/>
      <c r="F25" s="490"/>
      <c r="G25" s="489"/>
      <c r="H25" s="489"/>
      <c r="I25" s="489"/>
      <c r="J25" s="488"/>
      <c r="K25" s="489"/>
      <c r="L25" s="490"/>
      <c r="M25" s="489"/>
      <c r="N25" s="489"/>
      <c r="O25" s="490"/>
      <c r="P25" s="489"/>
      <c r="Q25" s="489"/>
      <c r="R25" s="490"/>
      <c r="S25" s="3"/>
    </row>
    <row r="26" spans="1:19" x14ac:dyDescent="0.25">
      <c r="A26" s="1"/>
      <c r="B26" s="515" t="s">
        <v>4</v>
      </c>
      <c r="C26" s="522" t="s">
        <v>5</v>
      </c>
      <c r="D26" s="509" t="s">
        <v>38</v>
      </c>
      <c r="E26" s="511" t="s">
        <v>39</v>
      </c>
      <c r="F26" s="513" t="s">
        <v>40</v>
      </c>
      <c r="G26" s="517" t="s">
        <v>38</v>
      </c>
      <c r="H26" s="511" t="s">
        <v>39</v>
      </c>
      <c r="I26" s="507" t="s">
        <v>40</v>
      </c>
      <c r="J26" s="509" t="s">
        <v>38</v>
      </c>
      <c r="K26" s="511" t="s">
        <v>39</v>
      </c>
      <c r="L26" s="513" t="s">
        <v>40</v>
      </c>
      <c r="M26" s="532" t="s">
        <v>38</v>
      </c>
      <c r="N26" s="511" t="s">
        <v>39</v>
      </c>
      <c r="O26" s="513" t="s">
        <v>40</v>
      </c>
      <c r="P26" s="517" t="s">
        <v>38</v>
      </c>
      <c r="Q26" s="511" t="s">
        <v>39</v>
      </c>
      <c r="R26" s="513" t="s">
        <v>40</v>
      </c>
      <c r="S26" s="3"/>
    </row>
    <row r="27" spans="1:19" ht="15.75" thickBot="1" x14ac:dyDescent="0.3">
      <c r="A27" s="1"/>
      <c r="B27" s="516"/>
      <c r="C27" s="523"/>
      <c r="D27" s="510"/>
      <c r="E27" s="512"/>
      <c r="F27" s="514"/>
      <c r="G27" s="518"/>
      <c r="H27" s="512"/>
      <c r="I27" s="508"/>
      <c r="J27" s="510"/>
      <c r="K27" s="512"/>
      <c r="L27" s="514"/>
      <c r="M27" s="533"/>
      <c r="N27" s="512"/>
      <c r="O27" s="514"/>
      <c r="P27" s="518"/>
      <c r="Q27" s="512"/>
      <c r="R27" s="514"/>
      <c r="S27" s="3"/>
    </row>
    <row r="28" spans="1:19" x14ac:dyDescent="0.25">
      <c r="A28" s="1"/>
      <c r="B28" s="18" t="s">
        <v>41</v>
      </c>
      <c r="C28" s="59" t="s">
        <v>42</v>
      </c>
      <c r="D28" s="20">
        <f>'[6]NR 2023'!G28</f>
        <v>385</v>
      </c>
      <c r="E28" s="21">
        <f>'[6]NR 2023'!H28</f>
        <v>0</v>
      </c>
      <c r="F28" s="22">
        <f t="shared" ref="F28:F38" si="6">D28+E28</f>
        <v>385</v>
      </c>
      <c r="G28" s="20">
        <f>'[6]NR 2023'!M28</f>
        <v>450</v>
      </c>
      <c r="H28" s="21">
        <f>'[6]NR 2023'!N28</f>
        <v>0</v>
      </c>
      <c r="I28" s="23">
        <f t="shared" ref="I28:I38" si="7">G28+H28</f>
        <v>450</v>
      </c>
      <c r="J28" s="24">
        <f>'[6]NR 2023'!Y28</f>
        <v>495</v>
      </c>
      <c r="K28" s="25">
        <f>'[6]NR 2023'!Z28</f>
        <v>0</v>
      </c>
      <c r="L28" s="26">
        <f t="shared" ref="L28:L38" si="8">J28+K28</f>
        <v>495</v>
      </c>
      <c r="M28" s="60">
        <v>495</v>
      </c>
      <c r="N28" s="60"/>
      <c r="O28" s="22">
        <f t="shared" ref="O28:O38" si="9">M28+N28</f>
        <v>495</v>
      </c>
      <c r="P28" s="60">
        <v>495</v>
      </c>
      <c r="Q28" s="60"/>
      <c r="R28" s="22">
        <f t="shared" ref="R28:R38" si="10">P28+Q28</f>
        <v>495</v>
      </c>
      <c r="S28" s="3"/>
    </row>
    <row r="29" spans="1:19" x14ac:dyDescent="0.25">
      <c r="A29" s="1"/>
      <c r="B29" s="28" t="s">
        <v>43</v>
      </c>
      <c r="C29" s="61" t="s">
        <v>44</v>
      </c>
      <c r="D29" s="20">
        <f>'[6]NR 2023'!G29</f>
        <v>2552</v>
      </c>
      <c r="E29" s="30">
        <f>'[6]NR 2023'!H29</f>
        <v>0</v>
      </c>
      <c r="F29" s="22">
        <f t="shared" si="6"/>
        <v>2552</v>
      </c>
      <c r="G29" s="20">
        <f>'[6]NR 2023'!M29</f>
        <v>2798.4</v>
      </c>
      <c r="H29" s="30">
        <f>'[6]NR 2023'!N29</f>
        <v>0</v>
      </c>
      <c r="I29" s="23">
        <f t="shared" si="7"/>
        <v>2798.4</v>
      </c>
      <c r="J29" s="31">
        <f>'[6]NR 2023'!Y29</f>
        <v>3008</v>
      </c>
      <c r="K29" s="62">
        <f>'[6]NR 2023'!Z29</f>
        <v>0</v>
      </c>
      <c r="L29" s="33">
        <f t="shared" si="8"/>
        <v>3008</v>
      </c>
      <c r="M29" s="63">
        <v>2938</v>
      </c>
      <c r="N29" s="64"/>
      <c r="O29" s="22">
        <f t="shared" si="9"/>
        <v>2938</v>
      </c>
      <c r="P29" s="63">
        <v>2938</v>
      </c>
      <c r="Q29" s="64"/>
      <c r="R29" s="22">
        <f t="shared" si="10"/>
        <v>2938</v>
      </c>
      <c r="S29" s="3"/>
    </row>
    <row r="30" spans="1:19" x14ac:dyDescent="0.25">
      <c r="A30" s="1"/>
      <c r="B30" s="28" t="s">
        <v>45</v>
      </c>
      <c r="C30" s="42" t="s">
        <v>46</v>
      </c>
      <c r="D30" s="20">
        <f>'[6]NR 2023'!G30</f>
        <v>2200</v>
      </c>
      <c r="E30" s="30">
        <f>'[6]NR 2023'!H30</f>
        <v>0</v>
      </c>
      <c r="F30" s="22">
        <f t="shared" si="6"/>
        <v>2200</v>
      </c>
      <c r="G30" s="20">
        <f>'[6]NR 2023'!M30</f>
        <v>4111.1000000000004</v>
      </c>
      <c r="H30" s="30">
        <f>'[6]NR 2023'!N30</f>
        <v>0</v>
      </c>
      <c r="I30" s="23">
        <f t="shared" si="7"/>
        <v>4111.1000000000004</v>
      </c>
      <c r="J30" s="31">
        <f>'[6]NR 2023'!Y30</f>
        <v>3121.1</v>
      </c>
      <c r="K30" s="62">
        <f>'[6]NR 2023'!Z30</f>
        <v>0</v>
      </c>
      <c r="L30" s="33">
        <f t="shared" si="8"/>
        <v>3121.1</v>
      </c>
      <c r="M30" s="63">
        <v>4121.1000000000004</v>
      </c>
      <c r="N30" s="64"/>
      <c r="O30" s="22">
        <f t="shared" si="9"/>
        <v>4121.1000000000004</v>
      </c>
      <c r="P30" s="63">
        <v>4121.1000000000004</v>
      </c>
      <c r="Q30" s="64"/>
      <c r="R30" s="22">
        <f t="shared" si="10"/>
        <v>4121.1000000000004</v>
      </c>
      <c r="S30" s="3"/>
    </row>
    <row r="31" spans="1:19" x14ac:dyDescent="0.25">
      <c r="A31" s="1"/>
      <c r="B31" s="28" t="s">
        <v>47</v>
      </c>
      <c r="C31" s="42" t="s">
        <v>48</v>
      </c>
      <c r="D31" s="20">
        <f>'[6]NR 2023'!G31</f>
        <v>1935</v>
      </c>
      <c r="E31" s="21">
        <f>'[6]NR 2023'!H31</f>
        <v>0</v>
      </c>
      <c r="F31" s="22">
        <f t="shared" si="6"/>
        <v>1935</v>
      </c>
      <c r="G31" s="20">
        <f>'[6]NR 2023'!M31</f>
        <v>1760</v>
      </c>
      <c r="H31" s="21">
        <f>'[6]NR 2023'!N31</f>
        <v>0</v>
      </c>
      <c r="I31" s="23">
        <f t="shared" si="7"/>
        <v>1760</v>
      </c>
      <c r="J31" s="31">
        <f>'[6]NR 2023'!Y31</f>
        <v>1859.1</v>
      </c>
      <c r="K31" s="32">
        <f>'[6]NR 2023'!Z31</f>
        <v>0</v>
      </c>
      <c r="L31" s="33">
        <f t="shared" si="8"/>
        <v>1859.1</v>
      </c>
      <c r="M31" s="63">
        <v>1840</v>
      </c>
      <c r="N31" s="63"/>
      <c r="O31" s="22">
        <f t="shared" si="9"/>
        <v>1840</v>
      </c>
      <c r="P31" s="63">
        <v>1840</v>
      </c>
      <c r="Q31" s="63"/>
      <c r="R31" s="22">
        <f t="shared" si="10"/>
        <v>1840</v>
      </c>
      <c r="S31" s="3"/>
    </row>
    <row r="32" spans="1:19" x14ac:dyDescent="0.25">
      <c r="A32" s="1"/>
      <c r="B32" s="28" t="s">
        <v>49</v>
      </c>
      <c r="C32" s="42" t="s">
        <v>50</v>
      </c>
      <c r="D32" s="20">
        <f>'[6]NR 2023'!G32</f>
        <v>44451.3</v>
      </c>
      <c r="E32" s="21">
        <f>'[6]NR 2023'!H32</f>
        <v>0</v>
      </c>
      <c r="F32" s="22">
        <f t="shared" si="6"/>
        <v>44451.3</v>
      </c>
      <c r="G32" s="20">
        <f>'[6]NR 2023'!M32</f>
        <v>48349.8</v>
      </c>
      <c r="H32" s="21">
        <f>'[6]NR 2023'!N32</f>
        <v>0</v>
      </c>
      <c r="I32" s="23">
        <f t="shared" si="7"/>
        <v>48349.8</v>
      </c>
      <c r="J32" s="31">
        <f>'[6]NR 2023'!Y32</f>
        <v>49243.5</v>
      </c>
      <c r="K32" s="32">
        <f>'[6]NR 2023'!Z32</f>
        <v>0</v>
      </c>
      <c r="L32" s="33">
        <f t="shared" si="8"/>
        <v>49243.5</v>
      </c>
      <c r="M32" s="63">
        <v>49000</v>
      </c>
      <c r="N32" s="63"/>
      <c r="O32" s="22">
        <f t="shared" si="9"/>
        <v>49000</v>
      </c>
      <c r="P32" s="63">
        <v>49000</v>
      </c>
      <c r="Q32" s="63"/>
      <c r="R32" s="22">
        <f t="shared" si="10"/>
        <v>49000</v>
      </c>
      <c r="S32" s="3"/>
    </row>
    <row r="33" spans="1:19" x14ac:dyDescent="0.25">
      <c r="A33" s="1"/>
      <c r="B33" s="28" t="s">
        <v>51</v>
      </c>
      <c r="C33" s="39" t="s">
        <v>52</v>
      </c>
      <c r="D33" s="20">
        <f>'[6]NR 2023'!G33</f>
        <v>15</v>
      </c>
      <c r="E33" s="21">
        <f>'[6]NR 2023'!H33</f>
        <v>0</v>
      </c>
      <c r="F33" s="22">
        <f t="shared" si="6"/>
        <v>15</v>
      </c>
      <c r="G33" s="20">
        <f>'[6]NR 2023'!M33</f>
        <v>35448.800000000003</v>
      </c>
      <c r="H33" s="21">
        <f>'[6]NR 2023'!N33</f>
        <v>0</v>
      </c>
      <c r="I33" s="23">
        <f t="shared" si="7"/>
        <v>35448.800000000003</v>
      </c>
      <c r="J33" s="31">
        <f>'[6]NR 2023'!Y33</f>
        <v>180.3</v>
      </c>
      <c r="K33" s="32">
        <f>'[6]NR 2023'!Z33</f>
        <v>0</v>
      </c>
      <c r="L33" s="33">
        <f t="shared" si="8"/>
        <v>180.3</v>
      </c>
      <c r="M33" s="63">
        <v>35448</v>
      </c>
      <c r="N33" s="63"/>
      <c r="O33" s="22">
        <f t="shared" si="9"/>
        <v>35448</v>
      </c>
      <c r="P33" s="63"/>
      <c r="Q33" s="63"/>
      <c r="R33" s="22">
        <f t="shared" si="10"/>
        <v>0</v>
      </c>
      <c r="S33" s="3"/>
    </row>
    <row r="34" spans="1:19" x14ac:dyDescent="0.25">
      <c r="A34" s="1"/>
      <c r="B34" s="28" t="s">
        <v>53</v>
      </c>
      <c r="C34" s="65" t="s">
        <v>54</v>
      </c>
      <c r="D34" s="20">
        <f>'[6]NR 2023'!G34</f>
        <v>0</v>
      </c>
      <c r="E34" s="21">
        <f>'[6]NR 2023'!H34</f>
        <v>0</v>
      </c>
      <c r="F34" s="22">
        <f t="shared" si="6"/>
        <v>0</v>
      </c>
      <c r="G34" s="20">
        <f>'[6]NR 2023'!M34</f>
        <v>0</v>
      </c>
      <c r="H34" s="21">
        <f>'[6]NR 2023'!N34</f>
        <v>0</v>
      </c>
      <c r="I34" s="23">
        <f t="shared" si="7"/>
        <v>0</v>
      </c>
      <c r="J34" s="31">
        <f>'[6]NR 2023'!Y34</f>
        <v>63.2</v>
      </c>
      <c r="K34" s="32">
        <f>'[6]NR 2023'!Z34</f>
        <v>0</v>
      </c>
      <c r="L34" s="33">
        <f t="shared" si="8"/>
        <v>63.2</v>
      </c>
      <c r="M34" s="63">
        <v>0</v>
      </c>
      <c r="N34" s="63"/>
      <c r="O34" s="22">
        <f t="shared" si="9"/>
        <v>0</v>
      </c>
      <c r="P34" s="63"/>
      <c r="Q34" s="63"/>
      <c r="R34" s="22">
        <f t="shared" si="10"/>
        <v>0</v>
      </c>
      <c r="S34" s="3"/>
    </row>
    <row r="35" spans="1:19" x14ac:dyDescent="0.25">
      <c r="A35" s="1"/>
      <c r="B35" s="28" t="s">
        <v>55</v>
      </c>
      <c r="C35" s="42" t="s">
        <v>56</v>
      </c>
      <c r="D35" s="20">
        <f>'[6]NR 2023'!G35</f>
        <v>0</v>
      </c>
      <c r="E35" s="21">
        <f>'[6]NR 2023'!H35</f>
        <v>0</v>
      </c>
      <c r="F35" s="22">
        <f t="shared" si="6"/>
        <v>0</v>
      </c>
      <c r="G35" s="20">
        <f>'[6]NR 2023'!M35</f>
        <v>60.8</v>
      </c>
      <c r="H35" s="21">
        <f>'[6]NR 2023'!N35</f>
        <v>0</v>
      </c>
      <c r="I35" s="23">
        <f t="shared" si="7"/>
        <v>60.8</v>
      </c>
      <c r="J35" s="31">
        <f>'[6]NR 2023'!Y35</f>
        <v>60</v>
      </c>
      <c r="K35" s="32">
        <f>'[6]NR 2023'!Z35</f>
        <v>0</v>
      </c>
      <c r="L35" s="33">
        <f t="shared" si="8"/>
        <v>60</v>
      </c>
      <c r="M35" s="63">
        <v>60</v>
      </c>
      <c r="N35" s="63"/>
      <c r="O35" s="22">
        <f t="shared" si="9"/>
        <v>60</v>
      </c>
      <c r="P35" s="63">
        <v>60</v>
      </c>
      <c r="Q35" s="63"/>
      <c r="R35" s="22">
        <f t="shared" si="10"/>
        <v>60</v>
      </c>
      <c r="S35" s="3"/>
    </row>
    <row r="36" spans="1:19" x14ac:dyDescent="0.25">
      <c r="A36" s="1"/>
      <c r="B36" s="28" t="s">
        <v>57</v>
      </c>
      <c r="C36" s="42" t="s">
        <v>58</v>
      </c>
      <c r="D36" s="20">
        <f>'[6]NR 2023'!G36</f>
        <v>0</v>
      </c>
      <c r="E36" s="21">
        <f>'[6]NR 2023'!H36</f>
        <v>0</v>
      </c>
      <c r="F36" s="22">
        <f t="shared" si="6"/>
        <v>0</v>
      </c>
      <c r="G36" s="20">
        <f>'[6]NR 2023'!M36</f>
        <v>0</v>
      </c>
      <c r="H36" s="21">
        <f>'[6]NR 2023'!N36</f>
        <v>0</v>
      </c>
      <c r="I36" s="23">
        <f t="shared" si="7"/>
        <v>0</v>
      </c>
      <c r="J36" s="31">
        <f>'[6]NR 2023'!Y36</f>
        <v>0</v>
      </c>
      <c r="K36" s="32">
        <f>'[6]NR 2023'!Z36</f>
        <v>0</v>
      </c>
      <c r="L36" s="33">
        <f t="shared" si="8"/>
        <v>0</v>
      </c>
      <c r="M36" s="63">
        <v>0</v>
      </c>
      <c r="N36" s="63"/>
      <c r="O36" s="22">
        <f t="shared" si="9"/>
        <v>0</v>
      </c>
      <c r="P36" s="63">
        <v>0</v>
      </c>
      <c r="Q36" s="63"/>
      <c r="R36" s="22">
        <f t="shared" si="10"/>
        <v>0</v>
      </c>
      <c r="S36" s="3"/>
    </row>
    <row r="37" spans="1:19" x14ac:dyDescent="0.25">
      <c r="A37" s="1"/>
      <c r="B37" s="28" t="s">
        <v>59</v>
      </c>
      <c r="C37" s="42" t="s">
        <v>60</v>
      </c>
      <c r="D37" s="20">
        <f>'[6]NR 2023'!G37</f>
        <v>1628</v>
      </c>
      <c r="E37" s="21">
        <f>'[6]NR 2023'!H37</f>
        <v>0</v>
      </c>
      <c r="F37" s="22">
        <f t="shared" si="6"/>
        <v>1628</v>
      </c>
      <c r="G37" s="20">
        <f>'[6]NR 2023'!M37</f>
        <v>1628.1</v>
      </c>
      <c r="H37" s="21">
        <f>'[6]NR 2023'!N37</f>
        <v>0</v>
      </c>
      <c r="I37" s="23">
        <f t="shared" si="7"/>
        <v>1628.1</v>
      </c>
      <c r="J37" s="31">
        <f>'[6]NR 2023'!Y37</f>
        <v>1628</v>
      </c>
      <c r="K37" s="32">
        <f>'[6]NR 2023'!Z37</f>
        <v>0</v>
      </c>
      <c r="L37" s="33">
        <f t="shared" si="8"/>
        <v>1628</v>
      </c>
      <c r="M37" s="63">
        <v>1628</v>
      </c>
      <c r="N37" s="63"/>
      <c r="O37" s="22">
        <f t="shared" si="9"/>
        <v>1628</v>
      </c>
      <c r="P37" s="63">
        <v>1628</v>
      </c>
      <c r="Q37" s="63"/>
      <c r="R37" s="22">
        <f t="shared" si="10"/>
        <v>1628</v>
      </c>
      <c r="S37" s="3"/>
    </row>
    <row r="38" spans="1:19" ht="15.75" thickBot="1" x14ac:dyDescent="0.3">
      <c r="A38" s="1"/>
      <c r="B38" s="66" t="s">
        <v>61</v>
      </c>
      <c r="C38" s="67" t="s">
        <v>62</v>
      </c>
      <c r="D38" s="20">
        <f>'[6]NR 2023'!G38</f>
        <v>2431.6</v>
      </c>
      <c r="E38" s="21">
        <f>'[6]NR 2023'!H38</f>
        <v>0</v>
      </c>
      <c r="F38" s="46">
        <f t="shared" si="6"/>
        <v>2431.6</v>
      </c>
      <c r="G38" s="20">
        <f>'[6]NR 2023'!M38</f>
        <v>1573.4</v>
      </c>
      <c r="H38" s="21">
        <f>'[6]NR 2023'!N38</f>
        <v>0</v>
      </c>
      <c r="I38" s="47">
        <f t="shared" si="7"/>
        <v>1573.4</v>
      </c>
      <c r="J38" s="31">
        <f>'[6]NR 2023'!Y38</f>
        <v>1580</v>
      </c>
      <c r="K38" s="32">
        <f>'[6]NR 2023'!Z38</f>
        <v>0</v>
      </c>
      <c r="L38" s="33">
        <f t="shared" si="8"/>
        <v>1580</v>
      </c>
      <c r="M38" s="68">
        <v>1580</v>
      </c>
      <c r="N38" s="68"/>
      <c r="O38" s="46">
        <f t="shared" si="9"/>
        <v>1580</v>
      </c>
      <c r="P38" s="68">
        <v>1580</v>
      </c>
      <c r="Q38" s="68"/>
      <c r="R38" s="46">
        <f t="shared" si="10"/>
        <v>1580</v>
      </c>
      <c r="S38" s="3"/>
    </row>
    <row r="39" spans="1:19" ht="15.75" thickBot="1" x14ac:dyDescent="0.3">
      <c r="A39" s="1"/>
      <c r="B39" s="51" t="s">
        <v>63</v>
      </c>
      <c r="C39" s="69" t="s">
        <v>64</v>
      </c>
      <c r="D39" s="70">
        <f>SUM(D28:D32)+SUM(D35:D38)</f>
        <v>55582.9</v>
      </c>
      <c r="E39" s="70">
        <f>SUM(E28:E32)+SUM(E35:E38)</f>
        <v>0</v>
      </c>
      <c r="F39" s="71">
        <f>SUM(F35:F38)+SUM(F28:F32)</f>
        <v>55582.9</v>
      </c>
      <c r="G39" s="70">
        <f>SUM(G28:G32)+SUM(G35:G38)</f>
        <v>60731.600000000006</v>
      </c>
      <c r="H39" s="70">
        <f>SUM(H28:H32)+SUM(H35:H38)</f>
        <v>0</v>
      </c>
      <c r="I39" s="72">
        <f>SUM(I35:I38)+SUM(I28:I32)</f>
        <v>60731.600000000006</v>
      </c>
      <c r="J39" s="73">
        <f>SUM(J28:J32)+SUM(J35:J38)</f>
        <v>60994.7</v>
      </c>
      <c r="K39" s="74">
        <f>SUM(K28:K32)+SUM(K35:K38)</f>
        <v>0</v>
      </c>
      <c r="L39" s="73">
        <f>SUM(L35:L38)+SUM(L28:L32)</f>
        <v>60994.7</v>
      </c>
      <c r="M39" s="70">
        <f>SUM(M28:M32)+SUM(M35:M38)</f>
        <v>61662.1</v>
      </c>
      <c r="N39" s="70">
        <f>SUM(N28:N32)+SUM(N35:N38)</f>
        <v>0</v>
      </c>
      <c r="O39" s="71">
        <f>SUM(O35:O38)+SUM(O28:O32)</f>
        <v>61662.1</v>
      </c>
      <c r="P39" s="70">
        <f>SUM(P28:P32)+SUM(P35:P38)</f>
        <v>61662.1</v>
      </c>
      <c r="Q39" s="70">
        <f>SUM(Q28:Q32)+SUM(Q35:Q38)</f>
        <v>0</v>
      </c>
      <c r="R39" s="71">
        <f>SUM(R35:R38)+SUM(R28:R32)</f>
        <v>61662.1</v>
      </c>
      <c r="S39" s="3"/>
    </row>
    <row r="40" spans="1:19" ht="19.5" thickBot="1" x14ac:dyDescent="0.35">
      <c r="A40" s="1"/>
      <c r="B40" s="75" t="s">
        <v>65</v>
      </c>
      <c r="C40" s="76" t="s">
        <v>66</v>
      </c>
      <c r="D40" s="77">
        <f t="shared" ref="D40:R40" si="11">D24-D39</f>
        <v>0</v>
      </c>
      <c r="E40" s="77">
        <f t="shared" si="11"/>
        <v>0</v>
      </c>
      <c r="F40" s="78">
        <f t="shared" si="11"/>
        <v>0</v>
      </c>
      <c r="G40" s="77">
        <f t="shared" si="11"/>
        <v>0</v>
      </c>
      <c r="H40" s="77">
        <f t="shared" si="11"/>
        <v>0</v>
      </c>
      <c r="I40" s="79">
        <f t="shared" si="11"/>
        <v>0</v>
      </c>
      <c r="J40" s="77">
        <f t="shared" si="11"/>
        <v>0</v>
      </c>
      <c r="K40" s="77">
        <f t="shared" si="11"/>
        <v>0</v>
      </c>
      <c r="L40" s="78">
        <f t="shared" si="11"/>
        <v>0</v>
      </c>
      <c r="M40" s="80">
        <f t="shared" si="11"/>
        <v>0</v>
      </c>
      <c r="N40" s="77">
        <f t="shared" si="11"/>
        <v>0</v>
      </c>
      <c r="O40" s="78">
        <f t="shared" si="11"/>
        <v>0</v>
      </c>
      <c r="P40" s="77">
        <f t="shared" si="11"/>
        <v>0</v>
      </c>
      <c r="Q40" s="77">
        <f t="shared" si="11"/>
        <v>0</v>
      </c>
      <c r="R40" s="78">
        <f t="shared" si="11"/>
        <v>0</v>
      </c>
      <c r="S40" s="3"/>
    </row>
    <row r="41" spans="1:19" ht="15.75" thickBot="1" x14ac:dyDescent="0.3">
      <c r="A41" s="1"/>
      <c r="B41" s="81" t="s">
        <v>67</v>
      </c>
      <c r="C41" s="82" t="s">
        <v>68</v>
      </c>
      <c r="D41" s="83"/>
      <c r="E41" s="84"/>
      <c r="F41" s="85">
        <f>F40-D16</f>
        <v>-4697.8</v>
      </c>
      <c r="G41" s="83"/>
      <c r="H41" s="86"/>
      <c r="I41" s="87">
        <f>I40-G16</f>
        <v>-5294.5</v>
      </c>
      <c r="J41" s="88"/>
      <c r="K41" s="86"/>
      <c r="L41" s="85">
        <f>L40-J16</f>
        <v>-6105.1</v>
      </c>
      <c r="M41" s="89"/>
      <c r="N41" s="86"/>
      <c r="O41" s="85">
        <f>O40-M16</f>
        <v>-7105.1</v>
      </c>
      <c r="P41" s="83"/>
      <c r="Q41" s="86"/>
      <c r="R41" s="85">
        <f>R40-P16</f>
        <v>-7105.1</v>
      </c>
      <c r="S41" s="3"/>
    </row>
    <row r="42" spans="1:19" s="95" customFormat="1" ht="8.25" customHeight="1" thickBot="1" x14ac:dyDescent="0.3">
      <c r="A42" s="90"/>
      <c r="B42" s="91"/>
      <c r="C42" s="92"/>
      <c r="D42" s="90"/>
      <c r="E42" s="93"/>
      <c r="F42" s="93"/>
      <c r="G42" s="90"/>
      <c r="H42" s="93"/>
      <c r="I42" s="93"/>
      <c r="J42" s="93"/>
      <c r="K42" s="93"/>
      <c r="L42" s="94"/>
      <c r="M42" s="94"/>
      <c r="N42" s="94"/>
      <c r="O42" s="94"/>
      <c r="P42" s="94"/>
      <c r="Q42" s="94"/>
      <c r="R42" s="94"/>
      <c r="S42" s="94"/>
    </row>
    <row r="43" spans="1:19" s="95" customFormat="1" ht="15.75" customHeight="1" x14ac:dyDescent="0.25">
      <c r="A43" s="90"/>
      <c r="B43" s="96"/>
      <c r="C43" s="519" t="s">
        <v>69</v>
      </c>
      <c r="D43" s="97" t="s">
        <v>70</v>
      </c>
      <c r="E43" s="93"/>
      <c r="F43" s="98"/>
      <c r="G43" s="97" t="s">
        <v>71</v>
      </c>
      <c r="H43" s="93"/>
      <c r="I43" s="93"/>
      <c r="J43" s="97" t="s">
        <v>72</v>
      </c>
      <c r="K43" s="93"/>
      <c r="L43" s="93"/>
      <c r="M43" s="97" t="s">
        <v>73</v>
      </c>
      <c r="N43" s="94"/>
      <c r="O43" s="94"/>
      <c r="P43" s="97" t="s">
        <v>73</v>
      </c>
      <c r="Q43" s="94"/>
      <c r="R43" s="94"/>
      <c r="S43" s="94"/>
    </row>
    <row r="44" spans="1:19" ht="15.75" thickBot="1" x14ac:dyDescent="0.3">
      <c r="A44" s="1"/>
      <c r="B44" s="96"/>
      <c r="C44" s="520"/>
      <c r="D44" s="99">
        <v>277</v>
      </c>
      <c r="E44" s="93"/>
      <c r="F44" s="98"/>
      <c r="G44" s="99">
        <v>290</v>
      </c>
      <c r="H44" s="100"/>
      <c r="I44" s="100"/>
      <c r="J44" s="99">
        <v>290</v>
      </c>
      <c r="K44" s="100"/>
      <c r="L44" s="100"/>
      <c r="M44" s="99">
        <v>290</v>
      </c>
      <c r="N44" s="3"/>
      <c r="O44" s="3"/>
      <c r="P44" s="99">
        <v>290</v>
      </c>
      <c r="Q44" s="3"/>
      <c r="R44" s="3"/>
      <c r="S44" s="3"/>
    </row>
    <row r="45" spans="1:19" s="95" customFormat="1" ht="8.25" customHeight="1" thickBot="1" x14ac:dyDescent="0.3">
      <c r="A45" s="90"/>
      <c r="B45" s="96"/>
      <c r="C45" s="92"/>
      <c r="D45" s="93"/>
      <c r="E45" s="93"/>
      <c r="F45" s="98"/>
      <c r="G45" s="93"/>
      <c r="H45" s="93"/>
      <c r="I45" s="98"/>
      <c r="J45" s="98"/>
      <c r="K45" s="98"/>
      <c r="L45" s="94"/>
      <c r="M45" s="94"/>
      <c r="N45" s="94"/>
      <c r="O45" s="94"/>
      <c r="P45" s="94"/>
      <c r="Q45" s="94"/>
      <c r="R45" s="94"/>
      <c r="S45" s="94"/>
    </row>
    <row r="46" spans="1:19" s="95" customFormat="1" ht="37.5" customHeight="1" thickBot="1" x14ac:dyDescent="0.3">
      <c r="A46" s="90"/>
      <c r="B46" s="96"/>
      <c r="C46" s="519" t="s">
        <v>74</v>
      </c>
      <c r="D46" s="101" t="s">
        <v>75</v>
      </c>
      <c r="E46" s="102" t="s">
        <v>76</v>
      </c>
      <c r="F46" s="98"/>
      <c r="G46" s="101" t="s">
        <v>75</v>
      </c>
      <c r="H46" s="102" t="s">
        <v>76</v>
      </c>
      <c r="I46" s="94"/>
      <c r="J46" s="101" t="s">
        <v>75</v>
      </c>
      <c r="K46" s="102" t="s">
        <v>76</v>
      </c>
      <c r="L46" s="103"/>
      <c r="M46" s="101" t="s">
        <v>75</v>
      </c>
      <c r="N46" s="102" t="s">
        <v>76</v>
      </c>
      <c r="O46" s="94"/>
      <c r="P46" s="101" t="s">
        <v>75</v>
      </c>
      <c r="Q46" s="102" t="s">
        <v>76</v>
      </c>
      <c r="R46" s="94"/>
      <c r="S46" s="94"/>
    </row>
    <row r="47" spans="1:19" ht="15.75" thickBot="1" x14ac:dyDescent="0.3">
      <c r="A47" s="1"/>
      <c r="B47" s="104"/>
      <c r="C47" s="521"/>
      <c r="D47" s="105"/>
      <c r="E47" s="106">
        <v>0</v>
      </c>
      <c r="F47" s="98"/>
      <c r="G47" s="105">
        <v>0</v>
      </c>
      <c r="H47" s="106">
        <v>0</v>
      </c>
      <c r="I47" s="3"/>
      <c r="J47" s="105">
        <v>0</v>
      </c>
      <c r="K47" s="106">
        <v>0</v>
      </c>
      <c r="L47" s="100"/>
      <c r="M47" s="105">
        <v>0</v>
      </c>
      <c r="N47" s="106">
        <v>0</v>
      </c>
      <c r="O47" s="3"/>
      <c r="P47" s="105">
        <v>0</v>
      </c>
      <c r="Q47" s="106">
        <v>0</v>
      </c>
      <c r="R47" s="3"/>
      <c r="S47" s="3"/>
    </row>
    <row r="48" spans="1:19" x14ac:dyDescent="0.25">
      <c r="A48" s="1"/>
      <c r="B48" s="104"/>
      <c r="C48" s="92"/>
      <c r="D48" s="93"/>
      <c r="E48" s="93"/>
      <c r="F48" s="98"/>
      <c r="G48" s="93"/>
      <c r="H48" s="93"/>
      <c r="I48" s="98"/>
      <c r="J48" s="98"/>
      <c r="K48" s="98"/>
      <c r="L48" s="94"/>
      <c r="M48" s="3"/>
      <c r="N48" s="94"/>
      <c r="O48" s="94"/>
      <c r="P48" s="3"/>
      <c r="Q48" s="3"/>
      <c r="R48" s="3"/>
      <c r="S48" s="3"/>
    </row>
    <row r="49" spans="1:19" x14ac:dyDescent="0.25">
      <c r="A49" s="1"/>
      <c r="B49" s="104"/>
      <c r="C49" s="107" t="s">
        <v>77</v>
      </c>
      <c r="D49" s="108" t="s">
        <v>78</v>
      </c>
      <c r="E49" s="93"/>
      <c r="F49" s="3"/>
      <c r="G49" s="108" t="s">
        <v>79</v>
      </c>
      <c r="H49" s="3"/>
      <c r="I49" s="3"/>
      <c r="J49" s="108" t="s">
        <v>80</v>
      </c>
      <c r="K49" s="3"/>
      <c r="L49" s="109"/>
      <c r="M49" s="108" t="s">
        <v>81</v>
      </c>
      <c r="N49" s="109"/>
      <c r="O49" s="109"/>
      <c r="P49" s="108" t="s">
        <v>82</v>
      </c>
      <c r="Q49" s="3"/>
      <c r="R49" s="3"/>
      <c r="S49" s="3"/>
    </row>
    <row r="50" spans="1:19" x14ac:dyDescent="0.25">
      <c r="A50" s="1"/>
      <c r="B50" s="104"/>
      <c r="C50" s="110" t="s">
        <v>119</v>
      </c>
      <c r="D50" s="111">
        <v>883.5</v>
      </c>
      <c r="E50" s="93"/>
      <c r="F50" s="3"/>
      <c r="G50" s="111">
        <v>96.11</v>
      </c>
      <c r="H50" s="3"/>
      <c r="I50" s="3"/>
      <c r="J50" s="111">
        <v>0</v>
      </c>
      <c r="K50" s="3"/>
      <c r="L50" s="112"/>
      <c r="M50" s="111">
        <v>0</v>
      </c>
      <c r="N50" s="112"/>
      <c r="O50" s="112"/>
      <c r="P50" s="111">
        <v>0</v>
      </c>
      <c r="Q50" s="3"/>
      <c r="R50" s="3"/>
      <c r="S50" s="3"/>
    </row>
    <row r="51" spans="1:19" x14ac:dyDescent="0.25">
      <c r="A51" s="1"/>
      <c r="B51" s="104"/>
      <c r="C51" s="110" t="s">
        <v>118</v>
      </c>
      <c r="D51" s="111">
        <v>369</v>
      </c>
      <c r="E51" s="93"/>
      <c r="F51" s="3"/>
      <c r="G51" s="111">
        <v>369.9</v>
      </c>
      <c r="H51" s="3"/>
      <c r="I51" s="3"/>
      <c r="J51" s="111">
        <v>369.9</v>
      </c>
      <c r="K51" s="3"/>
      <c r="L51" s="112"/>
      <c r="M51" s="111">
        <v>380</v>
      </c>
      <c r="N51" s="112"/>
      <c r="O51" s="112"/>
      <c r="P51" s="111">
        <v>390</v>
      </c>
      <c r="Q51" s="3"/>
      <c r="R51" s="3"/>
      <c r="S51" s="3"/>
    </row>
    <row r="52" spans="1:19" x14ac:dyDescent="0.25">
      <c r="A52" s="1"/>
      <c r="B52" s="104"/>
      <c r="C52" s="110" t="s">
        <v>85</v>
      </c>
      <c r="D52" s="111">
        <v>2019.5</v>
      </c>
      <c r="E52" s="93"/>
      <c r="F52" s="3"/>
      <c r="G52" s="111">
        <v>2129.5</v>
      </c>
      <c r="H52" s="3"/>
      <c r="I52" s="3"/>
      <c r="J52" s="111">
        <v>2229.5</v>
      </c>
      <c r="K52" s="3"/>
      <c r="L52" s="112"/>
      <c r="M52" s="111">
        <v>2329.5</v>
      </c>
      <c r="N52" s="112"/>
      <c r="O52" s="112"/>
      <c r="P52" s="111">
        <v>2429.5</v>
      </c>
      <c r="Q52" s="3"/>
      <c r="R52" s="3"/>
      <c r="S52" s="3"/>
    </row>
    <row r="53" spans="1:19" x14ac:dyDescent="0.25">
      <c r="A53" s="1"/>
      <c r="B53" s="104"/>
      <c r="C53" s="110" t="s">
        <v>86</v>
      </c>
      <c r="D53" s="111">
        <v>63</v>
      </c>
      <c r="E53" s="93"/>
      <c r="F53" s="3"/>
      <c r="G53" s="111">
        <v>63</v>
      </c>
      <c r="H53" s="3"/>
      <c r="I53" s="3"/>
      <c r="J53" s="111">
        <v>63</v>
      </c>
      <c r="K53" s="3"/>
      <c r="L53" s="112"/>
      <c r="M53" s="111">
        <v>63</v>
      </c>
      <c r="N53" s="112"/>
      <c r="O53" s="112"/>
      <c r="P53" s="111">
        <v>63</v>
      </c>
      <c r="Q53" s="3"/>
      <c r="R53" s="3"/>
      <c r="S53" s="3"/>
    </row>
    <row r="54" spans="1:19" x14ac:dyDescent="0.25">
      <c r="A54" s="1"/>
      <c r="B54" s="104"/>
      <c r="C54" s="113" t="s">
        <v>87</v>
      </c>
      <c r="D54" s="111">
        <v>786</v>
      </c>
      <c r="E54" s="93"/>
      <c r="F54" s="3"/>
      <c r="G54" s="111">
        <v>836</v>
      </c>
      <c r="H54" s="3"/>
      <c r="I54" s="3"/>
      <c r="J54" s="111">
        <v>736</v>
      </c>
      <c r="K54" s="3"/>
      <c r="L54" s="112"/>
      <c r="M54" s="111">
        <v>726</v>
      </c>
      <c r="N54" s="112"/>
      <c r="O54" s="112"/>
      <c r="P54" s="111">
        <v>716</v>
      </c>
      <c r="Q54" s="3"/>
      <c r="R54" s="3"/>
      <c r="S54" s="3"/>
    </row>
    <row r="55" spans="1:19" ht="10.5" customHeight="1" x14ac:dyDescent="0.25">
      <c r="A55" s="1"/>
      <c r="B55" s="104"/>
      <c r="C55" s="92"/>
      <c r="D55" s="93"/>
      <c r="E55" s="9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</row>
    <row r="56" spans="1:19" x14ac:dyDescent="0.25">
      <c r="A56" s="1"/>
      <c r="B56" s="104"/>
      <c r="C56" s="107" t="s">
        <v>88</v>
      </c>
      <c r="D56" s="108" t="s">
        <v>78</v>
      </c>
      <c r="E56" s="93"/>
      <c r="F56" s="98"/>
      <c r="G56" s="108" t="s">
        <v>89</v>
      </c>
      <c r="H56" s="93"/>
      <c r="I56" s="98"/>
      <c r="J56" s="108" t="s">
        <v>80</v>
      </c>
      <c r="K56" s="98"/>
      <c r="L56" s="3"/>
      <c r="M56" s="108" t="s">
        <v>81</v>
      </c>
      <c r="N56" s="109"/>
      <c r="O56" s="109"/>
      <c r="P56" s="108" t="s">
        <v>82</v>
      </c>
      <c r="Q56" s="3"/>
      <c r="R56" s="3"/>
      <c r="S56" s="3"/>
    </row>
    <row r="57" spans="1:19" x14ac:dyDescent="0.25">
      <c r="A57" s="1"/>
      <c r="B57" s="104"/>
      <c r="C57" s="110"/>
      <c r="D57" s="114">
        <v>70.2</v>
      </c>
      <c r="E57" s="93"/>
      <c r="F57" s="98"/>
      <c r="G57" s="114">
        <v>70.2</v>
      </c>
      <c r="H57" s="93"/>
      <c r="I57" s="98"/>
      <c r="J57" s="114">
        <v>70.2</v>
      </c>
      <c r="K57" s="98"/>
      <c r="L57" s="3"/>
      <c r="M57" s="114">
        <v>70.2</v>
      </c>
      <c r="N57" s="3"/>
      <c r="O57" s="3"/>
      <c r="P57" s="114">
        <v>70.2</v>
      </c>
      <c r="Q57" s="3"/>
      <c r="R57" s="3"/>
      <c r="S57" s="3"/>
    </row>
    <row r="58" spans="1:19" x14ac:dyDescent="0.25">
      <c r="A58" s="1"/>
      <c r="B58" s="104"/>
      <c r="C58" s="92"/>
      <c r="D58" s="93"/>
      <c r="E58" s="93"/>
      <c r="F58" s="98"/>
      <c r="G58" s="93"/>
      <c r="H58" s="93"/>
      <c r="I58" s="98"/>
      <c r="J58" s="98"/>
      <c r="K58" s="98"/>
      <c r="L58" s="3"/>
      <c r="M58" s="3"/>
      <c r="N58" s="3"/>
      <c r="O58" s="3"/>
      <c r="P58" s="3"/>
      <c r="Q58" s="3"/>
      <c r="R58" s="3"/>
      <c r="S58" s="3"/>
    </row>
    <row r="59" spans="1:19" x14ac:dyDescent="0.25">
      <c r="A59" s="1"/>
      <c r="B59" s="115" t="s">
        <v>90</v>
      </c>
      <c r="C59" s="116"/>
      <c r="D59" s="527"/>
      <c r="E59" s="527"/>
      <c r="F59" s="527"/>
      <c r="G59" s="527"/>
      <c r="H59" s="527"/>
      <c r="I59" s="527"/>
      <c r="J59" s="527"/>
      <c r="K59" s="527"/>
      <c r="L59" s="117"/>
      <c r="M59" s="117"/>
      <c r="N59" s="117"/>
      <c r="O59" s="117"/>
      <c r="P59" s="117"/>
      <c r="Q59" s="117"/>
      <c r="R59" s="118"/>
      <c r="S59" s="3"/>
    </row>
    <row r="60" spans="1:19" x14ac:dyDescent="0.25">
      <c r="A60" s="1"/>
      <c r="B60" s="119" t="s">
        <v>117</v>
      </c>
      <c r="C60" s="95"/>
      <c r="D60" s="95"/>
      <c r="E60" s="95"/>
      <c r="F60" s="95"/>
      <c r="G60" s="95"/>
      <c r="H60" s="95"/>
      <c r="I60" s="95"/>
      <c r="J60" s="95"/>
      <c r="K60" s="95"/>
      <c r="L60" s="95"/>
      <c r="M60" s="95"/>
      <c r="N60" s="95"/>
      <c r="O60" s="95"/>
      <c r="P60" s="95"/>
      <c r="Q60" s="95"/>
      <c r="R60" s="120"/>
      <c r="S60" s="3"/>
    </row>
    <row r="61" spans="1:19" x14ac:dyDescent="0.25">
      <c r="A61" s="1"/>
      <c r="B61" s="524"/>
      <c r="C61" s="525"/>
      <c r="D61" s="525"/>
      <c r="E61" s="525"/>
      <c r="F61" s="525"/>
      <c r="G61" s="525"/>
      <c r="H61" s="525"/>
      <c r="I61" s="525"/>
      <c r="J61" s="525"/>
      <c r="K61" s="525"/>
      <c r="L61" s="95"/>
      <c r="M61" s="95"/>
      <c r="N61" s="95"/>
      <c r="O61" s="95"/>
      <c r="P61" s="95"/>
      <c r="Q61" s="95"/>
      <c r="R61" s="120"/>
      <c r="S61" s="3"/>
    </row>
    <row r="62" spans="1:19" x14ac:dyDescent="0.25">
      <c r="A62" s="1"/>
      <c r="B62" s="524"/>
      <c r="C62" s="525"/>
      <c r="D62" s="525"/>
      <c r="E62" s="525"/>
      <c r="F62" s="525"/>
      <c r="G62" s="525"/>
      <c r="H62" s="525"/>
      <c r="I62" s="525"/>
      <c r="J62" s="525"/>
      <c r="K62" s="525"/>
      <c r="L62" s="95"/>
      <c r="M62" s="95"/>
      <c r="N62" s="95"/>
      <c r="O62" s="95"/>
      <c r="P62" s="95"/>
      <c r="Q62" s="95"/>
      <c r="R62" s="120"/>
      <c r="S62" s="3"/>
    </row>
    <row r="63" spans="1:19" x14ac:dyDescent="0.25">
      <c r="A63" s="1"/>
      <c r="B63" s="524"/>
      <c r="C63" s="525"/>
      <c r="D63" s="525"/>
      <c r="E63" s="525"/>
      <c r="F63" s="525"/>
      <c r="G63" s="525"/>
      <c r="H63" s="525"/>
      <c r="I63" s="525"/>
      <c r="J63" s="525"/>
      <c r="K63" s="525"/>
      <c r="L63" s="95"/>
      <c r="M63" s="95"/>
      <c r="N63" s="95"/>
      <c r="O63" s="95"/>
      <c r="P63" s="95"/>
      <c r="Q63" s="95"/>
      <c r="R63" s="120"/>
      <c r="S63" s="3"/>
    </row>
    <row r="64" spans="1:19" x14ac:dyDescent="0.25">
      <c r="A64" s="1"/>
      <c r="B64" s="524"/>
      <c r="C64" s="525"/>
      <c r="D64" s="525"/>
      <c r="E64" s="525"/>
      <c r="F64" s="525"/>
      <c r="G64" s="525"/>
      <c r="H64" s="525"/>
      <c r="I64" s="525"/>
      <c r="J64" s="525"/>
      <c r="K64" s="525"/>
      <c r="L64" s="95"/>
      <c r="M64" s="95"/>
      <c r="N64" s="95"/>
      <c r="O64" s="95"/>
      <c r="P64" s="95"/>
      <c r="Q64" s="95"/>
      <c r="R64" s="120"/>
      <c r="S64" s="3"/>
    </row>
    <row r="65" spans="1:19" x14ac:dyDescent="0.25">
      <c r="A65" s="1"/>
      <c r="B65" s="121"/>
      <c r="C65" s="122"/>
      <c r="D65" s="123"/>
      <c r="E65" s="123"/>
      <c r="F65" s="123"/>
      <c r="G65" s="123"/>
      <c r="H65" s="123"/>
      <c r="I65" s="123"/>
      <c r="J65" s="123"/>
      <c r="K65" s="123"/>
      <c r="L65" s="95"/>
      <c r="M65" s="95"/>
      <c r="N65" s="95"/>
      <c r="O65" s="95"/>
      <c r="P65" s="95"/>
      <c r="Q65" s="95"/>
      <c r="R65" s="120"/>
      <c r="S65" s="3"/>
    </row>
    <row r="66" spans="1:19" x14ac:dyDescent="0.25">
      <c r="A66" s="1"/>
      <c r="B66" s="124"/>
      <c r="C66" s="125"/>
      <c r="D66" s="123"/>
      <c r="E66" s="123"/>
      <c r="F66" s="123"/>
      <c r="G66" s="123"/>
      <c r="H66" s="123"/>
      <c r="I66" s="123"/>
      <c r="J66" s="123"/>
      <c r="K66" s="123"/>
      <c r="L66" s="95"/>
      <c r="M66" s="95"/>
      <c r="N66" s="95"/>
      <c r="O66" s="95"/>
      <c r="P66" s="95"/>
      <c r="Q66" s="95"/>
      <c r="R66" s="120"/>
      <c r="S66" s="3"/>
    </row>
    <row r="67" spans="1:19" x14ac:dyDescent="0.25">
      <c r="A67" s="1"/>
      <c r="B67" s="121"/>
      <c r="C67" s="126"/>
      <c r="D67" s="123"/>
      <c r="E67" s="123"/>
      <c r="F67" s="123"/>
      <c r="G67" s="123"/>
      <c r="H67" s="123"/>
      <c r="I67" s="123"/>
      <c r="J67" s="123"/>
      <c r="K67" s="123"/>
      <c r="L67" s="95"/>
      <c r="M67" s="95"/>
      <c r="N67" s="95"/>
      <c r="O67" s="95"/>
      <c r="P67" s="95"/>
      <c r="Q67" s="95"/>
      <c r="R67" s="120"/>
      <c r="S67" s="3"/>
    </row>
    <row r="68" spans="1:19" x14ac:dyDescent="0.25">
      <c r="A68" s="1"/>
      <c r="B68" s="121"/>
      <c r="C68" s="126"/>
      <c r="D68" s="123"/>
      <c r="E68" s="123"/>
      <c r="F68" s="123"/>
      <c r="G68" s="123"/>
      <c r="H68" s="123"/>
      <c r="I68" s="123"/>
      <c r="J68" s="123"/>
      <c r="K68" s="123"/>
      <c r="L68" s="95"/>
      <c r="M68" s="95"/>
      <c r="N68" s="95"/>
      <c r="O68" s="95"/>
      <c r="P68" s="95"/>
      <c r="Q68" s="95"/>
      <c r="R68" s="120"/>
      <c r="S68" s="3"/>
    </row>
    <row r="69" spans="1:19" x14ac:dyDescent="0.25">
      <c r="A69" s="1"/>
      <c r="B69" s="127"/>
      <c r="C69" s="128"/>
      <c r="D69" s="129"/>
      <c r="E69" s="129"/>
      <c r="F69" s="129"/>
      <c r="G69" s="129"/>
      <c r="H69" s="129"/>
      <c r="I69" s="129"/>
      <c r="J69" s="129"/>
      <c r="K69" s="129"/>
      <c r="L69" s="130"/>
      <c r="M69" s="130"/>
      <c r="N69" s="130"/>
      <c r="O69" s="130"/>
      <c r="P69" s="130"/>
      <c r="Q69" s="130"/>
      <c r="R69" s="131"/>
      <c r="S69" s="3"/>
    </row>
    <row r="70" spans="1:19" x14ac:dyDescent="0.25">
      <c r="A70" s="90"/>
      <c r="B70" s="132"/>
      <c r="C70" s="133"/>
      <c r="D70" s="134"/>
      <c r="E70" s="134"/>
      <c r="F70" s="134"/>
      <c r="G70" s="134"/>
      <c r="H70" s="134"/>
      <c r="I70" s="134"/>
      <c r="J70" s="134"/>
      <c r="K70" s="134"/>
      <c r="L70" s="3"/>
      <c r="M70" s="3"/>
      <c r="N70" s="3"/>
      <c r="O70" s="3"/>
      <c r="P70" s="3"/>
      <c r="Q70" s="3"/>
      <c r="R70" s="3"/>
      <c r="S70" s="3"/>
    </row>
    <row r="71" spans="1:19" x14ac:dyDescent="0.25">
      <c r="A71" s="1"/>
      <c r="B71" s="135"/>
      <c r="C71" s="135"/>
      <c r="D71" s="135"/>
      <c r="E71" s="135"/>
      <c r="F71" s="135"/>
      <c r="G71" s="135"/>
      <c r="H71" s="135"/>
      <c r="I71" s="135"/>
      <c r="J71" s="135"/>
      <c r="K71" s="135"/>
      <c r="L71" s="3"/>
      <c r="M71" s="3"/>
      <c r="N71" s="3"/>
      <c r="O71" s="3"/>
      <c r="P71" s="3"/>
      <c r="Q71" s="3"/>
      <c r="R71" s="3"/>
      <c r="S71" s="3"/>
    </row>
    <row r="72" spans="1:19" x14ac:dyDescent="0.25">
      <c r="A72" s="1"/>
      <c r="B72" s="135" t="s">
        <v>91</v>
      </c>
      <c r="C72" s="136">
        <v>44854</v>
      </c>
      <c r="D72" s="123"/>
      <c r="E72" s="135"/>
      <c r="F72" s="135" t="s">
        <v>92</v>
      </c>
      <c r="G72" s="137" t="s">
        <v>116</v>
      </c>
      <c r="H72" s="135"/>
      <c r="I72" s="135"/>
      <c r="J72" s="135"/>
      <c r="K72" s="135"/>
      <c r="L72" s="3"/>
      <c r="M72" s="3"/>
      <c r="N72" s="3"/>
      <c r="O72" s="3"/>
      <c r="P72" s="3"/>
      <c r="Q72" s="3"/>
      <c r="R72" s="3"/>
      <c r="S72" s="3"/>
    </row>
    <row r="73" spans="1:19" ht="7.5" customHeight="1" x14ac:dyDescent="0.25">
      <c r="A73" s="1"/>
      <c r="B73" s="135"/>
      <c r="C73" s="135"/>
      <c r="D73" s="135"/>
      <c r="E73" s="135"/>
      <c r="F73" s="135"/>
      <c r="G73" s="135"/>
      <c r="H73" s="135"/>
      <c r="I73" s="135"/>
      <c r="J73" s="135"/>
      <c r="K73" s="135"/>
      <c r="L73" s="3"/>
      <c r="M73" s="3"/>
      <c r="N73" s="3"/>
      <c r="O73" s="3"/>
      <c r="P73" s="3"/>
      <c r="Q73" s="3"/>
      <c r="R73" s="3"/>
      <c r="S73" s="3"/>
    </row>
    <row r="74" spans="1:19" x14ac:dyDescent="0.25">
      <c r="A74" s="1"/>
      <c r="B74" s="135"/>
      <c r="C74" s="135"/>
      <c r="D74" s="138"/>
      <c r="E74" s="135"/>
      <c r="F74" s="135" t="s">
        <v>93</v>
      </c>
      <c r="G74" s="139"/>
      <c r="H74" s="135"/>
      <c r="I74" s="135"/>
      <c r="J74" s="135"/>
      <c r="K74" s="135"/>
      <c r="L74" s="3"/>
      <c r="M74" s="3"/>
      <c r="N74" s="3"/>
      <c r="O74" s="3"/>
      <c r="P74" s="3"/>
      <c r="Q74" s="3"/>
      <c r="R74" s="3"/>
      <c r="S74" s="3"/>
    </row>
    <row r="75" spans="1:19" x14ac:dyDescent="0.25">
      <c r="A75" s="1"/>
      <c r="B75" s="135"/>
      <c r="C75" s="135"/>
      <c r="D75" s="138"/>
      <c r="E75" s="135"/>
      <c r="F75" s="135"/>
      <c r="G75" s="139"/>
      <c r="H75" s="135"/>
      <c r="I75" s="135"/>
      <c r="J75" s="135"/>
      <c r="K75" s="135"/>
      <c r="L75" s="3"/>
      <c r="M75" s="3"/>
      <c r="N75" s="3"/>
      <c r="O75" s="3"/>
      <c r="P75" s="3"/>
      <c r="Q75" s="3"/>
      <c r="R75" s="3"/>
      <c r="S75" s="3"/>
    </row>
    <row r="76" spans="1:19" x14ac:dyDescent="0.25">
      <c r="A76" s="1"/>
      <c r="B76" s="135"/>
      <c r="C76" s="135"/>
      <c r="D76" s="135"/>
      <c r="E76" s="135"/>
      <c r="F76" s="135"/>
      <c r="G76" s="135"/>
      <c r="H76" s="135"/>
      <c r="I76" s="135"/>
      <c r="J76" s="135"/>
      <c r="K76" s="135"/>
      <c r="L76" s="3"/>
      <c r="M76" s="3"/>
      <c r="N76" s="3"/>
      <c r="O76" s="3"/>
      <c r="P76" s="3"/>
      <c r="Q76" s="3"/>
      <c r="R76" s="3"/>
      <c r="S76" s="3"/>
    </row>
    <row r="77" spans="1:19" x14ac:dyDescent="0.25">
      <c r="A77" s="90"/>
      <c r="B77" s="132"/>
      <c r="C77" s="133"/>
      <c r="D77" s="134"/>
      <c r="E77" s="134"/>
      <c r="F77" s="134"/>
      <c r="G77" s="134"/>
      <c r="H77" s="134"/>
      <c r="I77" s="134"/>
      <c r="J77" s="134"/>
      <c r="K77" s="134"/>
      <c r="L77" s="3"/>
      <c r="M77" s="3"/>
      <c r="N77" s="3"/>
      <c r="O77" s="3"/>
      <c r="P77" s="3"/>
      <c r="Q77" s="3"/>
      <c r="R77" s="3"/>
      <c r="S77" s="3"/>
    </row>
    <row r="78" spans="1:19" hidden="1" x14ac:dyDescent="0.25"/>
    <row r="79" spans="1:19" hidden="1" x14ac:dyDescent="0.25"/>
    <row r="80" spans="1:19" hidden="1" x14ac:dyDescent="0.25"/>
    <row r="81" hidden="1" x14ac:dyDescent="0.25"/>
    <row r="82" hidden="1" x14ac:dyDescent="0.25"/>
    <row r="83" hidden="1" x14ac:dyDescent="0.25"/>
    <row r="84" hidden="1" x14ac:dyDescent="0.25"/>
    <row r="85" hidden="1" x14ac:dyDescent="0.25"/>
    <row r="86" hidden="1" x14ac:dyDescent="0.25"/>
    <row r="87" hidden="1" x14ac:dyDescent="0.25"/>
    <row r="88" hidden="1" x14ac:dyDescent="0.25"/>
    <row r="89" hidden="1" x14ac:dyDescent="0.25"/>
    <row r="90" hidden="1" x14ac:dyDescent="0.25"/>
    <row r="91" hidden="1" x14ac:dyDescent="0.25"/>
    <row r="92" hidden="1" x14ac:dyDescent="0.25"/>
    <row r="93" hidden="1" x14ac:dyDescent="0.25"/>
    <row r="94" ht="15" hidden="1" customHeight="1" x14ac:dyDescent="0.25"/>
    <row r="95" hidden="1" x14ac:dyDescent="0.25"/>
    <row r="96" hidden="1" x14ac:dyDescent="0.25"/>
    <row r="97" hidden="1" x14ac:dyDescent="0.25"/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  <row r="106" hidden="1" x14ac:dyDescent="0.25"/>
    <row r="107" hidden="1" x14ac:dyDescent="0.25"/>
    <row r="108" ht="15" hidden="1" customHeight="1" x14ac:dyDescent="0.25"/>
    <row r="109" ht="15" hidden="1" customHeight="1" x14ac:dyDescent="0.25"/>
    <row r="110" hidden="1" x14ac:dyDescent="0.25"/>
    <row r="111" hidden="1" x14ac:dyDescent="0.25"/>
    <row r="112" hidden="1" x14ac:dyDescent="0.25"/>
    <row r="113" hidden="1" x14ac:dyDescent="0.25"/>
    <row r="114" hidden="1" x14ac:dyDescent="0.25"/>
    <row r="115" hidden="1" x14ac:dyDescent="0.25"/>
    <row r="116" hidden="1" x14ac:dyDescent="0.25"/>
    <row r="117" hidden="1" x14ac:dyDescent="0.25"/>
    <row r="118" hidden="1" x14ac:dyDescent="0.25"/>
    <row r="119" hidden="1" x14ac:dyDescent="0.25"/>
    <row r="120" hidden="1" x14ac:dyDescent="0.25"/>
    <row r="121" hidden="1" x14ac:dyDescent="0.25"/>
    <row r="122" hidden="1" x14ac:dyDescent="0.25"/>
    <row r="123" hidden="1" x14ac:dyDescent="0.25"/>
    <row r="124" hidden="1" x14ac:dyDescent="0.25"/>
    <row r="125" hidden="1" x14ac:dyDescent="0.25"/>
    <row r="126" hidden="1" x14ac:dyDescent="0.25"/>
    <row r="127" hidden="1" x14ac:dyDescent="0.25"/>
    <row r="128" hidden="1" x14ac:dyDescent="0.25"/>
    <row r="129" hidden="1" x14ac:dyDescent="0.25"/>
    <row r="130" hidden="1" x14ac:dyDescent="0.25"/>
    <row r="131" hidden="1" x14ac:dyDescent="0.25"/>
    <row r="132" hidden="1" x14ac:dyDescent="0.25"/>
    <row r="133" hidden="1" x14ac:dyDescent="0.25"/>
    <row r="134" hidden="1" x14ac:dyDescent="0.25"/>
    <row r="135" hidden="1" x14ac:dyDescent="0.25"/>
    <row r="136" hidden="1" x14ac:dyDescent="0.25"/>
    <row r="137" hidden="1" x14ac:dyDescent="0.25"/>
    <row r="138" hidden="1" x14ac:dyDescent="0.25"/>
    <row r="139" hidden="1" x14ac:dyDescent="0.25"/>
    <row r="140" hidden="1" x14ac:dyDescent="0.25"/>
    <row r="141" hidden="1" x14ac:dyDescent="0.25"/>
    <row r="142" hidden="1" x14ac:dyDescent="0.25"/>
    <row r="143" hidden="1" x14ac:dyDescent="0.25"/>
    <row r="144" hidden="1" x14ac:dyDescent="0.25"/>
    <row r="145" hidden="1" x14ac:dyDescent="0.25"/>
    <row r="146" hidden="1" x14ac:dyDescent="0.25"/>
    <row r="147" hidden="1" x14ac:dyDescent="0.25"/>
    <row r="148" hidden="1" x14ac:dyDescent="0.25"/>
    <row r="149" hidden="1" x14ac:dyDescent="0.25"/>
    <row r="150" hidden="1" x14ac:dyDescent="0.25"/>
    <row r="151" hidden="1" x14ac:dyDescent="0.25"/>
    <row r="152" hidden="1" x14ac:dyDescent="0.25"/>
    <row r="153" hidden="1" x14ac:dyDescent="0.25"/>
    <row r="154" hidden="1" x14ac:dyDescent="0.25"/>
    <row r="155" hidden="1" x14ac:dyDescent="0.25"/>
    <row r="156" hidden="1" x14ac:dyDescent="0.25"/>
    <row r="157" hidden="1" x14ac:dyDescent="0.25"/>
    <row r="158" hidden="1" x14ac:dyDescent="0.25"/>
    <row r="159" hidden="1" x14ac:dyDescent="0.25"/>
    <row r="160" hidden="1" x14ac:dyDescent="0.25"/>
    <row r="161" hidden="1" x14ac:dyDescent="0.25"/>
    <row r="162" hidden="1" x14ac:dyDescent="0.25"/>
    <row r="163" hidden="1" x14ac:dyDescent="0.25"/>
    <row r="164" hidden="1" x14ac:dyDescent="0.25"/>
    <row r="165" hidden="1" x14ac:dyDescent="0.25"/>
    <row r="166" hidden="1" x14ac:dyDescent="0.25"/>
    <row r="167" hidden="1" x14ac:dyDescent="0.25"/>
    <row r="168" hidden="1" x14ac:dyDescent="0.25"/>
    <row r="169" hidden="1" x14ac:dyDescent="0.25"/>
    <row r="170" hidden="1" x14ac:dyDescent="0.25"/>
    <row r="171" hidden="1" x14ac:dyDescent="0.25"/>
    <row r="172" hidden="1" x14ac:dyDescent="0.25"/>
    <row r="173" hidden="1" x14ac:dyDescent="0.25"/>
    <row r="174" hidden="1" x14ac:dyDescent="0.25"/>
    <row r="175" hidden="1" x14ac:dyDescent="0.25"/>
    <row r="176" hidden="1" x14ac:dyDescent="0.25"/>
    <row r="177" hidden="1" x14ac:dyDescent="0.25"/>
    <row r="178" hidden="1" x14ac:dyDescent="0.25"/>
    <row r="179" hidden="1" x14ac:dyDescent="0.25"/>
    <row r="180" hidden="1" x14ac:dyDescent="0.25"/>
    <row r="181" hidden="1" x14ac:dyDescent="0.25"/>
    <row r="182" hidden="1" x14ac:dyDescent="0.25"/>
    <row r="183" hidden="1" x14ac:dyDescent="0.25"/>
    <row r="184" hidden="1" x14ac:dyDescent="0.25"/>
    <row r="185" hidden="1" x14ac:dyDescent="0.25"/>
    <row r="186" hidden="1" x14ac:dyDescent="0.25"/>
    <row r="187" hidden="1" x14ac:dyDescent="0.25"/>
    <row r="188" hidden="1" x14ac:dyDescent="0.25"/>
    <row r="189" hidden="1" x14ac:dyDescent="0.25"/>
    <row r="190" hidden="1" x14ac:dyDescent="0.25"/>
    <row r="191" hidden="1" x14ac:dyDescent="0.25"/>
    <row r="192" hidden="1" x14ac:dyDescent="0.25"/>
    <row r="193" hidden="1" x14ac:dyDescent="0.25"/>
    <row r="194" hidden="1" x14ac:dyDescent="0.25"/>
    <row r="195" hidden="1" x14ac:dyDescent="0.25"/>
    <row r="196" hidden="1" x14ac:dyDescent="0.25"/>
    <row r="197" hidden="1" x14ac:dyDescent="0.25"/>
    <row r="198" hidden="1" x14ac:dyDescent="0.25"/>
    <row r="199" hidden="1" x14ac:dyDescent="0.25"/>
    <row r="200" hidden="1" x14ac:dyDescent="0.25"/>
    <row r="201" hidden="1" x14ac:dyDescent="0.25"/>
    <row r="202" hidden="1" x14ac:dyDescent="0.25"/>
    <row r="203" hidden="1" x14ac:dyDescent="0.25"/>
    <row r="204" hidden="1" x14ac:dyDescent="0.25"/>
    <row r="205" hidden="1" x14ac:dyDescent="0.25"/>
    <row r="206" hidden="1" x14ac:dyDescent="0.25"/>
    <row r="207" hidden="1" x14ac:dyDescent="0.25"/>
    <row r="208" hidden="1" x14ac:dyDescent="0.25"/>
    <row r="209" hidden="1" x14ac:dyDescent="0.25"/>
    <row r="210" hidden="1" x14ac:dyDescent="0.25"/>
    <row r="211" hidden="1" x14ac:dyDescent="0.25"/>
    <row r="212" hidden="1" x14ac:dyDescent="0.25"/>
    <row r="213" hidden="1" x14ac:dyDescent="0.25"/>
    <row r="214" hidden="1" x14ac:dyDescent="0.25"/>
    <row r="215" hidden="1" x14ac:dyDescent="0.25"/>
    <row r="216" hidden="1" x14ac:dyDescent="0.25"/>
    <row r="217" hidden="1" x14ac:dyDescent="0.25"/>
    <row r="218" hidden="1" x14ac:dyDescent="0.25"/>
    <row r="219" hidden="1" x14ac:dyDescent="0.25"/>
    <row r="220" hidden="1" x14ac:dyDescent="0.25"/>
    <row r="221" hidden="1" x14ac:dyDescent="0.25"/>
    <row r="222" hidden="1" x14ac:dyDescent="0.25"/>
    <row r="223" hidden="1" x14ac:dyDescent="0.25"/>
    <row r="224" hidden="1" x14ac:dyDescent="0.25"/>
    <row r="225" hidden="1" x14ac:dyDescent="0.25"/>
    <row r="226" hidden="1" x14ac:dyDescent="0.25"/>
    <row r="227" hidden="1" x14ac:dyDescent="0.25"/>
    <row r="228" hidden="1" x14ac:dyDescent="0.25"/>
    <row r="229" hidden="1" x14ac:dyDescent="0.25"/>
    <row r="230" hidden="1" x14ac:dyDescent="0.25"/>
    <row r="231" hidden="1" x14ac:dyDescent="0.25"/>
    <row r="232" hidden="1" x14ac:dyDescent="0.25"/>
    <row r="233" hidden="1" x14ac:dyDescent="0.25"/>
    <row r="234" hidden="1" x14ac:dyDescent="0.25"/>
    <row r="235" hidden="1" x14ac:dyDescent="0.25"/>
    <row r="236" hidden="1" x14ac:dyDescent="0.25"/>
    <row r="237" hidden="1" x14ac:dyDescent="0.25"/>
    <row r="238" hidden="1" x14ac:dyDescent="0.25"/>
    <row r="239" hidden="1" x14ac:dyDescent="0.25"/>
    <row r="240" hidden="1" x14ac:dyDescent="0.25"/>
    <row r="241" hidden="1" x14ac:dyDescent="0.25"/>
    <row r="242" hidden="1" x14ac:dyDescent="0.25"/>
    <row r="243" hidden="1" x14ac:dyDescent="0.25"/>
    <row r="244" hidden="1" x14ac:dyDescent="0.25"/>
    <row r="245" hidden="1" x14ac:dyDescent="0.25"/>
    <row r="246" hidden="1" x14ac:dyDescent="0.25"/>
    <row r="247" hidden="1" x14ac:dyDescent="0.25"/>
    <row r="248" hidden="1" x14ac:dyDescent="0.25"/>
    <row r="249" hidden="1" x14ac:dyDescent="0.25"/>
    <row r="250" hidden="1" x14ac:dyDescent="0.25"/>
    <row r="251" hidden="1" x14ac:dyDescent="0.25"/>
    <row r="252" hidden="1" x14ac:dyDescent="0.25"/>
    <row r="253" hidden="1" x14ac:dyDescent="0.25"/>
    <row r="254" hidden="1" x14ac:dyDescent="0.25"/>
    <row r="255" hidden="1" x14ac:dyDescent="0.25"/>
    <row r="256" hidden="1" x14ac:dyDescent="0.25"/>
    <row r="257" hidden="1" x14ac:dyDescent="0.25"/>
    <row r="258" hidden="1" x14ac:dyDescent="0.25"/>
    <row r="259" hidden="1" x14ac:dyDescent="0.25"/>
    <row r="260" hidden="1" x14ac:dyDescent="0.25"/>
    <row r="261" hidden="1" x14ac:dyDescent="0.25"/>
    <row r="262" hidden="1" x14ac:dyDescent="0.25"/>
    <row r="263" hidden="1" x14ac:dyDescent="0.25"/>
    <row r="264" hidden="1" x14ac:dyDescent="0.25"/>
  </sheetData>
  <mergeCells count="58">
    <mergeCell ref="O13:O14"/>
    <mergeCell ref="M26:M27"/>
    <mergeCell ref="N26:N27"/>
    <mergeCell ref="O26:O27"/>
    <mergeCell ref="P25:R25"/>
    <mergeCell ref="P26:P27"/>
    <mergeCell ref="Q26:Q27"/>
    <mergeCell ref="R26:R27"/>
    <mergeCell ref="M25:O25"/>
    <mergeCell ref="B13:B14"/>
    <mergeCell ref="P10:R10"/>
    <mergeCell ref="P12:R12"/>
    <mergeCell ref="P13:P14"/>
    <mergeCell ref="Q13:Q14"/>
    <mergeCell ref="R13:R14"/>
    <mergeCell ref="M10:O10"/>
    <mergeCell ref="M12:O12"/>
    <mergeCell ref="M13:M14"/>
    <mergeCell ref="N13:N14"/>
    <mergeCell ref="C13:C14"/>
    <mergeCell ref="F13:F14"/>
    <mergeCell ref="D12:F12"/>
    <mergeCell ref="D10:F10"/>
    <mergeCell ref="D13:D14"/>
    <mergeCell ref="G10:I10"/>
    <mergeCell ref="C43:C44"/>
    <mergeCell ref="C46:C47"/>
    <mergeCell ref="C26:C27"/>
    <mergeCell ref="B63:K63"/>
    <mergeCell ref="B64:K64"/>
    <mergeCell ref="B62:K62"/>
    <mergeCell ref="D59:K59"/>
    <mergeCell ref="B61:K61"/>
    <mergeCell ref="L26:L27"/>
    <mergeCell ref="J26:J27"/>
    <mergeCell ref="K26:K27"/>
    <mergeCell ref="B26:B27"/>
    <mergeCell ref="G26:G27"/>
    <mergeCell ref="H26:H27"/>
    <mergeCell ref="I26:I27"/>
    <mergeCell ref="D25:F25"/>
    <mergeCell ref="D26:D27"/>
    <mergeCell ref="E26:E27"/>
    <mergeCell ref="F26:F27"/>
    <mergeCell ref="L13:L14"/>
    <mergeCell ref="J25:L25"/>
    <mergeCell ref="D4:K4"/>
    <mergeCell ref="D8:K8"/>
    <mergeCell ref="I13:I14"/>
    <mergeCell ref="G25:I25"/>
    <mergeCell ref="J10:L10"/>
    <mergeCell ref="J12:L12"/>
    <mergeCell ref="J13:J14"/>
    <mergeCell ref="K13:K14"/>
    <mergeCell ref="G12:I12"/>
    <mergeCell ref="G13:G14"/>
    <mergeCell ref="H13:H14"/>
    <mergeCell ref="E13:E14"/>
  </mergeCells>
  <pageMargins left="0.70866141732283472" right="0.70866141732283472" top="0.78740157480314965" bottom="0.78740157480314965" header="0.31496062992125984" footer="0.31496062992125984"/>
  <pageSetup paperSize="8" scale="58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S264"/>
  <sheetViews>
    <sheetView showGridLines="0" topLeftCell="E4" zoomScale="80" zoomScaleNormal="80" zoomScaleSheetLayoutView="80" workbookViewId="0">
      <selection activeCell="K19" sqref="K19"/>
    </sheetView>
  </sheetViews>
  <sheetFormatPr defaultColWidth="0" defaultRowHeight="15" zeroHeight="1" x14ac:dyDescent="0.25"/>
  <cols>
    <col min="1" max="1" width="4.5703125" customWidth="1"/>
    <col min="2" max="2" width="9.140625" customWidth="1"/>
    <col min="3" max="3" width="65.7109375" customWidth="1"/>
    <col min="4" max="4" width="20.7109375" customWidth="1"/>
    <col min="5" max="6" width="14.28515625" customWidth="1"/>
    <col min="7" max="7" width="21.28515625" style="140" customWidth="1"/>
    <col min="8" max="9" width="14.28515625" customWidth="1"/>
    <col min="10" max="10" width="20.85546875" customWidth="1"/>
    <col min="11" max="12" width="14.28515625" customWidth="1"/>
    <col min="13" max="13" width="21.140625" customWidth="1"/>
    <col min="14" max="15" width="14.28515625" customWidth="1"/>
    <col min="16" max="16" width="21.42578125" customWidth="1"/>
    <col min="17" max="18" width="14.28515625" customWidth="1"/>
    <col min="19" max="19" width="4" style="4" customWidth="1"/>
    <col min="20" max="16384" width="9.140625" style="4" hidden="1"/>
  </cols>
  <sheetData>
    <row r="1" spans="1:19" x14ac:dyDescent="0.25">
      <c r="A1" s="1"/>
      <c r="B1" s="1"/>
      <c r="C1" s="1"/>
      <c r="D1" s="1"/>
      <c r="E1" s="1"/>
      <c r="F1" s="1"/>
      <c r="G1" s="2"/>
      <c r="H1" s="1"/>
      <c r="I1" s="1"/>
      <c r="J1" s="1"/>
      <c r="K1" s="1"/>
      <c r="L1" s="3"/>
      <c r="M1" s="3"/>
      <c r="N1" s="3"/>
      <c r="O1" s="3"/>
      <c r="P1" s="3"/>
      <c r="Q1" s="3"/>
      <c r="R1" s="3"/>
      <c r="S1" s="3"/>
    </row>
    <row r="2" spans="1:19" ht="21" x14ac:dyDescent="0.35">
      <c r="A2" s="1"/>
      <c r="B2" s="5" t="s">
        <v>0</v>
      </c>
      <c r="C2" s="1"/>
      <c r="D2" s="1"/>
      <c r="E2" s="1"/>
      <c r="F2" s="1"/>
      <c r="G2" s="2"/>
      <c r="H2" s="1"/>
      <c r="I2" s="1"/>
      <c r="J2" s="1"/>
      <c r="K2" s="1"/>
      <c r="L2" s="3"/>
      <c r="M2" s="3"/>
      <c r="N2" s="3"/>
      <c r="O2" s="3"/>
      <c r="P2" s="3"/>
      <c r="Q2" s="3"/>
      <c r="R2" s="3"/>
      <c r="S2" s="3"/>
    </row>
    <row r="3" spans="1:19" ht="7.5" customHeight="1" x14ac:dyDescent="0.25">
      <c r="A3" s="1"/>
      <c r="B3" s="1"/>
      <c r="C3" s="1"/>
      <c r="D3" s="1"/>
      <c r="E3" s="1"/>
      <c r="F3" s="1"/>
      <c r="G3" s="2"/>
      <c r="H3" s="1"/>
      <c r="I3" s="1"/>
      <c r="J3" s="1"/>
      <c r="K3" s="1"/>
      <c r="L3" s="3"/>
      <c r="M3" s="3"/>
      <c r="N3" s="3"/>
      <c r="O3" s="3"/>
      <c r="P3" s="3"/>
      <c r="Q3" s="3"/>
      <c r="R3" s="3"/>
      <c r="S3" s="3"/>
    </row>
    <row r="4" spans="1:19" ht="21" x14ac:dyDescent="0.35">
      <c r="A4" s="1"/>
      <c r="B4" s="1" t="s">
        <v>1</v>
      </c>
      <c r="C4" s="1"/>
      <c r="D4" s="491" t="str">
        <f>'[7]NR 2023'!D4:U4</f>
        <v>Základní škola Chomutov, Kadaňská 2334</v>
      </c>
      <c r="E4" s="491"/>
      <c r="F4" s="491"/>
      <c r="G4" s="491"/>
      <c r="H4" s="491"/>
      <c r="I4" s="491"/>
      <c r="J4" s="491"/>
      <c r="K4" s="491"/>
      <c r="L4" s="3"/>
      <c r="M4" s="3"/>
      <c r="N4" s="3"/>
      <c r="O4" s="3"/>
      <c r="P4" s="3"/>
      <c r="Q4" s="3"/>
      <c r="R4" s="3"/>
      <c r="S4" s="3"/>
    </row>
    <row r="5" spans="1:19" ht="3.75" customHeight="1" x14ac:dyDescent="0.25">
      <c r="A5" s="1"/>
      <c r="B5" s="1"/>
      <c r="C5" s="1"/>
      <c r="D5" s="6"/>
      <c r="E5" s="6"/>
      <c r="F5" s="6"/>
      <c r="G5" s="6"/>
      <c r="H5" s="6"/>
      <c r="I5" s="6"/>
      <c r="J5" s="6"/>
      <c r="K5" s="6"/>
      <c r="L5" s="3"/>
      <c r="M5" s="3"/>
      <c r="N5" s="3"/>
      <c r="O5" s="3"/>
      <c r="P5" s="3"/>
      <c r="Q5" s="3"/>
      <c r="R5" s="3"/>
      <c r="S5" s="3"/>
    </row>
    <row r="6" spans="1:19" x14ac:dyDescent="0.25">
      <c r="A6" s="1"/>
      <c r="B6" s="1" t="s">
        <v>2</v>
      </c>
      <c r="C6" s="1"/>
      <c r="D6" s="7">
        <f>'[7]NR 2023'!D6</f>
        <v>46789707</v>
      </c>
      <c r="E6" s="6"/>
      <c r="F6" s="6"/>
      <c r="G6" s="6"/>
      <c r="H6" s="6"/>
      <c r="I6" s="6"/>
      <c r="J6" s="6"/>
      <c r="K6" s="6"/>
      <c r="L6" s="3"/>
      <c r="M6" s="3"/>
      <c r="N6" s="3"/>
      <c r="O6" s="3"/>
      <c r="P6" s="3"/>
      <c r="Q6" s="3"/>
      <c r="R6" s="3"/>
      <c r="S6" s="3"/>
    </row>
    <row r="7" spans="1:19" ht="3.75" customHeight="1" x14ac:dyDescent="0.25">
      <c r="A7" s="1"/>
      <c r="B7" s="1"/>
      <c r="C7" s="1"/>
      <c r="D7" s="6"/>
      <c r="E7" s="6"/>
      <c r="F7" s="6"/>
      <c r="G7" s="6"/>
      <c r="H7" s="6"/>
      <c r="I7" s="6"/>
      <c r="J7" s="6"/>
      <c r="K7" s="6"/>
      <c r="L7" s="3"/>
      <c r="M7" s="3"/>
      <c r="N7" s="3"/>
      <c r="O7" s="3"/>
      <c r="P7" s="3"/>
      <c r="Q7" s="3"/>
      <c r="R7" s="3"/>
      <c r="S7" s="3"/>
    </row>
    <row r="8" spans="1:19" x14ac:dyDescent="0.25">
      <c r="A8" s="1"/>
      <c r="B8" s="1" t="s">
        <v>3</v>
      </c>
      <c r="C8" s="1"/>
      <c r="D8" s="492" t="str">
        <f>'[7]NR 2023'!D8:U8</f>
        <v>Kadaňská 2334, 430 03 Chomutov</v>
      </c>
      <c r="E8" s="492"/>
      <c r="F8" s="492"/>
      <c r="G8" s="492"/>
      <c r="H8" s="492"/>
      <c r="I8" s="492"/>
      <c r="J8" s="492"/>
      <c r="K8" s="492"/>
      <c r="L8" s="3"/>
      <c r="M8" s="3"/>
      <c r="N8" s="3"/>
      <c r="O8" s="3"/>
      <c r="P8" s="3"/>
      <c r="Q8" s="3"/>
      <c r="R8" s="3"/>
      <c r="S8" s="3"/>
    </row>
    <row r="9" spans="1:19" ht="15.75" thickBot="1" x14ac:dyDescent="0.3">
      <c r="A9" s="1"/>
      <c r="B9" s="1"/>
      <c r="C9" s="1"/>
      <c r="D9" s="1"/>
      <c r="E9" s="1"/>
      <c r="F9" s="1"/>
      <c r="G9" s="2"/>
      <c r="H9" s="1"/>
      <c r="I9" s="1"/>
      <c r="J9" s="1"/>
      <c r="K9" s="1"/>
      <c r="L9" s="3"/>
      <c r="M9" s="3"/>
      <c r="N9" s="3"/>
      <c r="O9" s="3"/>
      <c r="P9" s="3"/>
      <c r="Q9" s="3"/>
      <c r="R9" s="3"/>
      <c r="S9" s="3"/>
    </row>
    <row r="10" spans="1:19" ht="29.25" customHeight="1" thickBot="1" x14ac:dyDescent="0.3">
      <c r="A10" s="1"/>
      <c r="B10" s="8" t="s">
        <v>4</v>
      </c>
      <c r="C10" s="9" t="s">
        <v>5</v>
      </c>
      <c r="D10" s="496" t="s">
        <v>6</v>
      </c>
      <c r="E10" s="496"/>
      <c r="F10" s="497"/>
      <c r="G10" s="496" t="s">
        <v>7</v>
      </c>
      <c r="H10" s="496"/>
      <c r="I10" s="531"/>
      <c r="J10" s="495" t="s">
        <v>8</v>
      </c>
      <c r="K10" s="496"/>
      <c r="L10" s="497"/>
      <c r="M10" s="528" t="s">
        <v>9</v>
      </c>
      <c r="N10" s="496"/>
      <c r="O10" s="497"/>
      <c r="P10" s="496" t="s">
        <v>10</v>
      </c>
      <c r="Q10" s="496"/>
      <c r="R10" s="497"/>
      <c r="S10" s="3"/>
    </row>
    <row r="11" spans="1:19" ht="30.75" customHeight="1" thickBot="1" x14ac:dyDescent="0.3">
      <c r="A11" s="1"/>
      <c r="B11" s="10"/>
      <c r="C11" s="11"/>
      <c r="D11" s="12" t="s">
        <v>11</v>
      </c>
      <c r="E11" s="13" t="s">
        <v>12</v>
      </c>
      <c r="F11" s="13" t="s">
        <v>13</v>
      </c>
      <c r="G11" s="12" t="s">
        <v>11</v>
      </c>
      <c r="H11" s="13" t="s">
        <v>12</v>
      </c>
      <c r="I11" s="14" t="s">
        <v>13</v>
      </c>
      <c r="J11" s="14" t="s">
        <v>11</v>
      </c>
      <c r="K11" s="13" t="s">
        <v>12</v>
      </c>
      <c r="L11" s="13" t="s">
        <v>13</v>
      </c>
      <c r="M11" s="15" t="s">
        <v>11</v>
      </c>
      <c r="N11" s="13" t="s">
        <v>12</v>
      </c>
      <c r="O11" s="13" t="s">
        <v>13</v>
      </c>
      <c r="P11" s="12" t="s">
        <v>11</v>
      </c>
      <c r="Q11" s="13" t="s">
        <v>12</v>
      </c>
      <c r="R11" s="13" t="s">
        <v>13</v>
      </c>
      <c r="S11" s="3"/>
    </row>
    <row r="12" spans="1:19" ht="15.75" customHeight="1" thickBot="1" x14ac:dyDescent="0.3">
      <c r="A12" s="1"/>
      <c r="B12" s="16"/>
      <c r="C12" s="17" t="s">
        <v>14</v>
      </c>
      <c r="D12" s="499"/>
      <c r="E12" s="499"/>
      <c r="F12" s="500"/>
      <c r="G12" s="499"/>
      <c r="H12" s="499"/>
      <c r="I12" s="499"/>
      <c r="J12" s="498"/>
      <c r="K12" s="499"/>
      <c r="L12" s="500"/>
      <c r="M12" s="499"/>
      <c r="N12" s="499"/>
      <c r="O12" s="500"/>
      <c r="P12" s="499"/>
      <c r="Q12" s="499"/>
      <c r="R12" s="500"/>
      <c r="S12" s="3"/>
    </row>
    <row r="13" spans="1:19" ht="15.75" customHeight="1" x14ac:dyDescent="0.25">
      <c r="A13" s="1"/>
      <c r="B13" s="515" t="s">
        <v>4</v>
      </c>
      <c r="C13" s="522" t="s">
        <v>5</v>
      </c>
      <c r="D13" s="501" t="s">
        <v>15</v>
      </c>
      <c r="E13" s="503" t="s">
        <v>16</v>
      </c>
      <c r="F13" s="486" t="s">
        <v>14</v>
      </c>
      <c r="G13" s="505" t="s">
        <v>15</v>
      </c>
      <c r="H13" s="503" t="s">
        <v>16</v>
      </c>
      <c r="I13" s="493" t="s">
        <v>14</v>
      </c>
      <c r="J13" s="501" t="s">
        <v>15</v>
      </c>
      <c r="K13" s="503" t="s">
        <v>16</v>
      </c>
      <c r="L13" s="486" t="s">
        <v>14</v>
      </c>
      <c r="M13" s="529" t="s">
        <v>15</v>
      </c>
      <c r="N13" s="503" t="s">
        <v>16</v>
      </c>
      <c r="O13" s="486" t="s">
        <v>14</v>
      </c>
      <c r="P13" s="505" t="s">
        <v>15</v>
      </c>
      <c r="Q13" s="503" t="s">
        <v>16</v>
      </c>
      <c r="R13" s="486" t="s">
        <v>14</v>
      </c>
      <c r="S13" s="3"/>
    </row>
    <row r="14" spans="1:19" ht="15.75" thickBot="1" x14ac:dyDescent="0.3">
      <c r="A14" s="1"/>
      <c r="B14" s="516"/>
      <c r="C14" s="523"/>
      <c r="D14" s="502"/>
      <c r="E14" s="504"/>
      <c r="F14" s="487"/>
      <c r="G14" s="506"/>
      <c r="H14" s="504"/>
      <c r="I14" s="494"/>
      <c r="J14" s="502"/>
      <c r="K14" s="504"/>
      <c r="L14" s="487"/>
      <c r="M14" s="530"/>
      <c r="N14" s="504"/>
      <c r="O14" s="487"/>
      <c r="P14" s="506"/>
      <c r="Q14" s="504"/>
      <c r="R14" s="487"/>
      <c r="S14" s="3"/>
    </row>
    <row r="15" spans="1:19" x14ac:dyDescent="0.25">
      <c r="A15" s="1"/>
      <c r="B15" s="18" t="s">
        <v>17</v>
      </c>
      <c r="C15" s="19" t="s">
        <v>18</v>
      </c>
      <c r="D15" s="20">
        <f>'[7]NR 2023'!G15</f>
        <v>0</v>
      </c>
      <c r="E15" s="21">
        <f>'[7]NR 2023'!H15</f>
        <v>110.5</v>
      </c>
      <c r="F15" s="22">
        <f t="shared" ref="F15:F23" si="0">D15+E15</f>
        <v>110.5</v>
      </c>
      <c r="G15" s="20">
        <f>'[7]NR 2023'!M15</f>
        <v>1000</v>
      </c>
      <c r="H15" s="21">
        <f>'[7]NR 2023'!N15</f>
        <v>100</v>
      </c>
      <c r="I15" s="23">
        <f t="shared" ref="I15:I23" si="1">G15+H15</f>
        <v>1100</v>
      </c>
      <c r="J15" s="24">
        <f>'[7]NR 2023'!Y15</f>
        <v>1000</v>
      </c>
      <c r="K15" s="25">
        <f>'[7]NR 2023'!Z15</f>
        <v>100</v>
      </c>
      <c r="L15" s="26">
        <f>J15+K15</f>
        <v>1100</v>
      </c>
      <c r="M15" s="27">
        <f>J15*1.1</f>
        <v>1100</v>
      </c>
      <c r="N15" s="21">
        <f>100*1.1</f>
        <v>110.00000000000001</v>
      </c>
      <c r="O15" s="22">
        <f>M15+N15</f>
        <v>1210</v>
      </c>
      <c r="P15" s="20">
        <f>M15*1.1</f>
        <v>1210</v>
      </c>
      <c r="Q15" s="21">
        <f>N15*1.1</f>
        <v>121.00000000000003</v>
      </c>
      <c r="R15" s="22">
        <f t="shared" ref="R15:R23" si="2">P15+Q15</f>
        <v>1331</v>
      </c>
      <c r="S15" s="3"/>
    </row>
    <row r="16" spans="1:19" x14ac:dyDescent="0.25">
      <c r="A16" s="1"/>
      <c r="B16" s="28" t="s">
        <v>19</v>
      </c>
      <c r="C16" s="29" t="s">
        <v>20</v>
      </c>
      <c r="D16" s="20">
        <f>'[7]NR 2023'!G16</f>
        <v>4616.8</v>
      </c>
      <c r="E16" s="30">
        <f>'[7]NR 2023'!H16</f>
        <v>0</v>
      </c>
      <c r="F16" s="22">
        <f t="shared" si="0"/>
        <v>4616.8</v>
      </c>
      <c r="G16" s="20">
        <f>'[7]NR 2023'!M16</f>
        <v>5053</v>
      </c>
      <c r="H16" s="30">
        <f>'[7]NR 2023'!N16</f>
        <v>0</v>
      </c>
      <c r="I16" s="23">
        <f t="shared" si="1"/>
        <v>5053</v>
      </c>
      <c r="J16" s="31">
        <f>'[7]NR 2023'!Y16</f>
        <v>6109</v>
      </c>
      <c r="K16" s="32">
        <f>'[7]NR 2023'!Z16</f>
        <v>0</v>
      </c>
      <c r="L16" s="33">
        <f t="shared" ref="L16:L23" si="3">J16+K16</f>
        <v>6109</v>
      </c>
      <c r="M16" s="34">
        <f t="shared" ref="M16:M23" si="4">J16*1.1</f>
        <v>6719.9000000000005</v>
      </c>
      <c r="N16" s="30">
        <v>0</v>
      </c>
      <c r="O16" s="22">
        <f t="shared" ref="O16:O23" si="5">M16+N16</f>
        <v>6719.9000000000005</v>
      </c>
      <c r="P16" s="35">
        <f t="shared" ref="P16:P23" si="6">M16*1.1</f>
        <v>7391.8900000000012</v>
      </c>
      <c r="Q16" s="30">
        <v>0</v>
      </c>
      <c r="R16" s="22">
        <f t="shared" si="2"/>
        <v>7391.8900000000012</v>
      </c>
      <c r="S16" s="3"/>
    </row>
    <row r="17" spans="1:19" x14ac:dyDescent="0.25">
      <c r="A17" s="1"/>
      <c r="B17" s="28" t="s">
        <v>21</v>
      </c>
      <c r="C17" s="36" t="s">
        <v>22</v>
      </c>
      <c r="D17" s="20">
        <f>'[7]NR 2023'!G17</f>
        <v>414.8</v>
      </c>
      <c r="E17" s="30">
        <f>'[7]NR 2023'!H17</f>
        <v>0</v>
      </c>
      <c r="F17" s="22">
        <f t="shared" si="0"/>
        <v>414.8</v>
      </c>
      <c r="G17" s="20">
        <f>'[7]NR 2023'!M17</f>
        <v>1686.1</v>
      </c>
      <c r="H17" s="30">
        <f>'[7]NR 2023'!N17</f>
        <v>0</v>
      </c>
      <c r="I17" s="23">
        <f t="shared" si="1"/>
        <v>1686.1</v>
      </c>
      <c r="J17" s="31">
        <v>301.60000000000002</v>
      </c>
      <c r="K17" s="32">
        <f>'[7]NR 2023'!Z17</f>
        <v>0</v>
      </c>
      <c r="L17" s="33">
        <f t="shared" si="3"/>
        <v>301.60000000000002</v>
      </c>
      <c r="M17" s="34">
        <f t="shared" si="4"/>
        <v>331.76000000000005</v>
      </c>
      <c r="N17" s="37">
        <v>0</v>
      </c>
      <c r="O17" s="22">
        <f t="shared" si="5"/>
        <v>331.76000000000005</v>
      </c>
      <c r="P17" s="35">
        <f t="shared" si="6"/>
        <v>364.93600000000009</v>
      </c>
      <c r="Q17" s="37">
        <v>0</v>
      </c>
      <c r="R17" s="22">
        <f t="shared" si="2"/>
        <v>364.93600000000009</v>
      </c>
      <c r="S17" s="3"/>
    </row>
    <row r="18" spans="1:19" x14ac:dyDescent="0.25">
      <c r="A18" s="1"/>
      <c r="B18" s="28" t="s">
        <v>23</v>
      </c>
      <c r="C18" s="38" t="s">
        <v>24</v>
      </c>
      <c r="D18" s="20">
        <f>'[7]NR 2023'!G18</f>
        <v>39695.4</v>
      </c>
      <c r="E18" s="21">
        <f>'[7]NR 2023'!H18</f>
        <v>0</v>
      </c>
      <c r="F18" s="22">
        <f t="shared" si="0"/>
        <v>39695.4</v>
      </c>
      <c r="G18" s="20">
        <f>'[7]NR 2023'!M18</f>
        <v>40078</v>
      </c>
      <c r="H18" s="21">
        <f>'[7]NR 2023'!N18</f>
        <v>0</v>
      </c>
      <c r="I18" s="23">
        <f t="shared" si="1"/>
        <v>40078</v>
      </c>
      <c r="J18" s="31">
        <f>'[7]NR 2023'!Y18</f>
        <v>40078</v>
      </c>
      <c r="K18" s="32">
        <f>'[7]NR 2023'!Z18</f>
        <v>0</v>
      </c>
      <c r="L18" s="33">
        <f t="shared" si="3"/>
        <v>40078</v>
      </c>
      <c r="M18" s="34">
        <f t="shared" si="4"/>
        <v>44085.8</v>
      </c>
      <c r="N18" s="21">
        <v>0</v>
      </c>
      <c r="O18" s="22">
        <f t="shared" si="5"/>
        <v>44085.8</v>
      </c>
      <c r="P18" s="35">
        <f t="shared" si="6"/>
        <v>48494.380000000005</v>
      </c>
      <c r="Q18" s="21">
        <v>0</v>
      </c>
      <c r="R18" s="22">
        <f t="shared" si="2"/>
        <v>48494.380000000005</v>
      </c>
      <c r="S18" s="3"/>
    </row>
    <row r="19" spans="1:19" x14ac:dyDescent="0.25">
      <c r="A19" s="1"/>
      <c r="B19" s="28" t="s">
        <v>25</v>
      </c>
      <c r="C19" s="39" t="s">
        <v>26</v>
      </c>
      <c r="D19" s="20">
        <f>'[7]NR 2023'!G19</f>
        <v>1097.3</v>
      </c>
      <c r="E19" s="21">
        <f>'[7]NR 2023'!H19</f>
        <v>0</v>
      </c>
      <c r="F19" s="22">
        <f t="shared" si="0"/>
        <v>1097.3</v>
      </c>
      <c r="G19" s="20">
        <f>'[7]NR 2023'!M19</f>
        <v>0</v>
      </c>
      <c r="H19" s="21">
        <f>'[7]NR 2023'!N19</f>
        <v>0</v>
      </c>
      <c r="I19" s="23">
        <f t="shared" si="1"/>
        <v>0</v>
      </c>
      <c r="J19" s="31">
        <f>'[7]NR 2023'!Y19</f>
        <v>0</v>
      </c>
      <c r="K19" s="32">
        <f>'[7]NR 2023'!Z19</f>
        <v>0</v>
      </c>
      <c r="L19" s="33">
        <f t="shared" si="3"/>
        <v>0</v>
      </c>
      <c r="M19" s="34">
        <f t="shared" si="4"/>
        <v>0</v>
      </c>
      <c r="N19" s="40">
        <v>0</v>
      </c>
      <c r="O19" s="22">
        <f t="shared" si="5"/>
        <v>0</v>
      </c>
      <c r="P19" s="35">
        <f t="shared" si="6"/>
        <v>0</v>
      </c>
      <c r="Q19" s="40">
        <v>0</v>
      </c>
      <c r="R19" s="22">
        <f t="shared" si="2"/>
        <v>0</v>
      </c>
      <c r="S19" s="3"/>
    </row>
    <row r="20" spans="1:19" x14ac:dyDescent="0.25">
      <c r="A20" s="1"/>
      <c r="B20" s="28" t="s">
        <v>27</v>
      </c>
      <c r="C20" s="41" t="s">
        <v>28</v>
      </c>
      <c r="D20" s="20">
        <f>'[7]NR 2023'!G20</f>
        <v>41.5</v>
      </c>
      <c r="E20" s="21">
        <f>'[7]NR 2023'!H20</f>
        <v>0</v>
      </c>
      <c r="F20" s="22">
        <f t="shared" si="0"/>
        <v>41.5</v>
      </c>
      <c r="G20" s="20">
        <f>'[7]NR 2023'!M20</f>
        <v>100</v>
      </c>
      <c r="H20" s="21">
        <f>'[7]NR 2023'!N20</f>
        <v>0</v>
      </c>
      <c r="I20" s="23">
        <f t="shared" si="1"/>
        <v>100</v>
      </c>
      <c r="J20" s="31">
        <f>'[7]NR 2023'!Y20</f>
        <v>0</v>
      </c>
      <c r="K20" s="32">
        <f>'[7]NR 2023'!Z20</f>
        <v>0</v>
      </c>
      <c r="L20" s="33">
        <f t="shared" si="3"/>
        <v>0</v>
      </c>
      <c r="M20" s="34">
        <f t="shared" si="4"/>
        <v>0</v>
      </c>
      <c r="N20" s="40">
        <v>0</v>
      </c>
      <c r="O20" s="22">
        <f t="shared" si="5"/>
        <v>0</v>
      </c>
      <c r="P20" s="35">
        <f t="shared" si="6"/>
        <v>0</v>
      </c>
      <c r="Q20" s="40">
        <v>0</v>
      </c>
      <c r="R20" s="22">
        <f t="shared" si="2"/>
        <v>0</v>
      </c>
      <c r="S20" s="3"/>
    </row>
    <row r="21" spans="1:19" x14ac:dyDescent="0.25">
      <c r="A21" s="1"/>
      <c r="B21" s="28" t="s">
        <v>29</v>
      </c>
      <c r="C21" s="42" t="s">
        <v>30</v>
      </c>
      <c r="D21" s="20">
        <f>'[7]NR 2023'!G21</f>
        <v>1876.2</v>
      </c>
      <c r="E21" s="21">
        <f>'[7]NR 2023'!H21</f>
        <v>0</v>
      </c>
      <c r="F21" s="22">
        <f t="shared" si="0"/>
        <v>1876.2</v>
      </c>
      <c r="G21" s="20">
        <f>'[7]NR 2023'!M21</f>
        <v>32</v>
      </c>
      <c r="H21" s="21">
        <f>'[7]NR 2023'!N21</f>
        <v>0</v>
      </c>
      <c r="I21" s="23">
        <f t="shared" si="1"/>
        <v>32</v>
      </c>
      <c r="J21" s="31">
        <f>'[7]NR 2023'!Y21</f>
        <v>0</v>
      </c>
      <c r="K21" s="32">
        <f>'[7]NR 2023'!Z21</f>
        <v>0</v>
      </c>
      <c r="L21" s="33">
        <f t="shared" si="3"/>
        <v>0</v>
      </c>
      <c r="M21" s="34">
        <f t="shared" si="4"/>
        <v>0</v>
      </c>
      <c r="N21" s="43">
        <v>0</v>
      </c>
      <c r="O21" s="22">
        <f t="shared" si="5"/>
        <v>0</v>
      </c>
      <c r="P21" s="35">
        <f t="shared" si="6"/>
        <v>0</v>
      </c>
      <c r="Q21" s="43">
        <v>0</v>
      </c>
      <c r="R21" s="22">
        <f t="shared" si="2"/>
        <v>0</v>
      </c>
      <c r="S21" s="3"/>
    </row>
    <row r="22" spans="1:19" x14ac:dyDescent="0.25">
      <c r="A22" s="1"/>
      <c r="B22" s="28" t="s">
        <v>31</v>
      </c>
      <c r="C22" s="42" t="s">
        <v>32</v>
      </c>
      <c r="D22" s="20">
        <f>'[7]NR 2023'!G22</f>
        <v>0</v>
      </c>
      <c r="E22" s="21">
        <f>'[7]NR 2023'!H22</f>
        <v>0</v>
      </c>
      <c r="F22" s="22">
        <f t="shared" si="0"/>
        <v>0</v>
      </c>
      <c r="G22" s="20">
        <f>'[7]NR 2023'!M22</f>
        <v>0</v>
      </c>
      <c r="H22" s="21">
        <f>'[7]NR 2023'!N22</f>
        <v>0</v>
      </c>
      <c r="I22" s="23">
        <f t="shared" si="1"/>
        <v>0</v>
      </c>
      <c r="J22" s="31">
        <f>'[7]NR 2023'!Y22</f>
        <v>0</v>
      </c>
      <c r="K22" s="32">
        <f>'[7]NR 2023'!Z22</f>
        <v>0</v>
      </c>
      <c r="L22" s="33">
        <f t="shared" si="3"/>
        <v>0</v>
      </c>
      <c r="M22" s="34">
        <f t="shared" si="4"/>
        <v>0</v>
      </c>
      <c r="N22" s="43">
        <v>0</v>
      </c>
      <c r="O22" s="22">
        <f t="shared" si="5"/>
        <v>0</v>
      </c>
      <c r="P22" s="35">
        <f t="shared" si="6"/>
        <v>0</v>
      </c>
      <c r="Q22" s="43">
        <v>0</v>
      </c>
      <c r="R22" s="22">
        <f t="shared" si="2"/>
        <v>0</v>
      </c>
      <c r="S22" s="3"/>
    </row>
    <row r="23" spans="1:19" ht="15.75" thickBot="1" x14ac:dyDescent="0.3">
      <c r="A23" s="1"/>
      <c r="B23" s="44" t="s">
        <v>33</v>
      </c>
      <c r="C23" s="45" t="s">
        <v>34</v>
      </c>
      <c r="D23" s="20">
        <f>'[7]NR 2023'!G23</f>
        <v>0</v>
      </c>
      <c r="E23" s="21">
        <f>'[7]NR 2023'!H23</f>
        <v>0</v>
      </c>
      <c r="F23" s="46">
        <f t="shared" si="0"/>
        <v>0</v>
      </c>
      <c r="G23" s="20">
        <f>'[7]NR 2023'!M23</f>
        <v>0</v>
      </c>
      <c r="H23" s="21">
        <f>'[7]NR 2023'!N23</f>
        <v>0</v>
      </c>
      <c r="I23" s="47">
        <f t="shared" si="1"/>
        <v>0</v>
      </c>
      <c r="J23" s="31">
        <f>'[7]NR 2023'!Y23</f>
        <v>0</v>
      </c>
      <c r="K23" s="32">
        <f>'[7]NR 2023'!Z23</f>
        <v>0</v>
      </c>
      <c r="L23" s="33">
        <f t="shared" si="3"/>
        <v>0</v>
      </c>
      <c r="M23" s="48">
        <f t="shared" si="4"/>
        <v>0</v>
      </c>
      <c r="N23" s="49">
        <v>0</v>
      </c>
      <c r="O23" s="46">
        <f t="shared" si="5"/>
        <v>0</v>
      </c>
      <c r="P23" s="50">
        <f t="shared" si="6"/>
        <v>0</v>
      </c>
      <c r="Q23" s="49">
        <v>0</v>
      </c>
      <c r="R23" s="46">
        <f t="shared" si="2"/>
        <v>0</v>
      </c>
      <c r="S23" s="3"/>
    </row>
    <row r="24" spans="1:19" ht="15.75" thickBot="1" x14ac:dyDescent="0.3">
      <c r="A24" s="1"/>
      <c r="B24" s="51" t="s">
        <v>35</v>
      </c>
      <c r="C24" s="52" t="s">
        <v>36</v>
      </c>
      <c r="D24" s="53">
        <f t="shared" ref="D24:R24" si="7">SUM(D15:D21)</f>
        <v>47742</v>
      </c>
      <c r="E24" s="53">
        <f t="shared" si="7"/>
        <v>110.5</v>
      </c>
      <c r="F24" s="53">
        <f t="shared" si="7"/>
        <v>47852.5</v>
      </c>
      <c r="G24" s="53">
        <f t="shared" si="7"/>
        <v>47949.1</v>
      </c>
      <c r="H24" s="53">
        <f t="shared" si="7"/>
        <v>100</v>
      </c>
      <c r="I24" s="54">
        <f t="shared" si="7"/>
        <v>48049.1</v>
      </c>
      <c r="J24" s="55">
        <f t="shared" si="7"/>
        <v>47488.6</v>
      </c>
      <c r="K24" s="55">
        <f t="shared" si="7"/>
        <v>100</v>
      </c>
      <c r="L24" s="55">
        <f t="shared" si="7"/>
        <v>47588.6</v>
      </c>
      <c r="M24" s="56">
        <f>SUM(M15:M23)</f>
        <v>52237.460000000006</v>
      </c>
      <c r="N24" s="53">
        <f>SUM(N15:N23)</f>
        <v>110.00000000000001</v>
      </c>
      <c r="O24" s="53">
        <f t="shared" si="7"/>
        <v>52347.460000000006</v>
      </c>
      <c r="P24" s="53">
        <f>SUM(P15:P23)</f>
        <v>57461.206000000006</v>
      </c>
      <c r="Q24" s="53">
        <f>SUM(Q15:Q23)</f>
        <v>121.00000000000003</v>
      </c>
      <c r="R24" s="53">
        <f t="shared" si="7"/>
        <v>57582.206000000006</v>
      </c>
      <c r="S24" s="3"/>
    </row>
    <row r="25" spans="1:19" ht="15.75" customHeight="1" thickBot="1" x14ac:dyDescent="0.3">
      <c r="A25" s="1"/>
      <c r="B25" s="57"/>
      <c r="C25" s="58" t="s">
        <v>37</v>
      </c>
      <c r="D25" s="489"/>
      <c r="E25" s="489"/>
      <c r="F25" s="490"/>
      <c r="G25" s="489"/>
      <c r="H25" s="489"/>
      <c r="I25" s="489"/>
      <c r="J25" s="488"/>
      <c r="K25" s="489"/>
      <c r="L25" s="490"/>
      <c r="M25" s="489"/>
      <c r="N25" s="489"/>
      <c r="O25" s="490"/>
      <c r="P25" s="489"/>
      <c r="Q25" s="489"/>
      <c r="R25" s="490"/>
      <c r="S25" s="3"/>
    </row>
    <row r="26" spans="1:19" x14ac:dyDescent="0.25">
      <c r="A26" s="1"/>
      <c r="B26" s="515" t="s">
        <v>4</v>
      </c>
      <c r="C26" s="522" t="s">
        <v>5</v>
      </c>
      <c r="D26" s="509" t="s">
        <v>38</v>
      </c>
      <c r="E26" s="511" t="s">
        <v>39</v>
      </c>
      <c r="F26" s="513" t="s">
        <v>40</v>
      </c>
      <c r="G26" s="517" t="s">
        <v>38</v>
      </c>
      <c r="H26" s="511" t="s">
        <v>39</v>
      </c>
      <c r="I26" s="507" t="s">
        <v>40</v>
      </c>
      <c r="J26" s="509" t="s">
        <v>38</v>
      </c>
      <c r="K26" s="511" t="s">
        <v>39</v>
      </c>
      <c r="L26" s="513" t="s">
        <v>40</v>
      </c>
      <c r="M26" s="532" t="s">
        <v>38</v>
      </c>
      <c r="N26" s="511" t="s">
        <v>39</v>
      </c>
      <c r="O26" s="513" t="s">
        <v>40</v>
      </c>
      <c r="P26" s="517" t="s">
        <v>38</v>
      </c>
      <c r="Q26" s="511" t="s">
        <v>39</v>
      </c>
      <c r="R26" s="513" t="s">
        <v>40</v>
      </c>
      <c r="S26" s="3"/>
    </row>
    <row r="27" spans="1:19" ht="15.75" thickBot="1" x14ac:dyDescent="0.3">
      <c r="A27" s="1"/>
      <c r="B27" s="516"/>
      <c r="C27" s="523"/>
      <c r="D27" s="510"/>
      <c r="E27" s="512"/>
      <c r="F27" s="514"/>
      <c r="G27" s="518"/>
      <c r="H27" s="512"/>
      <c r="I27" s="508"/>
      <c r="J27" s="510"/>
      <c r="K27" s="512"/>
      <c r="L27" s="514"/>
      <c r="M27" s="533"/>
      <c r="N27" s="512"/>
      <c r="O27" s="514"/>
      <c r="P27" s="518"/>
      <c r="Q27" s="512"/>
      <c r="R27" s="514"/>
      <c r="S27" s="3"/>
    </row>
    <row r="28" spans="1:19" x14ac:dyDescent="0.25">
      <c r="A28" s="1"/>
      <c r="B28" s="18" t="s">
        <v>41</v>
      </c>
      <c r="C28" s="59" t="s">
        <v>42</v>
      </c>
      <c r="D28" s="20">
        <f>'[7]NR 2023'!G28</f>
        <v>872</v>
      </c>
      <c r="E28" s="21">
        <f>'[7]NR 2023'!H28</f>
        <v>0</v>
      </c>
      <c r="F28" s="22">
        <f t="shared" ref="F28:F38" si="8">D28+E28</f>
        <v>872</v>
      </c>
      <c r="G28" s="20">
        <f>'[7]NR 2023'!M28</f>
        <v>240</v>
      </c>
      <c r="H28" s="21">
        <f>'[7]NR 2023'!N28</f>
        <v>0</v>
      </c>
      <c r="I28" s="23">
        <f t="shared" ref="I28:I38" si="9">G28+H28</f>
        <v>240</v>
      </c>
      <c r="J28" s="24">
        <f>'[7]NR 2023'!Y28</f>
        <v>240</v>
      </c>
      <c r="K28" s="25">
        <f>'[7]NR 2023'!Z28</f>
        <v>0</v>
      </c>
      <c r="L28" s="26">
        <f t="shared" ref="L28:L38" si="10">J28+K28</f>
        <v>240</v>
      </c>
      <c r="M28" s="60">
        <f>J28*1.1</f>
        <v>264</v>
      </c>
      <c r="N28" s="60"/>
      <c r="O28" s="22">
        <f t="shared" ref="O28:O38" si="11">M28+N28</f>
        <v>264</v>
      </c>
      <c r="P28" s="60">
        <f>M28*1.1</f>
        <v>290.40000000000003</v>
      </c>
      <c r="Q28" s="60"/>
      <c r="R28" s="22">
        <f t="shared" ref="R28:R38" si="12">P28+Q28</f>
        <v>290.40000000000003</v>
      </c>
      <c r="S28" s="3"/>
    </row>
    <row r="29" spans="1:19" x14ac:dyDescent="0.25">
      <c r="A29" s="1"/>
      <c r="B29" s="28" t="s">
        <v>43</v>
      </c>
      <c r="C29" s="61" t="s">
        <v>44</v>
      </c>
      <c r="D29" s="20">
        <f>'[7]NR 2023'!G29</f>
        <v>2626.2</v>
      </c>
      <c r="E29" s="30">
        <f>'[7]NR 2023'!H29</f>
        <v>0</v>
      </c>
      <c r="F29" s="22">
        <f t="shared" si="8"/>
        <v>2626.2</v>
      </c>
      <c r="G29" s="20">
        <f>'[7]NR 2023'!M29</f>
        <v>2351.1999999999998</v>
      </c>
      <c r="H29" s="30">
        <f>'[7]NR 2023'!N29</f>
        <v>10</v>
      </c>
      <c r="I29" s="23">
        <f t="shared" si="9"/>
        <v>2361.1999999999998</v>
      </c>
      <c r="J29" s="31">
        <f>'[7]NR 2023'!Y29</f>
        <v>2306.1999999999998</v>
      </c>
      <c r="K29" s="62">
        <f>'[7]NR 2023'!Z29</f>
        <v>10</v>
      </c>
      <c r="L29" s="33">
        <f t="shared" si="10"/>
        <v>2316.1999999999998</v>
      </c>
      <c r="M29" s="63">
        <f t="shared" ref="M29:N38" si="13">J29*1.1</f>
        <v>2536.8200000000002</v>
      </c>
      <c r="N29" s="64">
        <f>K29*1.1</f>
        <v>11</v>
      </c>
      <c r="O29" s="22">
        <f t="shared" si="11"/>
        <v>2547.8200000000002</v>
      </c>
      <c r="P29" s="63">
        <f t="shared" ref="P29:Q38" si="14">M29*1.1</f>
        <v>2790.5020000000004</v>
      </c>
      <c r="Q29" s="64">
        <f>N29*1.1</f>
        <v>12.100000000000001</v>
      </c>
      <c r="R29" s="22">
        <f t="shared" si="12"/>
        <v>2802.6020000000003</v>
      </c>
      <c r="S29" s="3"/>
    </row>
    <row r="30" spans="1:19" x14ac:dyDescent="0.25">
      <c r="A30" s="1"/>
      <c r="B30" s="28" t="s">
        <v>45</v>
      </c>
      <c r="C30" s="42" t="s">
        <v>46</v>
      </c>
      <c r="D30" s="20">
        <f>'[7]NR 2023'!G30</f>
        <v>1516.2</v>
      </c>
      <c r="E30" s="30">
        <f>'[7]NR 2023'!H30</f>
        <v>14.5</v>
      </c>
      <c r="F30" s="22">
        <f t="shared" si="8"/>
        <v>1530.7</v>
      </c>
      <c r="G30" s="20">
        <f>'[7]NR 2023'!M30</f>
        <v>1563</v>
      </c>
      <c r="H30" s="30">
        <f>'[7]NR 2023'!N30</f>
        <v>20</v>
      </c>
      <c r="I30" s="23">
        <f t="shared" si="9"/>
        <v>1583</v>
      </c>
      <c r="J30" s="31">
        <f>'[7]NR 2023'!Y30</f>
        <v>2863</v>
      </c>
      <c r="K30" s="62">
        <f>'[7]NR 2023'!Z30</f>
        <v>35</v>
      </c>
      <c r="L30" s="33">
        <f t="shared" si="10"/>
        <v>2898</v>
      </c>
      <c r="M30" s="63">
        <f t="shared" si="13"/>
        <v>3149.3</v>
      </c>
      <c r="N30" s="64">
        <f>K30*1.1</f>
        <v>38.5</v>
      </c>
      <c r="O30" s="22">
        <f t="shared" si="11"/>
        <v>3187.8</v>
      </c>
      <c r="P30" s="63">
        <f t="shared" si="14"/>
        <v>3464.2300000000005</v>
      </c>
      <c r="Q30" s="64">
        <f t="shared" si="14"/>
        <v>42.35</v>
      </c>
      <c r="R30" s="22">
        <f t="shared" si="12"/>
        <v>3506.5800000000004</v>
      </c>
      <c r="S30" s="3"/>
    </row>
    <row r="31" spans="1:19" x14ac:dyDescent="0.25">
      <c r="A31" s="1"/>
      <c r="B31" s="28" t="s">
        <v>47</v>
      </c>
      <c r="C31" s="42" t="s">
        <v>48</v>
      </c>
      <c r="D31" s="20">
        <f>'[7]NR 2023'!G31</f>
        <v>921.3</v>
      </c>
      <c r="E31" s="21">
        <f>'[7]NR 2023'!H31</f>
        <v>0</v>
      </c>
      <c r="F31" s="22">
        <f t="shared" si="8"/>
        <v>921.3</v>
      </c>
      <c r="G31" s="20">
        <f>'[7]NR 2023'!M31</f>
        <v>452</v>
      </c>
      <c r="H31" s="21">
        <f>'[7]NR 2023'!N31</f>
        <v>0</v>
      </c>
      <c r="I31" s="23">
        <f t="shared" si="9"/>
        <v>452</v>
      </c>
      <c r="J31" s="31">
        <f>'[7]NR 2023'!Y31</f>
        <v>599.6</v>
      </c>
      <c r="K31" s="32">
        <f>'[7]NR 2023'!Z31</f>
        <v>0</v>
      </c>
      <c r="L31" s="33">
        <f t="shared" si="10"/>
        <v>599.6</v>
      </c>
      <c r="M31" s="63">
        <f t="shared" si="13"/>
        <v>659.56000000000006</v>
      </c>
      <c r="N31" s="63">
        <f t="shared" si="13"/>
        <v>0</v>
      </c>
      <c r="O31" s="22">
        <f t="shared" si="11"/>
        <v>659.56000000000006</v>
      </c>
      <c r="P31" s="63">
        <f t="shared" si="14"/>
        <v>725.51600000000008</v>
      </c>
      <c r="Q31" s="63">
        <f t="shared" si="14"/>
        <v>0</v>
      </c>
      <c r="R31" s="22">
        <f t="shared" si="12"/>
        <v>725.51600000000008</v>
      </c>
      <c r="S31" s="3"/>
    </row>
    <row r="32" spans="1:19" x14ac:dyDescent="0.25">
      <c r="A32" s="1"/>
      <c r="B32" s="28" t="s">
        <v>49</v>
      </c>
      <c r="C32" s="42" t="s">
        <v>50</v>
      </c>
      <c r="D32" s="20">
        <f>'[7]NR 2023'!G32</f>
        <v>28311.599999999999</v>
      </c>
      <c r="E32" s="21">
        <f>'[7]NR 2023'!H32</f>
        <v>0</v>
      </c>
      <c r="F32" s="22">
        <f t="shared" si="8"/>
        <v>28311.599999999999</v>
      </c>
      <c r="G32" s="20">
        <f>'[7]NR 2023'!M32</f>
        <v>28799.1</v>
      </c>
      <c r="H32" s="21">
        <f>'[7]NR 2023'!N32</f>
        <v>0</v>
      </c>
      <c r="I32" s="23">
        <f t="shared" si="9"/>
        <v>28799.1</v>
      </c>
      <c r="J32" s="31">
        <f>'[7]NR 2023'!Y32</f>
        <v>28799.1</v>
      </c>
      <c r="K32" s="32">
        <f>'[7]NR 2023'!Z32</f>
        <v>0</v>
      </c>
      <c r="L32" s="33">
        <f t="shared" si="10"/>
        <v>28799.1</v>
      </c>
      <c r="M32" s="63">
        <f t="shared" si="13"/>
        <v>31679.010000000002</v>
      </c>
      <c r="N32" s="63">
        <f t="shared" si="13"/>
        <v>0</v>
      </c>
      <c r="O32" s="22">
        <f t="shared" si="11"/>
        <v>31679.010000000002</v>
      </c>
      <c r="P32" s="63">
        <f t="shared" si="14"/>
        <v>34846.911000000007</v>
      </c>
      <c r="Q32" s="63">
        <f t="shared" si="14"/>
        <v>0</v>
      </c>
      <c r="R32" s="22">
        <f t="shared" si="12"/>
        <v>34846.911000000007</v>
      </c>
      <c r="S32" s="3"/>
    </row>
    <row r="33" spans="1:19" x14ac:dyDescent="0.25">
      <c r="A33" s="1"/>
      <c r="B33" s="28" t="s">
        <v>51</v>
      </c>
      <c r="C33" s="39" t="s">
        <v>52</v>
      </c>
      <c r="D33" s="20">
        <f>'[7]NR 2023'!G33</f>
        <v>28002.6</v>
      </c>
      <c r="E33" s="21">
        <f>'[7]NR 2023'!H33</f>
        <v>0</v>
      </c>
      <c r="F33" s="22">
        <f t="shared" si="8"/>
        <v>28002.6</v>
      </c>
      <c r="G33" s="20">
        <f>'[7]NR 2023'!M33</f>
        <v>28367.200000000001</v>
      </c>
      <c r="H33" s="21">
        <f>'[7]NR 2023'!N33</f>
        <v>0</v>
      </c>
      <c r="I33" s="23">
        <f t="shared" si="9"/>
        <v>28367.200000000001</v>
      </c>
      <c r="J33" s="31">
        <f>'[7]NR 2023'!Y33</f>
        <v>28367.200000000001</v>
      </c>
      <c r="K33" s="32">
        <f>'[7]NR 2023'!Z33</f>
        <v>0</v>
      </c>
      <c r="L33" s="33">
        <f t="shared" si="10"/>
        <v>28367.200000000001</v>
      </c>
      <c r="M33" s="63">
        <f t="shared" si="13"/>
        <v>31203.920000000002</v>
      </c>
      <c r="N33" s="63">
        <f t="shared" si="13"/>
        <v>0</v>
      </c>
      <c r="O33" s="22">
        <f t="shared" si="11"/>
        <v>31203.920000000002</v>
      </c>
      <c r="P33" s="63">
        <f t="shared" si="14"/>
        <v>34324.312000000005</v>
      </c>
      <c r="Q33" s="63">
        <f t="shared" si="14"/>
        <v>0</v>
      </c>
      <c r="R33" s="22">
        <f t="shared" si="12"/>
        <v>34324.312000000005</v>
      </c>
      <c r="S33" s="3"/>
    </row>
    <row r="34" spans="1:19" x14ac:dyDescent="0.25">
      <c r="A34" s="1"/>
      <c r="B34" s="28" t="s">
        <v>53</v>
      </c>
      <c r="C34" s="65" t="s">
        <v>54</v>
      </c>
      <c r="D34" s="20">
        <f>'[7]NR 2023'!G34</f>
        <v>309</v>
      </c>
      <c r="E34" s="21">
        <f>'[7]NR 2023'!H34</f>
        <v>0</v>
      </c>
      <c r="F34" s="22">
        <f t="shared" si="8"/>
        <v>309</v>
      </c>
      <c r="G34" s="20">
        <f>'[7]NR 2023'!M34</f>
        <v>431.90000000000003</v>
      </c>
      <c r="H34" s="21">
        <f>'[7]NR 2023'!N34</f>
        <v>0</v>
      </c>
      <c r="I34" s="23">
        <f t="shared" si="9"/>
        <v>431.90000000000003</v>
      </c>
      <c r="J34" s="31">
        <f>'[7]NR 2023'!Y34</f>
        <v>431.90000000000003</v>
      </c>
      <c r="K34" s="32">
        <f>'[7]NR 2023'!Z34</f>
        <v>0</v>
      </c>
      <c r="L34" s="33">
        <f t="shared" si="10"/>
        <v>431.90000000000003</v>
      </c>
      <c r="M34" s="63">
        <f t="shared" si="13"/>
        <v>475.09000000000009</v>
      </c>
      <c r="N34" s="63">
        <f t="shared" si="13"/>
        <v>0</v>
      </c>
      <c r="O34" s="22">
        <f t="shared" si="11"/>
        <v>475.09000000000009</v>
      </c>
      <c r="P34" s="63">
        <f t="shared" si="14"/>
        <v>522.59900000000016</v>
      </c>
      <c r="Q34" s="63">
        <f t="shared" si="14"/>
        <v>0</v>
      </c>
      <c r="R34" s="22">
        <f t="shared" si="12"/>
        <v>522.59900000000016</v>
      </c>
      <c r="S34" s="3"/>
    </row>
    <row r="35" spans="1:19" x14ac:dyDescent="0.25">
      <c r="A35" s="1"/>
      <c r="B35" s="28" t="s">
        <v>55</v>
      </c>
      <c r="C35" s="42" t="s">
        <v>56</v>
      </c>
      <c r="D35" s="20">
        <f>'[7]NR 2023'!G35</f>
        <v>9413.3000000000011</v>
      </c>
      <c r="E35" s="21">
        <f>'[7]NR 2023'!H35</f>
        <v>0</v>
      </c>
      <c r="F35" s="22">
        <f t="shared" si="8"/>
        <v>9413.3000000000011</v>
      </c>
      <c r="G35" s="20">
        <f>'[7]NR 2023'!M35</f>
        <v>9520.5</v>
      </c>
      <c r="H35" s="21">
        <f>'[7]NR 2023'!N35</f>
        <v>0</v>
      </c>
      <c r="I35" s="23">
        <f t="shared" si="9"/>
        <v>9520.5</v>
      </c>
      <c r="J35" s="31">
        <f>'[7]NR 2023'!Y35</f>
        <v>9520.5</v>
      </c>
      <c r="K35" s="32">
        <f>'[7]NR 2023'!Z35</f>
        <v>0</v>
      </c>
      <c r="L35" s="33">
        <f t="shared" si="10"/>
        <v>9520.5</v>
      </c>
      <c r="M35" s="63">
        <f t="shared" si="13"/>
        <v>10472.550000000001</v>
      </c>
      <c r="N35" s="63">
        <f t="shared" si="13"/>
        <v>0</v>
      </c>
      <c r="O35" s="22">
        <f t="shared" si="11"/>
        <v>10472.550000000001</v>
      </c>
      <c r="P35" s="63">
        <f t="shared" si="14"/>
        <v>11519.805000000002</v>
      </c>
      <c r="Q35" s="63">
        <f t="shared" si="14"/>
        <v>0</v>
      </c>
      <c r="R35" s="22">
        <f t="shared" si="12"/>
        <v>11519.805000000002</v>
      </c>
      <c r="S35" s="3"/>
    </row>
    <row r="36" spans="1:19" x14ac:dyDescent="0.25">
      <c r="A36" s="1"/>
      <c r="B36" s="28" t="s">
        <v>57</v>
      </c>
      <c r="C36" s="42" t="s">
        <v>58</v>
      </c>
      <c r="D36" s="20">
        <f>'[7]NR 2023'!G36</f>
        <v>2.6</v>
      </c>
      <c r="E36" s="21">
        <f>'[7]NR 2023'!H36</f>
        <v>0</v>
      </c>
      <c r="F36" s="22">
        <f t="shared" si="8"/>
        <v>2.6</v>
      </c>
      <c r="G36" s="20">
        <f>'[7]NR 2023'!M36</f>
        <v>4</v>
      </c>
      <c r="H36" s="21">
        <f>'[7]NR 2023'!N36</f>
        <v>0</v>
      </c>
      <c r="I36" s="23">
        <f t="shared" si="9"/>
        <v>4</v>
      </c>
      <c r="J36" s="31">
        <f>'[7]NR 2023'!Y36</f>
        <v>4</v>
      </c>
      <c r="K36" s="32">
        <f>'[7]NR 2023'!Z36</f>
        <v>0</v>
      </c>
      <c r="L36" s="33">
        <f t="shared" si="10"/>
        <v>4</v>
      </c>
      <c r="M36" s="63">
        <f t="shared" si="13"/>
        <v>4.4000000000000004</v>
      </c>
      <c r="N36" s="63">
        <f t="shared" si="13"/>
        <v>0</v>
      </c>
      <c r="O36" s="22">
        <f t="shared" si="11"/>
        <v>4.4000000000000004</v>
      </c>
      <c r="P36" s="63">
        <f t="shared" si="14"/>
        <v>4.8400000000000007</v>
      </c>
      <c r="Q36" s="63">
        <f t="shared" si="14"/>
        <v>0</v>
      </c>
      <c r="R36" s="22">
        <f t="shared" si="12"/>
        <v>4.8400000000000007</v>
      </c>
      <c r="S36" s="3"/>
    </row>
    <row r="37" spans="1:19" x14ac:dyDescent="0.25">
      <c r="A37" s="1"/>
      <c r="B37" s="28" t="s">
        <v>59</v>
      </c>
      <c r="C37" s="42" t="s">
        <v>60</v>
      </c>
      <c r="D37" s="20">
        <f>'[7]NR 2023'!G37</f>
        <v>1830</v>
      </c>
      <c r="E37" s="21">
        <f>'[7]NR 2023'!H37</f>
        <v>0</v>
      </c>
      <c r="F37" s="22">
        <f t="shared" si="8"/>
        <v>1830</v>
      </c>
      <c r="G37" s="20">
        <f>'[7]NR 2023'!M37</f>
        <v>1864</v>
      </c>
      <c r="H37" s="21">
        <f>'[7]NR 2023'!N37</f>
        <v>0</v>
      </c>
      <c r="I37" s="23">
        <f t="shared" si="9"/>
        <v>1864</v>
      </c>
      <c r="J37" s="31">
        <f>'[7]NR 2023'!Y37</f>
        <v>1864</v>
      </c>
      <c r="K37" s="32">
        <f>'[7]NR 2023'!Z37</f>
        <v>0</v>
      </c>
      <c r="L37" s="33">
        <f t="shared" si="10"/>
        <v>1864</v>
      </c>
      <c r="M37" s="63">
        <f t="shared" si="13"/>
        <v>2050.4</v>
      </c>
      <c r="N37" s="63">
        <f t="shared" si="13"/>
        <v>0</v>
      </c>
      <c r="O37" s="22">
        <f t="shared" si="11"/>
        <v>2050.4</v>
      </c>
      <c r="P37" s="63">
        <f t="shared" si="14"/>
        <v>2255.4400000000005</v>
      </c>
      <c r="Q37" s="63">
        <f t="shared" si="14"/>
        <v>0</v>
      </c>
      <c r="R37" s="22">
        <f t="shared" si="12"/>
        <v>2255.4400000000005</v>
      </c>
      <c r="S37" s="3"/>
    </row>
    <row r="38" spans="1:19" ht="15.75" thickBot="1" x14ac:dyDescent="0.3">
      <c r="A38" s="1"/>
      <c r="B38" s="66" t="s">
        <v>61</v>
      </c>
      <c r="C38" s="67" t="s">
        <v>62</v>
      </c>
      <c r="D38" s="20">
        <f>'[7]NR 2023'!G38</f>
        <v>2244.8000000000002</v>
      </c>
      <c r="E38" s="21">
        <f>'[7]NR 2023'!H38</f>
        <v>0</v>
      </c>
      <c r="F38" s="46">
        <f t="shared" si="8"/>
        <v>2244.8000000000002</v>
      </c>
      <c r="G38" s="20">
        <f>'[7]NR 2023'!M38</f>
        <v>1799.3</v>
      </c>
      <c r="H38" s="21">
        <f>'[7]NR 2023'!N38</f>
        <v>20</v>
      </c>
      <c r="I38" s="47">
        <f t="shared" si="9"/>
        <v>1819.3</v>
      </c>
      <c r="J38" s="31">
        <f>'[7]NR 2023'!Y38</f>
        <v>1892.1999999999998</v>
      </c>
      <c r="K38" s="32">
        <f>'[7]NR 2023'!Z38</f>
        <v>55</v>
      </c>
      <c r="L38" s="33">
        <f t="shared" si="10"/>
        <v>1947.1999999999998</v>
      </c>
      <c r="M38" s="68">
        <f t="shared" si="13"/>
        <v>2081.42</v>
      </c>
      <c r="N38" s="68">
        <f t="shared" si="13"/>
        <v>60.500000000000007</v>
      </c>
      <c r="O38" s="46">
        <f t="shared" si="11"/>
        <v>2141.92</v>
      </c>
      <c r="P38" s="68">
        <f t="shared" si="14"/>
        <v>2289.5620000000004</v>
      </c>
      <c r="Q38" s="68">
        <f t="shared" si="14"/>
        <v>66.550000000000011</v>
      </c>
      <c r="R38" s="46">
        <f t="shared" si="12"/>
        <v>2356.1120000000005</v>
      </c>
      <c r="S38" s="3"/>
    </row>
    <row r="39" spans="1:19" ht="15.75" thickBot="1" x14ac:dyDescent="0.3">
      <c r="A39" s="1"/>
      <c r="B39" s="51" t="s">
        <v>63</v>
      </c>
      <c r="C39" s="69" t="s">
        <v>64</v>
      </c>
      <c r="D39" s="70">
        <f>SUM(D28:D32)+SUM(D35:D38)</f>
        <v>47738</v>
      </c>
      <c r="E39" s="70">
        <f>SUM(E28:E32)+SUM(E35:E38)</f>
        <v>14.5</v>
      </c>
      <c r="F39" s="71">
        <f>SUM(F35:F38)+SUM(F28:F32)</f>
        <v>47752.5</v>
      </c>
      <c r="G39" s="70">
        <f>SUM(G28:G32)+SUM(G35:G38)</f>
        <v>46593.099999999991</v>
      </c>
      <c r="H39" s="70">
        <f>SUM(H28:H32)+SUM(H35:H38)</f>
        <v>50</v>
      </c>
      <c r="I39" s="72">
        <f>SUM(I35:I38)+SUM(I28:I32)</f>
        <v>46643.099999999991</v>
      </c>
      <c r="J39" s="73">
        <f>SUM(J28:J32)+SUM(J35:J38)</f>
        <v>48088.600000000006</v>
      </c>
      <c r="K39" s="74">
        <f>SUM(K28:K32)+SUM(K35:K38)</f>
        <v>100</v>
      </c>
      <c r="L39" s="73">
        <f>SUM(L35:L38)+SUM(L28:L32)</f>
        <v>48188.600000000006</v>
      </c>
      <c r="M39" s="70">
        <f>SUM(M28:M32)+SUM(M35:M38)</f>
        <v>52897.460000000006</v>
      </c>
      <c r="N39" s="70">
        <f>SUM(N28:N32)+SUM(N35:N38)</f>
        <v>110</v>
      </c>
      <c r="O39" s="71">
        <f>SUM(O35:O38)+SUM(O28:O32)</f>
        <v>53007.460000000006</v>
      </c>
      <c r="P39" s="70">
        <f>SUM(P28:P32)+SUM(P35:P38)</f>
        <v>58187.206000000013</v>
      </c>
      <c r="Q39" s="70">
        <f>SUM(Q28:Q32)+SUM(Q35:Q38)</f>
        <v>121.00000000000001</v>
      </c>
      <c r="R39" s="71">
        <f>SUM(R35:R38)+SUM(R28:R32)</f>
        <v>58308.206000000006</v>
      </c>
      <c r="S39" s="3"/>
    </row>
    <row r="40" spans="1:19" ht="19.5" thickBot="1" x14ac:dyDescent="0.35">
      <c r="A40" s="1"/>
      <c r="B40" s="75" t="s">
        <v>65</v>
      </c>
      <c r="C40" s="76" t="s">
        <v>66</v>
      </c>
      <c r="D40" s="77">
        <f t="shared" ref="D40:R40" si="15">D24-D39</f>
        <v>4</v>
      </c>
      <c r="E40" s="77">
        <f t="shared" si="15"/>
        <v>96</v>
      </c>
      <c r="F40" s="78">
        <f t="shared" si="15"/>
        <v>100</v>
      </c>
      <c r="G40" s="77">
        <f>G24-G39</f>
        <v>1356.0000000000073</v>
      </c>
      <c r="H40" s="77">
        <f t="shared" si="15"/>
        <v>50</v>
      </c>
      <c r="I40" s="79">
        <f t="shared" si="15"/>
        <v>1406.0000000000073</v>
      </c>
      <c r="J40" s="77">
        <f t="shared" si="15"/>
        <v>-600.00000000000728</v>
      </c>
      <c r="K40" s="77">
        <f t="shared" si="15"/>
        <v>0</v>
      </c>
      <c r="L40" s="78">
        <f t="shared" si="15"/>
        <v>-600.00000000000728</v>
      </c>
      <c r="M40" s="80">
        <f t="shared" si="15"/>
        <v>-660</v>
      </c>
      <c r="N40" s="77">
        <f t="shared" si="15"/>
        <v>0</v>
      </c>
      <c r="O40" s="78">
        <f t="shared" si="15"/>
        <v>-660</v>
      </c>
      <c r="P40" s="77">
        <f t="shared" si="15"/>
        <v>-726.00000000000728</v>
      </c>
      <c r="Q40" s="77">
        <f t="shared" si="15"/>
        <v>0</v>
      </c>
      <c r="R40" s="78">
        <f t="shared" si="15"/>
        <v>-726</v>
      </c>
      <c r="S40" s="3"/>
    </row>
    <row r="41" spans="1:19" ht="15.75" thickBot="1" x14ac:dyDescent="0.3">
      <c r="A41" s="1"/>
      <c r="B41" s="81" t="s">
        <v>67</v>
      </c>
      <c r="C41" s="82" t="s">
        <v>68</v>
      </c>
      <c r="D41" s="83"/>
      <c r="E41" s="84"/>
      <c r="F41" s="85">
        <f>F40-D16</f>
        <v>-4516.8</v>
      </c>
      <c r="G41" s="83"/>
      <c r="H41" s="86"/>
      <c r="I41" s="87">
        <f>I40-G16</f>
        <v>-3646.9999999999927</v>
      </c>
      <c r="J41" s="88"/>
      <c r="K41" s="86"/>
      <c r="L41" s="85">
        <f>L40-J16</f>
        <v>-6709.0000000000073</v>
      </c>
      <c r="M41" s="89"/>
      <c r="N41" s="86"/>
      <c r="O41" s="85">
        <f>O40-M16</f>
        <v>-7379.9000000000005</v>
      </c>
      <c r="P41" s="83"/>
      <c r="Q41" s="86"/>
      <c r="R41" s="85">
        <f>R40-P16</f>
        <v>-8117.8900000000012</v>
      </c>
      <c r="S41" s="3"/>
    </row>
    <row r="42" spans="1:19" s="95" customFormat="1" ht="8.25" customHeight="1" thickBot="1" x14ac:dyDescent="0.3">
      <c r="A42" s="90"/>
      <c r="B42" s="91"/>
      <c r="C42" s="92"/>
      <c r="D42" s="90"/>
      <c r="E42" s="93"/>
      <c r="F42" s="93"/>
      <c r="G42" s="90"/>
      <c r="H42" s="93"/>
      <c r="I42" s="93"/>
      <c r="J42" s="93"/>
      <c r="K42" s="93"/>
      <c r="L42" s="94"/>
      <c r="M42" s="94"/>
      <c r="N42" s="94"/>
      <c r="O42" s="94"/>
      <c r="P42" s="94"/>
      <c r="Q42" s="94"/>
      <c r="R42" s="94"/>
      <c r="S42" s="94"/>
    </row>
    <row r="43" spans="1:19" s="95" customFormat="1" ht="15.75" customHeight="1" x14ac:dyDescent="0.25">
      <c r="A43" s="90"/>
      <c r="B43" s="96"/>
      <c r="C43" s="519" t="s">
        <v>69</v>
      </c>
      <c r="D43" s="97" t="s">
        <v>70</v>
      </c>
      <c r="E43" s="93"/>
      <c r="F43" s="98"/>
      <c r="G43" s="97" t="s">
        <v>71</v>
      </c>
      <c r="H43" s="93"/>
      <c r="I43" s="93"/>
      <c r="J43" s="97" t="s">
        <v>72</v>
      </c>
      <c r="K43" s="93"/>
      <c r="L43" s="93"/>
      <c r="M43" s="97" t="s">
        <v>73</v>
      </c>
      <c r="N43" s="94"/>
      <c r="O43" s="94"/>
      <c r="P43" s="97" t="s">
        <v>73</v>
      </c>
      <c r="Q43" s="94"/>
      <c r="R43" s="94"/>
      <c r="S43" s="94"/>
    </row>
    <row r="44" spans="1:19" ht="15.75" thickBot="1" x14ac:dyDescent="0.3">
      <c r="A44" s="1"/>
      <c r="B44" s="96"/>
      <c r="C44" s="520"/>
      <c r="D44" s="99">
        <f>'[7]NR 2023'!D44</f>
        <v>415.6</v>
      </c>
      <c r="E44" s="93"/>
      <c r="F44" s="98"/>
      <c r="G44" s="99">
        <v>427.9</v>
      </c>
      <c r="H44" s="100"/>
      <c r="I44" s="100"/>
      <c r="J44" s="99">
        <v>427.9</v>
      </c>
      <c r="K44" s="100"/>
      <c r="L44" s="100"/>
      <c r="M44" s="99">
        <v>427.9</v>
      </c>
      <c r="N44" s="3"/>
      <c r="O44" s="3"/>
      <c r="P44" s="99">
        <v>427.9</v>
      </c>
      <c r="Q44" s="3"/>
      <c r="R44" s="3"/>
      <c r="S44" s="3"/>
    </row>
    <row r="45" spans="1:19" s="95" customFormat="1" ht="8.25" customHeight="1" thickBot="1" x14ac:dyDescent="0.3">
      <c r="A45" s="90"/>
      <c r="B45" s="96"/>
      <c r="C45" s="92"/>
      <c r="D45" s="93"/>
      <c r="E45" s="93"/>
      <c r="F45" s="98"/>
      <c r="G45" s="93"/>
      <c r="H45" s="93"/>
      <c r="I45" s="98"/>
      <c r="J45" s="98"/>
      <c r="K45" s="98"/>
      <c r="L45" s="94"/>
      <c r="M45" s="94"/>
      <c r="N45" s="94"/>
      <c r="O45" s="94"/>
      <c r="P45" s="94"/>
      <c r="Q45" s="94"/>
      <c r="R45" s="94"/>
      <c r="S45" s="94"/>
    </row>
    <row r="46" spans="1:19" s="95" customFormat="1" ht="37.5" customHeight="1" thickBot="1" x14ac:dyDescent="0.3">
      <c r="A46" s="90"/>
      <c r="B46" s="96"/>
      <c r="C46" s="519" t="s">
        <v>74</v>
      </c>
      <c r="D46" s="101" t="s">
        <v>75</v>
      </c>
      <c r="E46" s="102" t="s">
        <v>76</v>
      </c>
      <c r="F46" s="98"/>
      <c r="G46" s="101" t="s">
        <v>75</v>
      </c>
      <c r="H46" s="102" t="s">
        <v>76</v>
      </c>
      <c r="I46" s="94"/>
      <c r="J46" s="101" t="s">
        <v>75</v>
      </c>
      <c r="K46" s="102" t="s">
        <v>76</v>
      </c>
      <c r="L46" s="103"/>
      <c r="M46" s="101" t="s">
        <v>75</v>
      </c>
      <c r="N46" s="102" t="s">
        <v>76</v>
      </c>
      <c r="O46" s="94"/>
      <c r="P46" s="101" t="s">
        <v>75</v>
      </c>
      <c r="Q46" s="102" t="s">
        <v>76</v>
      </c>
      <c r="R46" s="94"/>
      <c r="S46" s="94"/>
    </row>
    <row r="47" spans="1:19" ht="15.75" thickBot="1" x14ac:dyDescent="0.3">
      <c r="A47" s="1"/>
      <c r="B47" s="104"/>
      <c r="C47" s="521"/>
      <c r="D47" s="105">
        <v>0</v>
      </c>
      <c r="E47" s="106">
        <v>0</v>
      </c>
      <c r="F47" s="98"/>
      <c r="G47" s="105">
        <v>0</v>
      </c>
      <c r="H47" s="106">
        <v>0</v>
      </c>
      <c r="I47" s="3"/>
      <c r="J47" s="105">
        <v>0</v>
      </c>
      <c r="K47" s="106">
        <v>0</v>
      </c>
      <c r="L47" s="100"/>
      <c r="M47" s="105">
        <v>0</v>
      </c>
      <c r="N47" s="106">
        <v>0</v>
      </c>
      <c r="O47" s="3"/>
      <c r="P47" s="105">
        <v>0</v>
      </c>
      <c r="Q47" s="106">
        <v>0</v>
      </c>
      <c r="R47" s="3"/>
      <c r="S47" s="3"/>
    </row>
    <row r="48" spans="1:19" x14ac:dyDescent="0.25">
      <c r="A48" s="1"/>
      <c r="B48" s="104"/>
      <c r="C48" s="92"/>
      <c r="D48" s="93"/>
      <c r="E48" s="93"/>
      <c r="F48" s="98"/>
      <c r="G48" s="93"/>
      <c r="H48" s="93"/>
      <c r="I48" s="98"/>
      <c r="J48" s="98"/>
      <c r="K48" s="98"/>
      <c r="L48" s="94"/>
      <c r="M48" s="3"/>
      <c r="N48" s="94"/>
      <c r="O48" s="94"/>
      <c r="P48" s="3"/>
      <c r="Q48" s="3"/>
      <c r="R48" s="3"/>
      <c r="S48" s="3"/>
    </row>
    <row r="49" spans="1:19" x14ac:dyDescent="0.25">
      <c r="A49" s="1"/>
      <c r="B49" s="104"/>
      <c r="C49" s="107" t="s">
        <v>77</v>
      </c>
      <c r="D49" s="108" t="s">
        <v>78</v>
      </c>
      <c r="E49" s="93"/>
      <c r="F49" s="3"/>
      <c r="G49" s="108" t="s">
        <v>79</v>
      </c>
      <c r="H49" s="3"/>
      <c r="I49" s="3"/>
      <c r="J49" s="108" t="s">
        <v>80</v>
      </c>
      <c r="K49" s="3"/>
      <c r="L49" s="109"/>
      <c r="M49" s="108" t="s">
        <v>81</v>
      </c>
      <c r="N49" s="109"/>
      <c r="O49" s="109"/>
      <c r="P49" s="108" t="s">
        <v>82</v>
      </c>
      <c r="Q49" s="3"/>
      <c r="R49" s="3"/>
      <c r="S49" s="3"/>
    </row>
    <row r="50" spans="1:19" x14ac:dyDescent="0.25">
      <c r="A50" s="1"/>
      <c r="B50" s="104"/>
      <c r="C50" s="110" t="s">
        <v>83</v>
      </c>
      <c r="D50" s="111">
        <f>SUM(D51:D54)</f>
        <v>3896.7</v>
      </c>
      <c r="E50" s="93"/>
      <c r="F50" s="3"/>
      <c r="G50" s="111">
        <f>SUM(G51:G54)</f>
        <v>3088.5</v>
      </c>
      <c r="H50" s="3"/>
      <c r="I50" s="3"/>
      <c r="J50" s="111">
        <f>SUM(J51:J54)</f>
        <v>3547.0999999999995</v>
      </c>
      <c r="K50" s="3"/>
      <c r="L50" s="112"/>
      <c r="M50" s="111">
        <f>SUM(M51:M54)</f>
        <v>3901.8100000000004</v>
      </c>
      <c r="N50" s="112"/>
      <c r="O50" s="112"/>
      <c r="P50" s="111">
        <f>SUM(P51:P54)</f>
        <v>4291.9910000000009</v>
      </c>
      <c r="Q50" s="3"/>
      <c r="R50" s="3"/>
      <c r="S50" s="3"/>
    </row>
    <row r="51" spans="1:19" x14ac:dyDescent="0.25">
      <c r="A51" s="1"/>
      <c r="B51" s="104"/>
      <c r="C51" s="110" t="s">
        <v>84</v>
      </c>
      <c r="D51" s="111">
        <v>1688.4</v>
      </c>
      <c r="E51" s="93"/>
      <c r="F51" s="3"/>
      <c r="G51" s="111">
        <v>583.79999999999995</v>
      </c>
      <c r="H51" s="3"/>
      <c r="I51" s="3"/>
      <c r="J51" s="111">
        <f>'[7]NR 2023'!Y51</f>
        <v>668.8</v>
      </c>
      <c r="K51" s="3"/>
      <c r="L51" s="112"/>
      <c r="M51" s="111">
        <f>J51*1.1</f>
        <v>735.68000000000006</v>
      </c>
      <c r="N51" s="112"/>
      <c r="O51" s="112"/>
      <c r="P51" s="111">
        <f>M51*1.1</f>
        <v>809.24800000000016</v>
      </c>
      <c r="Q51" s="3"/>
      <c r="R51" s="3"/>
      <c r="S51" s="3"/>
    </row>
    <row r="52" spans="1:19" x14ac:dyDescent="0.25">
      <c r="A52" s="1"/>
      <c r="B52" s="104"/>
      <c r="C52" s="110" t="s">
        <v>85</v>
      </c>
      <c r="D52" s="111">
        <v>1416.8</v>
      </c>
      <c r="E52" s="93"/>
      <c r="F52" s="3"/>
      <c r="G52" s="111">
        <v>1809.6999999999998</v>
      </c>
      <c r="H52" s="3"/>
      <c r="I52" s="3"/>
      <c r="J52" s="111">
        <f>'[7]NR 2023'!Y52</f>
        <v>2143.2999999999997</v>
      </c>
      <c r="K52" s="3"/>
      <c r="L52" s="112"/>
      <c r="M52" s="111">
        <f t="shared" ref="M52:M54" si="16">J52*1.1</f>
        <v>2357.63</v>
      </c>
      <c r="N52" s="112"/>
      <c r="O52" s="112"/>
      <c r="P52" s="111">
        <f t="shared" ref="P52:P54" si="17">M52*1.1</f>
        <v>2593.3930000000005</v>
      </c>
      <c r="Q52" s="3"/>
      <c r="R52" s="3"/>
      <c r="S52" s="3"/>
    </row>
    <row r="53" spans="1:19" x14ac:dyDescent="0.25">
      <c r="A53" s="1"/>
      <c r="B53" s="104"/>
      <c r="C53" s="110" t="s">
        <v>86</v>
      </c>
      <c r="D53" s="111">
        <v>280</v>
      </c>
      <c r="E53" s="93"/>
      <c r="F53" s="3"/>
      <c r="G53" s="111">
        <v>289.89999999999998</v>
      </c>
      <c r="H53" s="3"/>
      <c r="I53" s="3"/>
      <c r="J53" s="111">
        <f>'[7]NR 2023'!Y53</f>
        <v>319.89999999999998</v>
      </c>
      <c r="K53" s="3"/>
      <c r="L53" s="112"/>
      <c r="M53" s="111">
        <f t="shared" si="16"/>
        <v>351.89</v>
      </c>
      <c r="N53" s="112"/>
      <c r="O53" s="112"/>
      <c r="P53" s="111">
        <f t="shared" si="17"/>
        <v>387.07900000000001</v>
      </c>
      <c r="Q53" s="3"/>
      <c r="R53" s="3"/>
      <c r="S53" s="3"/>
    </row>
    <row r="54" spans="1:19" x14ac:dyDescent="0.25">
      <c r="A54" s="1"/>
      <c r="B54" s="104"/>
      <c r="C54" s="113" t="s">
        <v>87</v>
      </c>
      <c r="D54" s="111">
        <v>511.5</v>
      </c>
      <c r="E54" s="93"/>
      <c r="F54" s="3"/>
      <c r="G54" s="111">
        <v>405.1</v>
      </c>
      <c r="H54" s="3"/>
      <c r="I54" s="3"/>
      <c r="J54" s="111">
        <f>'[7]NR 2023'!Y54</f>
        <v>415.1</v>
      </c>
      <c r="K54" s="3"/>
      <c r="L54" s="112"/>
      <c r="M54" s="111">
        <f t="shared" si="16"/>
        <v>456.61000000000007</v>
      </c>
      <c r="N54" s="112"/>
      <c r="O54" s="112"/>
      <c r="P54" s="111">
        <f t="shared" si="17"/>
        <v>502.27100000000013</v>
      </c>
      <c r="Q54" s="3"/>
      <c r="R54" s="3"/>
      <c r="S54" s="3"/>
    </row>
    <row r="55" spans="1:19" ht="10.5" customHeight="1" x14ac:dyDescent="0.25">
      <c r="A55" s="1"/>
      <c r="B55" s="104"/>
      <c r="C55" s="92"/>
      <c r="D55" s="93"/>
      <c r="E55" s="9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</row>
    <row r="56" spans="1:19" x14ac:dyDescent="0.25">
      <c r="A56" s="1"/>
      <c r="B56" s="104"/>
      <c r="C56" s="107" t="s">
        <v>88</v>
      </c>
      <c r="D56" s="108" t="s">
        <v>78</v>
      </c>
      <c r="E56" s="93"/>
      <c r="F56" s="98"/>
      <c r="G56" s="108" t="s">
        <v>89</v>
      </c>
      <c r="H56" s="93"/>
      <c r="I56" s="98"/>
      <c r="J56" s="108" t="s">
        <v>80</v>
      </c>
      <c r="K56" s="98"/>
      <c r="L56" s="3"/>
      <c r="M56" s="108" t="s">
        <v>81</v>
      </c>
      <c r="N56" s="109"/>
      <c r="O56" s="109"/>
      <c r="P56" s="108" t="s">
        <v>82</v>
      </c>
      <c r="Q56" s="3"/>
      <c r="R56" s="3"/>
      <c r="S56" s="3"/>
    </row>
    <row r="57" spans="1:19" x14ac:dyDescent="0.25">
      <c r="A57" s="1"/>
      <c r="B57" s="104"/>
      <c r="C57" s="110"/>
      <c r="D57" s="114">
        <f>'[7]NR 2023'!E57</f>
        <v>55.6</v>
      </c>
      <c r="E57" s="93"/>
      <c r="F57" s="98"/>
      <c r="G57" s="114">
        <f>'[7]NR 2023'!J57</f>
        <v>55</v>
      </c>
      <c r="H57" s="93"/>
      <c r="I57" s="98"/>
      <c r="J57" s="114">
        <f>'[7]NR 2023'!V57</f>
        <v>56</v>
      </c>
      <c r="K57" s="98"/>
      <c r="L57" s="3"/>
      <c r="M57" s="114">
        <v>56</v>
      </c>
      <c r="N57" s="3"/>
      <c r="O57" s="3"/>
      <c r="P57" s="114">
        <v>56</v>
      </c>
      <c r="Q57" s="3"/>
      <c r="R57" s="3"/>
      <c r="S57" s="3"/>
    </row>
    <row r="58" spans="1:19" x14ac:dyDescent="0.25">
      <c r="A58" s="1"/>
      <c r="B58" s="104"/>
      <c r="C58" s="92"/>
      <c r="D58" s="93"/>
      <c r="E58" s="93"/>
      <c r="F58" s="98"/>
      <c r="G58" s="93"/>
      <c r="H58" s="93"/>
      <c r="I58" s="98"/>
      <c r="J58" s="98"/>
      <c r="K58" s="98"/>
      <c r="L58" s="3"/>
      <c r="M58" s="3"/>
      <c r="N58" s="3"/>
      <c r="O58" s="3"/>
      <c r="P58" s="3"/>
      <c r="Q58" s="3"/>
      <c r="R58" s="3"/>
      <c r="S58" s="3"/>
    </row>
    <row r="59" spans="1:19" x14ac:dyDescent="0.25">
      <c r="A59" s="1"/>
      <c r="B59" s="115" t="s">
        <v>90</v>
      </c>
      <c r="C59" s="116"/>
      <c r="D59" s="527"/>
      <c r="E59" s="527"/>
      <c r="F59" s="527"/>
      <c r="G59" s="527"/>
      <c r="H59" s="527"/>
      <c r="I59" s="527"/>
      <c r="J59" s="527"/>
      <c r="K59" s="527"/>
      <c r="L59" s="117"/>
      <c r="M59" s="117"/>
      <c r="N59" s="117"/>
      <c r="O59" s="117"/>
      <c r="P59" s="117"/>
      <c r="Q59" s="117"/>
      <c r="R59" s="118"/>
      <c r="S59" s="3"/>
    </row>
    <row r="60" spans="1:19" x14ac:dyDescent="0.25">
      <c r="A60" s="1"/>
      <c r="B60" s="119"/>
      <c r="C60" s="95"/>
      <c r="D60" s="95"/>
      <c r="E60" s="95"/>
      <c r="F60" s="95"/>
      <c r="G60" s="95"/>
      <c r="H60" s="95"/>
      <c r="I60" s="95"/>
      <c r="J60" s="95"/>
      <c r="K60" s="95"/>
      <c r="L60" s="95"/>
      <c r="M60" s="95"/>
      <c r="N60" s="95"/>
      <c r="O60" s="95"/>
      <c r="P60" s="95"/>
      <c r="Q60" s="95"/>
      <c r="R60" s="120"/>
      <c r="S60" s="3"/>
    </row>
    <row r="61" spans="1:19" x14ac:dyDescent="0.25">
      <c r="A61" s="1"/>
      <c r="B61" s="524"/>
      <c r="C61" s="525"/>
      <c r="D61" s="525"/>
      <c r="E61" s="525"/>
      <c r="F61" s="525"/>
      <c r="G61" s="525"/>
      <c r="H61" s="525"/>
      <c r="I61" s="525"/>
      <c r="J61" s="525"/>
      <c r="K61" s="525"/>
      <c r="L61" s="95"/>
      <c r="M61" s="95"/>
      <c r="N61" s="95"/>
      <c r="O61" s="95"/>
      <c r="P61" s="95"/>
      <c r="Q61" s="95"/>
      <c r="R61" s="120"/>
      <c r="S61" s="3"/>
    </row>
    <row r="62" spans="1:19" x14ac:dyDescent="0.25">
      <c r="A62" s="1"/>
      <c r="B62" s="524"/>
      <c r="C62" s="525"/>
      <c r="D62" s="525"/>
      <c r="E62" s="525"/>
      <c r="F62" s="525"/>
      <c r="G62" s="525"/>
      <c r="H62" s="525"/>
      <c r="I62" s="525"/>
      <c r="J62" s="525"/>
      <c r="K62" s="525"/>
      <c r="L62" s="95"/>
      <c r="M62" s="95"/>
      <c r="N62" s="95"/>
      <c r="O62" s="95"/>
      <c r="P62" s="95"/>
      <c r="Q62" s="95"/>
      <c r="R62" s="120"/>
      <c r="S62" s="3"/>
    </row>
    <row r="63" spans="1:19" x14ac:dyDescent="0.25">
      <c r="A63" s="1"/>
      <c r="B63" s="524"/>
      <c r="C63" s="525"/>
      <c r="D63" s="525"/>
      <c r="E63" s="525"/>
      <c r="F63" s="525"/>
      <c r="G63" s="525"/>
      <c r="H63" s="525"/>
      <c r="I63" s="525"/>
      <c r="J63" s="525"/>
      <c r="K63" s="525"/>
      <c r="L63" s="95"/>
      <c r="M63" s="95"/>
      <c r="N63" s="95"/>
      <c r="O63" s="95"/>
      <c r="P63" s="95"/>
      <c r="Q63" s="95"/>
      <c r="R63" s="120"/>
      <c r="S63" s="3"/>
    </row>
    <row r="64" spans="1:19" x14ac:dyDescent="0.25">
      <c r="A64" s="1"/>
      <c r="B64" s="524"/>
      <c r="C64" s="525"/>
      <c r="D64" s="525"/>
      <c r="E64" s="525"/>
      <c r="F64" s="525"/>
      <c r="G64" s="525"/>
      <c r="H64" s="525"/>
      <c r="I64" s="525"/>
      <c r="J64" s="525"/>
      <c r="K64" s="525"/>
      <c r="L64" s="95"/>
      <c r="M64" s="95"/>
      <c r="N64" s="95"/>
      <c r="O64" s="95"/>
      <c r="P64" s="95"/>
      <c r="Q64" s="95"/>
      <c r="R64" s="120"/>
      <c r="S64" s="3"/>
    </row>
    <row r="65" spans="1:19" x14ac:dyDescent="0.25">
      <c r="A65" s="1"/>
      <c r="B65" s="121"/>
      <c r="C65" s="122"/>
      <c r="D65" s="123"/>
      <c r="E65" s="123"/>
      <c r="F65" s="123"/>
      <c r="G65" s="123"/>
      <c r="H65" s="123"/>
      <c r="I65" s="123"/>
      <c r="J65" s="123"/>
      <c r="K65" s="123"/>
      <c r="L65" s="95"/>
      <c r="M65" s="95"/>
      <c r="N65" s="95"/>
      <c r="O65" s="95"/>
      <c r="P65" s="95"/>
      <c r="Q65" s="95"/>
      <c r="R65" s="120"/>
      <c r="S65" s="3"/>
    </row>
    <row r="66" spans="1:19" x14ac:dyDescent="0.25">
      <c r="A66" s="1"/>
      <c r="B66" s="124"/>
      <c r="C66" s="125"/>
      <c r="D66" s="123"/>
      <c r="E66" s="123"/>
      <c r="F66" s="123"/>
      <c r="G66" s="123"/>
      <c r="H66" s="123"/>
      <c r="I66" s="123"/>
      <c r="J66" s="123"/>
      <c r="K66" s="123"/>
      <c r="L66" s="95"/>
      <c r="M66" s="95"/>
      <c r="N66" s="95"/>
      <c r="O66" s="95"/>
      <c r="P66" s="95"/>
      <c r="Q66" s="95"/>
      <c r="R66" s="120"/>
      <c r="S66" s="3"/>
    </row>
    <row r="67" spans="1:19" x14ac:dyDescent="0.25">
      <c r="A67" s="1"/>
      <c r="B67" s="121"/>
      <c r="C67" s="126"/>
      <c r="D67" s="123"/>
      <c r="E67" s="123"/>
      <c r="F67" s="123"/>
      <c r="G67" s="123"/>
      <c r="H67" s="123"/>
      <c r="I67" s="123"/>
      <c r="J67" s="123"/>
      <c r="K67" s="123"/>
      <c r="L67" s="95"/>
      <c r="M67" s="95"/>
      <c r="N67" s="95"/>
      <c r="O67" s="95"/>
      <c r="P67" s="95"/>
      <c r="Q67" s="95"/>
      <c r="R67" s="120"/>
      <c r="S67" s="3"/>
    </row>
    <row r="68" spans="1:19" x14ac:dyDescent="0.25">
      <c r="A68" s="1"/>
      <c r="B68" s="121"/>
      <c r="C68" s="126"/>
      <c r="D68" s="123"/>
      <c r="E68" s="123"/>
      <c r="F68" s="123"/>
      <c r="G68" s="123"/>
      <c r="H68" s="123"/>
      <c r="I68" s="123"/>
      <c r="J68" s="123"/>
      <c r="K68" s="123"/>
      <c r="L68" s="95"/>
      <c r="M68" s="95"/>
      <c r="N68" s="95"/>
      <c r="O68" s="95"/>
      <c r="P68" s="95"/>
      <c r="Q68" s="95"/>
      <c r="R68" s="120"/>
      <c r="S68" s="3"/>
    </row>
    <row r="69" spans="1:19" x14ac:dyDescent="0.25">
      <c r="A69" s="1"/>
      <c r="B69" s="127"/>
      <c r="C69" s="128"/>
      <c r="D69" s="129"/>
      <c r="E69" s="129"/>
      <c r="F69" s="129"/>
      <c r="G69" s="129"/>
      <c r="H69" s="129"/>
      <c r="I69" s="129"/>
      <c r="J69" s="129"/>
      <c r="K69" s="129"/>
      <c r="L69" s="130"/>
      <c r="M69" s="130"/>
      <c r="N69" s="130"/>
      <c r="O69" s="130"/>
      <c r="P69" s="130"/>
      <c r="Q69" s="130"/>
      <c r="R69" s="131"/>
      <c r="S69" s="3"/>
    </row>
    <row r="70" spans="1:19" x14ac:dyDescent="0.25">
      <c r="A70" s="90"/>
      <c r="B70" s="132"/>
      <c r="C70" s="133"/>
      <c r="D70" s="134"/>
      <c r="E70" s="134"/>
      <c r="F70" s="134"/>
      <c r="G70" s="134"/>
      <c r="H70" s="134"/>
      <c r="I70" s="134"/>
      <c r="J70" s="134"/>
      <c r="K70" s="134"/>
      <c r="L70" s="3"/>
      <c r="M70" s="3"/>
      <c r="N70" s="3"/>
      <c r="O70" s="3"/>
      <c r="P70" s="3"/>
      <c r="Q70" s="3"/>
      <c r="R70" s="3"/>
      <c r="S70" s="3"/>
    </row>
    <row r="71" spans="1:19" x14ac:dyDescent="0.25">
      <c r="A71" s="1"/>
      <c r="B71" s="135"/>
      <c r="C71" s="135"/>
      <c r="D71" s="135"/>
      <c r="E71" s="135"/>
      <c r="F71" s="135"/>
      <c r="G71" s="135"/>
      <c r="H71" s="135"/>
      <c r="I71" s="135"/>
      <c r="J71" s="135"/>
      <c r="K71" s="135"/>
      <c r="L71" s="3"/>
      <c r="M71" s="3"/>
      <c r="N71" s="3"/>
      <c r="O71" s="3"/>
      <c r="P71" s="3"/>
      <c r="Q71" s="3"/>
      <c r="R71" s="3"/>
      <c r="S71" s="3"/>
    </row>
    <row r="72" spans="1:19" x14ac:dyDescent="0.25">
      <c r="A72" s="1"/>
      <c r="B72" s="135" t="s">
        <v>91</v>
      </c>
      <c r="C72" s="136">
        <v>44788</v>
      </c>
      <c r="D72" s="123"/>
      <c r="E72" s="135"/>
      <c r="F72" s="135" t="s">
        <v>92</v>
      </c>
      <c r="G72" s="137" t="s">
        <v>123</v>
      </c>
      <c r="H72" s="135"/>
      <c r="I72" s="135"/>
      <c r="J72" s="135"/>
      <c r="K72" s="135"/>
      <c r="L72" s="3"/>
      <c r="M72" s="3"/>
      <c r="N72" s="3"/>
      <c r="O72" s="3"/>
      <c r="P72" s="3"/>
      <c r="Q72" s="3"/>
      <c r="R72" s="3"/>
      <c r="S72" s="3"/>
    </row>
    <row r="73" spans="1:19" ht="7.5" customHeight="1" x14ac:dyDescent="0.25">
      <c r="A73" s="1"/>
      <c r="B73" s="135"/>
      <c r="C73" s="135"/>
      <c r="D73" s="135"/>
      <c r="E73" s="135"/>
      <c r="F73" s="135"/>
      <c r="G73" s="135"/>
      <c r="H73" s="135"/>
      <c r="I73" s="135"/>
      <c r="J73" s="135"/>
      <c r="K73" s="135"/>
      <c r="L73" s="3"/>
      <c r="M73" s="3"/>
      <c r="N73" s="3"/>
      <c r="O73" s="3"/>
      <c r="P73" s="3"/>
      <c r="Q73" s="3"/>
      <c r="R73" s="3"/>
      <c r="S73" s="3"/>
    </row>
    <row r="74" spans="1:19" x14ac:dyDescent="0.25">
      <c r="A74" s="1"/>
      <c r="B74" s="135"/>
      <c r="C74" s="135"/>
      <c r="D74" s="138"/>
      <c r="E74" s="135"/>
      <c r="F74" s="135" t="s">
        <v>93</v>
      </c>
      <c r="G74" s="139"/>
      <c r="H74" s="135"/>
      <c r="I74" s="135"/>
      <c r="J74" s="135"/>
      <c r="K74" s="135"/>
      <c r="L74" s="3"/>
      <c r="M74" s="3"/>
      <c r="N74" s="3"/>
      <c r="O74" s="3"/>
      <c r="P74" s="3"/>
      <c r="Q74" s="3"/>
      <c r="R74" s="3"/>
      <c r="S74" s="3"/>
    </row>
    <row r="75" spans="1:19" x14ac:dyDescent="0.25">
      <c r="A75" s="1"/>
      <c r="B75" s="135"/>
      <c r="C75" s="135"/>
      <c r="D75" s="138"/>
      <c r="E75" s="135"/>
      <c r="F75" s="135"/>
      <c r="G75" s="139"/>
      <c r="H75" s="135"/>
      <c r="I75" s="135"/>
      <c r="J75" s="135"/>
      <c r="K75" s="135"/>
      <c r="L75" s="3"/>
      <c r="M75" s="3"/>
      <c r="N75" s="3"/>
      <c r="O75" s="3"/>
      <c r="P75" s="3"/>
      <c r="Q75" s="3"/>
      <c r="R75" s="3"/>
      <c r="S75" s="3"/>
    </row>
    <row r="76" spans="1:19" x14ac:dyDescent="0.25">
      <c r="A76" s="1"/>
      <c r="B76" s="135"/>
      <c r="C76" s="135"/>
      <c r="D76" s="135"/>
      <c r="E76" s="135"/>
      <c r="F76" s="135"/>
      <c r="G76" s="135"/>
      <c r="H76" s="135"/>
      <c r="I76" s="135"/>
      <c r="J76" s="135"/>
      <c r="K76" s="135"/>
      <c r="L76" s="3"/>
      <c r="M76" s="3"/>
      <c r="N76" s="3"/>
      <c r="O76" s="3"/>
      <c r="P76" s="3"/>
      <c r="Q76" s="3"/>
      <c r="R76" s="3"/>
      <c r="S76" s="3"/>
    </row>
    <row r="77" spans="1:19" x14ac:dyDescent="0.25">
      <c r="A77" s="90"/>
      <c r="B77" s="132"/>
      <c r="C77" s="133"/>
      <c r="D77" s="134"/>
      <c r="E77" s="134"/>
      <c r="F77" s="134"/>
      <c r="G77" s="134"/>
      <c r="H77" s="134"/>
      <c r="I77" s="134"/>
      <c r="J77" s="134"/>
      <c r="K77" s="134"/>
      <c r="L77" s="3"/>
      <c r="M77" s="3"/>
      <c r="N77" s="3"/>
      <c r="O77" s="3"/>
      <c r="P77" s="3"/>
      <c r="Q77" s="3"/>
      <c r="R77" s="3"/>
      <c r="S77" s="3"/>
    </row>
    <row r="78" spans="1:19" hidden="1" x14ac:dyDescent="0.25"/>
    <row r="79" spans="1:19" hidden="1" x14ac:dyDescent="0.25"/>
    <row r="80" spans="1:19" hidden="1" x14ac:dyDescent="0.25"/>
    <row r="81" hidden="1" x14ac:dyDescent="0.25"/>
    <row r="82" hidden="1" x14ac:dyDescent="0.25"/>
    <row r="83" hidden="1" x14ac:dyDescent="0.25"/>
    <row r="84" hidden="1" x14ac:dyDescent="0.25"/>
    <row r="85" hidden="1" x14ac:dyDescent="0.25"/>
    <row r="86" hidden="1" x14ac:dyDescent="0.25"/>
    <row r="87" hidden="1" x14ac:dyDescent="0.25"/>
    <row r="88" hidden="1" x14ac:dyDescent="0.25"/>
    <row r="89" hidden="1" x14ac:dyDescent="0.25"/>
    <row r="90" hidden="1" x14ac:dyDescent="0.25"/>
    <row r="91" hidden="1" x14ac:dyDescent="0.25"/>
    <row r="92" hidden="1" x14ac:dyDescent="0.25"/>
    <row r="93" hidden="1" x14ac:dyDescent="0.25"/>
    <row r="94" ht="15" hidden="1" customHeight="1" x14ac:dyDescent="0.25"/>
    <row r="95" hidden="1" x14ac:dyDescent="0.25"/>
    <row r="96" hidden="1" x14ac:dyDescent="0.25"/>
    <row r="97" hidden="1" x14ac:dyDescent="0.25"/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  <row r="106" hidden="1" x14ac:dyDescent="0.25"/>
    <row r="107" hidden="1" x14ac:dyDescent="0.25"/>
    <row r="108" ht="15" hidden="1" customHeight="1" x14ac:dyDescent="0.25"/>
    <row r="109" ht="15" hidden="1" customHeight="1" x14ac:dyDescent="0.25"/>
    <row r="110" hidden="1" x14ac:dyDescent="0.25"/>
    <row r="111" hidden="1" x14ac:dyDescent="0.25"/>
    <row r="112" hidden="1" x14ac:dyDescent="0.25"/>
    <row r="113" hidden="1" x14ac:dyDescent="0.25"/>
    <row r="114" hidden="1" x14ac:dyDescent="0.25"/>
    <row r="115" hidden="1" x14ac:dyDescent="0.25"/>
    <row r="116" hidden="1" x14ac:dyDescent="0.25"/>
    <row r="117" hidden="1" x14ac:dyDescent="0.25"/>
    <row r="118" hidden="1" x14ac:dyDescent="0.25"/>
    <row r="119" hidden="1" x14ac:dyDescent="0.25"/>
    <row r="120" hidden="1" x14ac:dyDescent="0.25"/>
    <row r="121" hidden="1" x14ac:dyDescent="0.25"/>
    <row r="122" hidden="1" x14ac:dyDescent="0.25"/>
    <row r="123" hidden="1" x14ac:dyDescent="0.25"/>
    <row r="124" hidden="1" x14ac:dyDescent="0.25"/>
    <row r="125" hidden="1" x14ac:dyDescent="0.25"/>
    <row r="126" hidden="1" x14ac:dyDescent="0.25"/>
    <row r="127" hidden="1" x14ac:dyDescent="0.25"/>
    <row r="128" hidden="1" x14ac:dyDescent="0.25"/>
    <row r="129" hidden="1" x14ac:dyDescent="0.25"/>
    <row r="130" hidden="1" x14ac:dyDescent="0.25"/>
    <row r="131" hidden="1" x14ac:dyDescent="0.25"/>
    <row r="132" hidden="1" x14ac:dyDescent="0.25"/>
    <row r="133" hidden="1" x14ac:dyDescent="0.25"/>
    <row r="134" hidden="1" x14ac:dyDescent="0.25"/>
    <row r="135" hidden="1" x14ac:dyDescent="0.25"/>
    <row r="136" hidden="1" x14ac:dyDescent="0.25"/>
    <row r="137" hidden="1" x14ac:dyDescent="0.25"/>
    <row r="138" hidden="1" x14ac:dyDescent="0.25"/>
    <row r="139" hidden="1" x14ac:dyDescent="0.25"/>
    <row r="140" hidden="1" x14ac:dyDescent="0.25"/>
    <row r="141" hidden="1" x14ac:dyDescent="0.25"/>
    <row r="142" hidden="1" x14ac:dyDescent="0.25"/>
    <row r="143" hidden="1" x14ac:dyDescent="0.25"/>
    <row r="144" hidden="1" x14ac:dyDescent="0.25"/>
    <row r="145" hidden="1" x14ac:dyDescent="0.25"/>
    <row r="146" hidden="1" x14ac:dyDescent="0.25"/>
    <row r="147" hidden="1" x14ac:dyDescent="0.25"/>
    <row r="148" hidden="1" x14ac:dyDescent="0.25"/>
    <row r="149" hidden="1" x14ac:dyDescent="0.25"/>
    <row r="150" hidden="1" x14ac:dyDescent="0.25"/>
    <row r="151" hidden="1" x14ac:dyDescent="0.25"/>
    <row r="152" hidden="1" x14ac:dyDescent="0.25"/>
    <row r="153" hidden="1" x14ac:dyDescent="0.25"/>
    <row r="154" hidden="1" x14ac:dyDescent="0.25"/>
    <row r="155" hidden="1" x14ac:dyDescent="0.25"/>
    <row r="156" hidden="1" x14ac:dyDescent="0.25"/>
    <row r="157" hidden="1" x14ac:dyDescent="0.25"/>
    <row r="158" hidden="1" x14ac:dyDescent="0.25"/>
    <row r="159" hidden="1" x14ac:dyDescent="0.25"/>
    <row r="160" hidden="1" x14ac:dyDescent="0.25"/>
    <row r="161" hidden="1" x14ac:dyDescent="0.25"/>
    <row r="162" hidden="1" x14ac:dyDescent="0.25"/>
    <row r="163" hidden="1" x14ac:dyDescent="0.25"/>
    <row r="164" hidden="1" x14ac:dyDescent="0.25"/>
    <row r="165" hidden="1" x14ac:dyDescent="0.25"/>
    <row r="166" hidden="1" x14ac:dyDescent="0.25"/>
    <row r="167" hidden="1" x14ac:dyDescent="0.25"/>
    <row r="168" hidden="1" x14ac:dyDescent="0.25"/>
    <row r="169" hidden="1" x14ac:dyDescent="0.25"/>
    <row r="170" hidden="1" x14ac:dyDescent="0.25"/>
    <row r="171" hidden="1" x14ac:dyDescent="0.25"/>
    <row r="172" hidden="1" x14ac:dyDescent="0.25"/>
    <row r="173" hidden="1" x14ac:dyDescent="0.25"/>
    <row r="174" hidden="1" x14ac:dyDescent="0.25"/>
    <row r="175" hidden="1" x14ac:dyDescent="0.25"/>
    <row r="176" hidden="1" x14ac:dyDescent="0.25"/>
    <row r="177" hidden="1" x14ac:dyDescent="0.25"/>
    <row r="178" hidden="1" x14ac:dyDescent="0.25"/>
    <row r="179" hidden="1" x14ac:dyDescent="0.25"/>
    <row r="180" hidden="1" x14ac:dyDescent="0.25"/>
    <row r="181" hidden="1" x14ac:dyDescent="0.25"/>
    <row r="182" hidden="1" x14ac:dyDescent="0.25"/>
    <row r="183" hidden="1" x14ac:dyDescent="0.25"/>
    <row r="184" hidden="1" x14ac:dyDescent="0.25"/>
    <row r="185" hidden="1" x14ac:dyDescent="0.25"/>
    <row r="186" hidden="1" x14ac:dyDescent="0.25"/>
    <row r="187" hidden="1" x14ac:dyDescent="0.25"/>
    <row r="188" hidden="1" x14ac:dyDescent="0.25"/>
    <row r="189" hidden="1" x14ac:dyDescent="0.25"/>
    <row r="190" hidden="1" x14ac:dyDescent="0.25"/>
    <row r="191" hidden="1" x14ac:dyDescent="0.25"/>
    <row r="192" hidden="1" x14ac:dyDescent="0.25"/>
    <row r="193" hidden="1" x14ac:dyDescent="0.25"/>
    <row r="194" hidden="1" x14ac:dyDescent="0.25"/>
    <row r="195" hidden="1" x14ac:dyDescent="0.25"/>
    <row r="196" hidden="1" x14ac:dyDescent="0.25"/>
    <row r="197" hidden="1" x14ac:dyDescent="0.25"/>
    <row r="198" hidden="1" x14ac:dyDescent="0.25"/>
    <row r="199" hidden="1" x14ac:dyDescent="0.25"/>
    <row r="200" hidden="1" x14ac:dyDescent="0.25"/>
    <row r="201" hidden="1" x14ac:dyDescent="0.25"/>
    <row r="202" hidden="1" x14ac:dyDescent="0.25"/>
    <row r="203" hidden="1" x14ac:dyDescent="0.25"/>
    <row r="204" hidden="1" x14ac:dyDescent="0.25"/>
    <row r="205" hidden="1" x14ac:dyDescent="0.25"/>
    <row r="206" hidden="1" x14ac:dyDescent="0.25"/>
    <row r="207" hidden="1" x14ac:dyDescent="0.25"/>
    <row r="208" hidden="1" x14ac:dyDescent="0.25"/>
    <row r="209" hidden="1" x14ac:dyDescent="0.25"/>
    <row r="210" hidden="1" x14ac:dyDescent="0.25"/>
    <row r="211" hidden="1" x14ac:dyDescent="0.25"/>
    <row r="212" hidden="1" x14ac:dyDescent="0.25"/>
    <row r="213" hidden="1" x14ac:dyDescent="0.25"/>
    <row r="214" hidden="1" x14ac:dyDescent="0.25"/>
    <row r="215" hidden="1" x14ac:dyDescent="0.25"/>
    <row r="216" hidden="1" x14ac:dyDescent="0.25"/>
    <row r="217" hidden="1" x14ac:dyDescent="0.25"/>
    <row r="218" hidden="1" x14ac:dyDescent="0.25"/>
    <row r="219" hidden="1" x14ac:dyDescent="0.25"/>
    <row r="220" hidden="1" x14ac:dyDescent="0.25"/>
    <row r="221" hidden="1" x14ac:dyDescent="0.25"/>
    <row r="222" hidden="1" x14ac:dyDescent="0.25"/>
    <row r="223" hidden="1" x14ac:dyDescent="0.25"/>
    <row r="224" hidden="1" x14ac:dyDescent="0.25"/>
    <row r="225" hidden="1" x14ac:dyDescent="0.25"/>
    <row r="226" hidden="1" x14ac:dyDescent="0.25"/>
    <row r="227" hidden="1" x14ac:dyDescent="0.25"/>
    <row r="228" hidden="1" x14ac:dyDescent="0.25"/>
    <row r="229" hidden="1" x14ac:dyDescent="0.25"/>
    <row r="230" hidden="1" x14ac:dyDescent="0.25"/>
    <row r="231" hidden="1" x14ac:dyDescent="0.25"/>
    <row r="232" hidden="1" x14ac:dyDescent="0.25"/>
    <row r="233" hidden="1" x14ac:dyDescent="0.25"/>
    <row r="234" hidden="1" x14ac:dyDescent="0.25"/>
    <row r="235" hidden="1" x14ac:dyDescent="0.25"/>
    <row r="236" hidden="1" x14ac:dyDescent="0.25"/>
    <row r="237" hidden="1" x14ac:dyDescent="0.25"/>
    <row r="238" hidden="1" x14ac:dyDescent="0.25"/>
    <row r="239" hidden="1" x14ac:dyDescent="0.25"/>
    <row r="240" hidden="1" x14ac:dyDescent="0.25"/>
    <row r="241" hidden="1" x14ac:dyDescent="0.25"/>
    <row r="242" hidden="1" x14ac:dyDescent="0.25"/>
    <row r="243" hidden="1" x14ac:dyDescent="0.25"/>
    <row r="244" hidden="1" x14ac:dyDescent="0.25"/>
    <row r="245" hidden="1" x14ac:dyDescent="0.25"/>
    <row r="246" hidden="1" x14ac:dyDescent="0.25"/>
    <row r="247" hidden="1" x14ac:dyDescent="0.25"/>
    <row r="248" hidden="1" x14ac:dyDescent="0.25"/>
    <row r="249" hidden="1" x14ac:dyDescent="0.25"/>
    <row r="250" hidden="1" x14ac:dyDescent="0.25"/>
    <row r="251" hidden="1" x14ac:dyDescent="0.25"/>
    <row r="252" hidden="1" x14ac:dyDescent="0.25"/>
    <row r="253" hidden="1" x14ac:dyDescent="0.25"/>
    <row r="254" hidden="1" x14ac:dyDescent="0.25"/>
    <row r="255" hidden="1" x14ac:dyDescent="0.25"/>
    <row r="256" hidden="1" x14ac:dyDescent="0.25"/>
    <row r="257" hidden="1" x14ac:dyDescent="0.25"/>
    <row r="258" hidden="1" x14ac:dyDescent="0.25"/>
    <row r="259" hidden="1" x14ac:dyDescent="0.25"/>
    <row r="260" hidden="1" x14ac:dyDescent="0.25"/>
    <row r="261" hidden="1" x14ac:dyDescent="0.25"/>
    <row r="262" hidden="1" x14ac:dyDescent="0.25"/>
    <row r="263" hidden="1" x14ac:dyDescent="0.25"/>
    <row r="264" hidden="1" x14ac:dyDescent="0.25"/>
  </sheetData>
  <mergeCells count="58">
    <mergeCell ref="B64:K64"/>
    <mergeCell ref="N26:N27"/>
    <mergeCell ref="O26:O27"/>
    <mergeCell ref="P26:P27"/>
    <mergeCell ref="Q26:Q27"/>
    <mergeCell ref="B26:B27"/>
    <mergeCell ref="C46:C47"/>
    <mergeCell ref="D59:K59"/>
    <mergeCell ref="B61:K61"/>
    <mergeCell ref="B62:K62"/>
    <mergeCell ref="B63:K63"/>
    <mergeCell ref="R26:R27"/>
    <mergeCell ref="C43:C44"/>
    <mergeCell ref="H26:H27"/>
    <mergeCell ref="I26:I27"/>
    <mergeCell ref="J26:J27"/>
    <mergeCell ref="K26:K27"/>
    <mergeCell ref="L26:L27"/>
    <mergeCell ref="M26:M27"/>
    <mergeCell ref="C26:C27"/>
    <mergeCell ref="D26:D27"/>
    <mergeCell ref="E26:E27"/>
    <mergeCell ref="F26:F27"/>
    <mergeCell ref="G26:G27"/>
    <mergeCell ref="N13:N14"/>
    <mergeCell ref="O13:O14"/>
    <mergeCell ref="P13:P14"/>
    <mergeCell ref="Q13:Q14"/>
    <mergeCell ref="R13:R14"/>
    <mergeCell ref="D25:F25"/>
    <mergeCell ref="G25:I25"/>
    <mergeCell ref="J25:L25"/>
    <mergeCell ref="M25:O25"/>
    <mergeCell ref="P25:R25"/>
    <mergeCell ref="M13:M14"/>
    <mergeCell ref="B13:B14"/>
    <mergeCell ref="C13:C14"/>
    <mergeCell ref="D13:D14"/>
    <mergeCell ref="E13:E14"/>
    <mergeCell ref="F13:F14"/>
    <mergeCell ref="G13:G14"/>
    <mergeCell ref="H13:H14"/>
    <mergeCell ref="I13:I14"/>
    <mergeCell ref="J13:J14"/>
    <mergeCell ref="K13:K14"/>
    <mergeCell ref="L13:L14"/>
    <mergeCell ref="P10:R10"/>
    <mergeCell ref="D12:F12"/>
    <mergeCell ref="G12:I12"/>
    <mergeCell ref="J12:L12"/>
    <mergeCell ref="M12:O12"/>
    <mergeCell ref="P12:R12"/>
    <mergeCell ref="M10:O10"/>
    <mergeCell ref="D4:K4"/>
    <mergeCell ref="D8:K8"/>
    <mergeCell ref="D10:F10"/>
    <mergeCell ref="G10:I10"/>
    <mergeCell ref="J10:L10"/>
  </mergeCells>
  <pageMargins left="0.70866141732283472" right="0.70866141732283472" top="0.78740157480314965" bottom="0.78740157480314965" header="0.31496062992125984" footer="0.31496062992125984"/>
  <pageSetup paperSize="8" scale="58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S264"/>
  <sheetViews>
    <sheetView showGridLines="0" topLeftCell="A37" zoomScale="80" zoomScaleNormal="80" zoomScaleSheetLayoutView="80" workbookViewId="0">
      <selection activeCell="C73" sqref="C73"/>
    </sheetView>
  </sheetViews>
  <sheetFormatPr defaultColWidth="0" defaultRowHeight="15" customHeight="1" zeroHeight="1" x14ac:dyDescent="0.25"/>
  <cols>
    <col min="1" max="1" width="4.5703125" customWidth="1"/>
    <col min="2" max="2" width="9.140625" customWidth="1"/>
    <col min="3" max="3" width="65.7109375" customWidth="1"/>
    <col min="4" max="4" width="20.7109375" customWidth="1"/>
    <col min="5" max="6" width="14.28515625" customWidth="1"/>
    <col min="7" max="7" width="21.28515625" style="140" customWidth="1"/>
    <col min="8" max="9" width="14.28515625" customWidth="1"/>
    <col min="10" max="10" width="20.85546875" customWidth="1"/>
    <col min="11" max="12" width="14.28515625" customWidth="1"/>
    <col min="13" max="13" width="21.140625" customWidth="1"/>
    <col min="14" max="15" width="14.28515625" customWidth="1"/>
    <col min="16" max="16" width="21.42578125" customWidth="1"/>
    <col min="17" max="18" width="14.28515625" customWidth="1"/>
    <col min="19" max="19" width="4" style="4" customWidth="1"/>
    <col min="20" max="16384" width="9.140625" style="4" hidden="1"/>
  </cols>
  <sheetData>
    <row r="1" spans="1:19" x14ac:dyDescent="0.25">
      <c r="A1" s="1"/>
      <c r="B1" s="1"/>
      <c r="C1" s="1"/>
      <c r="D1" s="1"/>
      <c r="E1" s="1"/>
      <c r="F1" s="1"/>
      <c r="G1" s="2"/>
      <c r="H1" s="1"/>
      <c r="I1" s="1"/>
      <c r="J1" s="1"/>
      <c r="K1" s="1"/>
      <c r="L1" s="3"/>
      <c r="M1" s="3"/>
      <c r="N1" s="3"/>
      <c r="O1" s="3"/>
      <c r="P1" s="3"/>
      <c r="Q1" s="3"/>
      <c r="R1" s="3"/>
      <c r="S1" s="3"/>
    </row>
    <row r="2" spans="1:19" ht="21" x14ac:dyDescent="0.35">
      <c r="A2" s="1"/>
      <c r="B2" s="5" t="s">
        <v>0</v>
      </c>
      <c r="C2" s="1"/>
      <c r="D2" s="1"/>
      <c r="E2" s="1"/>
      <c r="F2" s="1"/>
      <c r="G2" s="2"/>
      <c r="H2" s="1"/>
      <c r="I2" s="1"/>
      <c r="J2" s="1"/>
      <c r="K2" s="1"/>
      <c r="L2" s="3"/>
      <c r="M2" s="3"/>
      <c r="N2" s="3"/>
      <c r="O2" s="3"/>
      <c r="P2" s="3"/>
      <c r="Q2" s="3"/>
      <c r="R2" s="3"/>
      <c r="S2" s="3"/>
    </row>
    <row r="3" spans="1:19" ht="7.5" customHeight="1" x14ac:dyDescent="0.25">
      <c r="A3" s="1"/>
      <c r="B3" s="1"/>
      <c r="C3" s="1"/>
      <c r="D3" s="1"/>
      <c r="E3" s="1"/>
      <c r="F3" s="1"/>
      <c r="G3" s="2"/>
      <c r="H3" s="1"/>
      <c r="I3" s="1"/>
      <c r="J3" s="1"/>
      <c r="K3" s="1"/>
      <c r="L3" s="3"/>
      <c r="M3" s="3"/>
      <c r="N3" s="3"/>
      <c r="O3" s="3"/>
      <c r="P3" s="3"/>
      <c r="Q3" s="3"/>
      <c r="R3" s="3"/>
      <c r="S3" s="3"/>
    </row>
    <row r="4" spans="1:19" ht="21" x14ac:dyDescent="0.35">
      <c r="A4" s="1"/>
      <c r="B4" s="1" t="s">
        <v>1</v>
      </c>
      <c r="C4" s="1"/>
      <c r="D4" s="491" t="str">
        <f>'[8]NR 2023'!D4:U4</f>
        <v>Základní škola Chomutov, Písečná 5144</v>
      </c>
      <c r="E4" s="491"/>
      <c r="F4" s="491"/>
      <c r="G4" s="491"/>
      <c r="H4" s="491"/>
      <c r="I4" s="491"/>
      <c r="J4" s="491"/>
      <c r="K4" s="491"/>
      <c r="L4" s="3"/>
      <c r="M4" s="3"/>
      <c r="N4" s="3"/>
      <c r="O4" s="3"/>
      <c r="P4" s="3"/>
      <c r="Q4" s="3"/>
      <c r="R4" s="3"/>
      <c r="S4" s="3"/>
    </row>
    <row r="5" spans="1:19" ht="3.75" customHeight="1" x14ac:dyDescent="0.25">
      <c r="A5" s="1"/>
      <c r="B5" s="1"/>
      <c r="C5" s="1"/>
      <c r="D5" s="6"/>
      <c r="E5" s="6"/>
      <c r="F5" s="6"/>
      <c r="G5" s="6"/>
      <c r="H5" s="6"/>
      <c r="I5" s="6"/>
      <c r="J5" s="6"/>
      <c r="K5" s="6"/>
      <c r="L5" s="3"/>
      <c r="M5" s="3"/>
      <c r="N5" s="3"/>
      <c r="O5" s="3"/>
      <c r="P5" s="3"/>
      <c r="Q5" s="3"/>
      <c r="R5" s="3"/>
      <c r="S5" s="3"/>
    </row>
    <row r="6" spans="1:19" x14ac:dyDescent="0.25">
      <c r="A6" s="1"/>
      <c r="B6" s="1" t="s">
        <v>2</v>
      </c>
      <c r="C6" s="1"/>
      <c r="D6" s="7">
        <f>'[8]NR 2023'!D6</f>
        <v>831476</v>
      </c>
      <c r="E6" s="6"/>
      <c r="F6" s="6"/>
      <c r="G6" s="6"/>
      <c r="H6" s="6"/>
      <c r="I6" s="6"/>
      <c r="J6" s="6"/>
      <c r="K6" s="6"/>
      <c r="L6" s="3"/>
      <c r="M6" s="3"/>
      <c r="N6" s="3"/>
      <c r="O6" s="3"/>
      <c r="P6" s="3"/>
      <c r="Q6" s="3"/>
      <c r="R6" s="3"/>
      <c r="S6" s="3"/>
    </row>
    <row r="7" spans="1:19" ht="3.75" customHeight="1" x14ac:dyDescent="0.25">
      <c r="A7" s="1"/>
      <c r="B7" s="1"/>
      <c r="C7" s="1"/>
      <c r="D7" s="6"/>
      <c r="E7" s="6"/>
      <c r="F7" s="6"/>
      <c r="G7" s="6"/>
      <c r="H7" s="6"/>
      <c r="I7" s="6"/>
      <c r="J7" s="6"/>
      <c r="K7" s="6"/>
      <c r="L7" s="3"/>
      <c r="M7" s="3"/>
      <c r="N7" s="3"/>
      <c r="O7" s="3"/>
      <c r="P7" s="3"/>
      <c r="Q7" s="3"/>
      <c r="R7" s="3"/>
      <c r="S7" s="3"/>
    </row>
    <row r="8" spans="1:19" x14ac:dyDescent="0.25">
      <c r="A8" s="1"/>
      <c r="B8" s="1" t="s">
        <v>3</v>
      </c>
      <c r="C8" s="1"/>
      <c r="D8" s="492" t="str">
        <f>'[8]NR 2023'!D8:U8</f>
        <v>Písečná 5144, 430 04 Chomutov</v>
      </c>
      <c r="E8" s="492"/>
      <c r="F8" s="492"/>
      <c r="G8" s="492"/>
      <c r="H8" s="492"/>
      <c r="I8" s="492"/>
      <c r="J8" s="492"/>
      <c r="K8" s="492"/>
      <c r="L8" s="3"/>
      <c r="M8" s="3"/>
      <c r="N8" s="3"/>
      <c r="O8" s="3"/>
      <c r="P8" s="3"/>
      <c r="Q8" s="3"/>
      <c r="R8" s="3"/>
      <c r="S8" s="3"/>
    </row>
    <row r="9" spans="1:19" ht="15.75" thickBot="1" x14ac:dyDescent="0.3">
      <c r="A9" s="1"/>
      <c r="B9" s="1"/>
      <c r="C9" s="1"/>
      <c r="D9" s="1"/>
      <c r="E9" s="1"/>
      <c r="F9" s="1"/>
      <c r="G9" s="2"/>
      <c r="H9" s="1"/>
      <c r="I9" s="1"/>
      <c r="J9" s="1"/>
      <c r="K9" s="1"/>
      <c r="L9" s="3"/>
      <c r="M9" s="3"/>
      <c r="N9" s="3"/>
      <c r="O9" s="3"/>
      <c r="P9" s="3"/>
      <c r="Q9" s="3"/>
      <c r="R9" s="3"/>
      <c r="S9" s="3"/>
    </row>
    <row r="10" spans="1:19" ht="29.25" customHeight="1" thickBot="1" x14ac:dyDescent="0.3">
      <c r="A10" s="1"/>
      <c r="B10" s="8" t="s">
        <v>4</v>
      </c>
      <c r="C10" s="9" t="s">
        <v>5</v>
      </c>
      <c r="D10" s="496" t="s">
        <v>6</v>
      </c>
      <c r="E10" s="496"/>
      <c r="F10" s="497"/>
      <c r="G10" s="496" t="s">
        <v>7</v>
      </c>
      <c r="H10" s="496"/>
      <c r="I10" s="531"/>
      <c r="J10" s="495" t="s">
        <v>8</v>
      </c>
      <c r="K10" s="496"/>
      <c r="L10" s="497"/>
      <c r="M10" s="528" t="s">
        <v>9</v>
      </c>
      <c r="N10" s="496"/>
      <c r="O10" s="497"/>
      <c r="P10" s="496" t="s">
        <v>10</v>
      </c>
      <c r="Q10" s="496"/>
      <c r="R10" s="497"/>
      <c r="S10" s="3"/>
    </row>
    <row r="11" spans="1:19" ht="30.75" customHeight="1" thickBot="1" x14ac:dyDescent="0.3">
      <c r="A11" s="1"/>
      <c r="B11" s="10"/>
      <c r="C11" s="11"/>
      <c r="D11" s="12" t="s">
        <v>11</v>
      </c>
      <c r="E11" s="13" t="s">
        <v>12</v>
      </c>
      <c r="F11" s="13" t="s">
        <v>13</v>
      </c>
      <c r="G11" s="12" t="s">
        <v>11</v>
      </c>
      <c r="H11" s="13" t="s">
        <v>12</v>
      </c>
      <c r="I11" s="14" t="s">
        <v>13</v>
      </c>
      <c r="J11" s="14" t="s">
        <v>11</v>
      </c>
      <c r="K11" s="13" t="s">
        <v>12</v>
      </c>
      <c r="L11" s="13" t="s">
        <v>13</v>
      </c>
      <c r="M11" s="15" t="s">
        <v>11</v>
      </c>
      <c r="N11" s="13" t="s">
        <v>12</v>
      </c>
      <c r="O11" s="13" t="s">
        <v>13</v>
      </c>
      <c r="P11" s="12" t="s">
        <v>11</v>
      </c>
      <c r="Q11" s="13" t="s">
        <v>12</v>
      </c>
      <c r="R11" s="13" t="s">
        <v>13</v>
      </c>
      <c r="S11" s="3"/>
    </row>
    <row r="12" spans="1:19" ht="15.75" customHeight="1" thickBot="1" x14ac:dyDescent="0.3">
      <c r="A12" s="1"/>
      <c r="B12" s="16"/>
      <c r="C12" s="17" t="s">
        <v>14</v>
      </c>
      <c r="D12" s="499"/>
      <c r="E12" s="499"/>
      <c r="F12" s="500"/>
      <c r="G12" s="499"/>
      <c r="H12" s="499"/>
      <c r="I12" s="499"/>
      <c r="J12" s="498"/>
      <c r="K12" s="499"/>
      <c r="L12" s="500"/>
      <c r="M12" s="499"/>
      <c r="N12" s="499"/>
      <c r="O12" s="500"/>
      <c r="P12" s="499"/>
      <c r="Q12" s="499"/>
      <c r="R12" s="500"/>
      <c r="S12" s="3"/>
    </row>
    <row r="13" spans="1:19" ht="15.75" customHeight="1" x14ac:dyDescent="0.25">
      <c r="A13" s="1"/>
      <c r="B13" s="515" t="s">
        <v>4</v>
      </c>
      <c r="C13" s="522" t="s">
        <v>5</v>
      </c>
      <c r="D13" s="501" t="s">
        <v>15</v>
      </c>
      <c r="E13" s="503" t="s">
        <v>16</v>
      </c>
      <c r="F13" s="486" t="s">
        <v>14</v>
      </c>
      <c r="G13" s="505" t="s">
        <v>15</v>
      </c>
      <c r="H13" s="503" t="s">
        <v>16</v>
      </c>
      <c r="I13" s="493" t="s">
        <v>14</v>
      </c>
      <c r="J13" s="501" t="s">
        <v>15</v>
      </c>
      <c r="K13" s="503" t="s">
        <v>16</v>
      </c>
      <c r="L13" s="486" t="s">
        <v>14</v>
      </c>
      <c r="M13" s="529" t="s">
        <v>15</v>
      </c>
      <c r="N13" s="503" t="s">
        <v>16</v>
      </c>
      <c r="O13" s="486" t="s">
        <v>14</v>
      </c>
      <c r="P13" s="505" t="s">
        <v>15</v>
      </c>
      <c r="Q13" s="503" t="s">
        <v>16</v>
      </c>
      <c r="R13" s="486" t="s">
        <v>14</v>
      </c>
      <c r="S13" s="3"/>
    </row>
    <row r="14" spans="1:19" ht="15.75" thickBot="1" x14ac:dyDescent="0.3">
      <c r="A14" s="1"/>
      <c r="B14" s="516"/>
      <c r="C14" s="523"/>
      <c r="D14" s="502"/>
      <c r="E14" s="504"/>
      <c r="F14" s="487"/>
      <c r="G14" s="506"/>
      <c r="H14" s="504"/>
      <c r="I14" s="494"/>
      <c r="J14" s="502"/>
      <c r="K14" s="504"/>
      <c r="L14" s="487"/>
      <c r="M14" s="530"/>
      <c r="N14" s="504"/>
      <c r="O14" s="487"/>
      <c r="P14" s="506"/>
      <c r="Q14" s="504"/>
      <c r="R14" s="487"/>
      <c r="S14" s="3"/>
    </row>
    <row r="15" spans="1:19" x14ac:dyDescent="0.25">
      <c r="A15" s="1"/>
      <c r="B15" s="18" t="s">
        <v>17</v>
      </c>
      <c r="C15" s="19" t="s">
        <v>18</v>
      </c>
      <c r="D15" s="20">
        <f>'[8]NR 2023'!G15</f>
        <v>745.3</v>
      </c>
      <c r="E15" s="21">
        <f>'[8]NR 2023'!H15</f>
        <v>0</v>
      </c>
      <c r="F15" s="22">
        <f t="shared" ref="F15:F23" si="0">D15+E15</f>
        <v>745.3</v>
      </c>
      <c r="G15" s="20">
        <v>1250</v>
      </c>
      <c r="H15" s="21">
        <f>'[8]NR 2023'!K15</f>
        <v>0</v>
      </c>
      <c r="I15" s="23">
        <f t="shared" ref="I15:I23" si="1">G15+H15</f>
        <v>1250</v>
      </c>
      <c r="J15" s="24">
        <f>'[8]NR 2023'!Y15</f>
        <v>1250</v>
      </c>
      <c r="K15" s="25">
        <f>'[8]NR 2023'!Z15</f>
        <v>0</v>
      </c>
      <c r="L15" s="26">
        <f>J15+K15</f>
        <v>1250</v>
      </c>
      <c r="M15" s="24">
        <v>1250</v>
      </c>
      <c r="N15" s="25">
        <v>0</v>
      </c>
      <c r="O15" s="26">
        <v>1250</v>
      </c>
      <c r="P15" s="24">
        <v>1250</v>
      </c>
      <c r="Q15" s="25">
        <v>0</v>
      </c>
      <c r="R15" s="26">
        <v>1250</v>
      </c>
      <c r="S15" s="3"/>
    </row>
    <row r="16" spans="1:19" x14ac:dyDescent="0.25">
      <c r="A16" s="1"/>
      <c r="B16" s="28" t="s">
        <v>19</v>
      </c>
      <c r="C16" s="29" t="s">
        <v>20</v>
      </c>
      <c r="D16" s="20">
        <f>'[8]NR 2023'!G16</f>
        <v>4488.9399999999996</v>
      </c>
      <c r="E16" s="30">
        <f>'[8]NR 2023'!H16</f>
        <v>0</v>
      </c>
      <c r="F16" s="22">
        <f t="shared" si="0"/>
        <v>4488.9399999999996</v>
      </c>
      <c r="G16" s="20">
        <f>'[8]NR 2023'!J16</f>
        <v>5356.5</v>
      </c>
      <c r="H16" s="30">
        <f>'[8]NR 2023'!K16</f>
        <v>0</v>
      </c>
      <c r="I16" s="23">
        <f t="shared" si="1"/>
        <v>5356.5</v>
      </c>
      <c r="J16" s="31">
        <f>'[8]NR 2023'!Y16</f>
        <v>5941.3</v>
      </c>
      <c r="K16" s="32">
        <f>'[8]NR 2023'!Z16</f>
        <v>0</v>
      </c>
      <c r="L16" s="33">
        <f t="shared" ref="L16:L23" si="2">J16+K16</f>
        <v>5941.3</v>
      </c>
      <c r="M16" s="31">
        <v>5941.3</v>
      </c>
      <c r="N16" s="32">
        <v>0</v>
      </c>
      <c r="O16" s="33">
        <v>5941.3</v>
      </c>
      <c r="P16" s="31">
        <v>5941.3</v>
      </c>
      <c r="Q16" s="32">
        <v>0</v>
      </c>
      <c r="R16" s="33">
        <v>5941.3</v>
      </c>
      <c r="S16" s="3"/>
    </row>
    <row r="17" spans="1:19" x14ac:dyDescent="0.25">
      <c r="A17" s="1"/>
      <c r="B17" s="28" t="s">
        <v>21</v>
      </c>
      <c r="C17" s="36" t="s">
        <v>22</v>
      </c>
      <c r="D17" s="20">
        <f>'[8]NR 2023'!G17</f>
        <v>699.45</v>
      </c>
      <c r="E17" s="30">
        <f>'[8]NR 2023'!H17</f>
        <v>0</v>
      </c>
      <c r="F17" s="22">
        <f t="shared" si="0"/>
        <v>699.45</v>
      </c>
      <c r="G17" s="20">
        <f>'[8]NR 2023'!J17</f>
        <v>1037.0999999999999</v>
      </c>
      <c r="H17" s="30">
        <f>'[8]NR 2023'!K17</f>
        <v>0</v>
      </c>
      <c r="I17" s="23">
        <f t="shared" si="1"/>
        <v>1037.0999999999999</v>
      </c>
      <c r="J17" s="31">
        <f>'[8]NR 2023'!Y17</f>
        <v>384.2</v>
      </c>
      <c r="K17" s="32">
        <f>'[8]NR 2023'!Z17</f>
        <v>0</v>
      </c>
      <c r="L17" s="33">
        <f t="shared" si="2"/>
        <v>384.2</v>
      </c>
      <c r="M17" s="31">
        <v>0</v>
      </c>
      <c r="N17" s="32">
        <v>0</v>
      </c>
      <c r="O17" s="33">
        <v>0</v>
      </c>
      <c r="P17" s="31">
        <v>0</v>
      </c>
      <c r="Q17" s="32">
        <v>0</v>
      </c>
      <c r="R17" s="33">
        <v>0</v>
      </c>
      <c r="S17" s="3"/>
    </row>
    <row r="18" spans="1:19" x14ac:dyDescent="0.25">
      <c r="A18" s="1"/>
      <c r="B18" s="28" t="s">
        <v>23</v>
      </c>
      <c r="C18" s="38" t="s">
        <v>24</v>
      </c>
      <c r="D18" s="20">
        <f>'[8]NR 2023'!G18</f>
        <v>39074.5</v>
      </c>
      <c r="E18" s="21">
        <f>'[8]NR 2023'!H18</f>
        <v>0</v>
      </c>
      <c r="F18" s="22">
        <f t="shared" si="0"/>
        <v>39074.5</v>
      </c>
      <c r="G18" s="20">
        <v>40310.9</v>
      </c>
      <c r="H18" s="21">
        <v>0</v>
      </c>
      <c r="I18" s="23">
        <f t="shared" si="1"/>
        <v>40310.9</v>
      </c>
      <c r="J18" s="31">
        <f>'[8]NR 2023'!Y18</f>
        <v>38476</v>
      </c>
      <c r="K18" s="32">
        <f>'[8]NR 2023'!Z18</f>
        <v>0</v>
      </c>
      <c r="L18" s="33">
        <f t="shared" si="2"/>
        <v>38476</v>
      </c>
      <c r="M18" s="31">
        <v>38476</v>
      </c>
      <c r="N18" s="32">
        <v>0</v>
      </c>
      <c r="O18" s="33">
        <v>38476</v>
      </c>
      <c r="P18" s="31">
        <v>38476</v>
      </c>
      <c r="Q18" s="32">
        <v>0</v>
      </c>
      <c r="R18" s="33">
        <v>38476</v>
      </c>
      <c r="S18" s="3"/>
    </row>
    <row r="19" spans="1:19" x14ac:dyDescent="0.25">
      <c r="A19" s="1"/>
      <c r="B19" s="28" t="s">
        <v>25</v>
      </c>
      <c r="C19" s="39" t="s">
        <v>26</v>
      </c>
      <c r="D19" s="20">
        <f>'[8]NR 2023'!G19</f>
        <v>550.29999999999995</v>
      </c>
      <c r="E19" s="21">
        <f>'[8]NR 2023'!H19</f>
        <v>0</v>
      </c>
      <c r="F19" s="22">
        <f t="shared" si="0"/>
        <v>550.29999999999995</v>
      </c>
      <c r="G19" s="20">
        <v>550.29999999999995</v>
      </c>
      <c r="H19" s="21">
        <f>'[8]NR 2023'!K19</f>
        <v>0</v>
      </c>
      <c r="I19" s="23">
        <f t="shared" si="1"/>
        <v>550.29999999999995</v>
      </c>
      <c r="J19" s="31">
        <f>'[8]NR 2023'!Y19</f>
        <v>550.29999999999995</v>
      </c>
      <c r="K19" s="32">
        <f>'[8]NR 2023'!Z19</f>
        <v>0</v>
      </c>
      <c r="L19" s="33">
        <f t="shared" si="2"/>
        <v>550.29999999999995</v>
      </c>
      <c r="M19" s="31">
        <v>550.29999999999995</v>
      </c>
      <c r="N19" s="32">
        <v>0</v>
      </c>
      <c r="O19" s="33">
        <v>550.29999999999995</v>
      </c>
      <c r="P19" s="31">
        <v>550.29999999999995</v>
      </c>
      <c r="Q19" s="32">
        <v>0</v>
      </c>
      <c r="R19" s="33">
        <v>550.29999999999995</v>
      </c>
      <c r="S19" s="3"/>
    </row>
    <row r="20" spans="1:19" x14ac:dyDescent="0.25">
      <c r="A20" s="1"/>
      <c r="B20" s="28" t="s">
        <v>27</v>
      </c>
      <c r="C20" s="41" t="s">
        <v>28</v>
      </c>
      <c r="D20" s="20">
        <f>'[8]NR 2023'!G20</f>
        <v>2011.8</v>
      </c>
      <c r="E20" s="21">
        <f>'[8]NR 2023'!H20</f>
        <v>0</v>
      </c>
      <c r="F20" s="22">
        <f t="shared" si="0"/>
        <v>2011.8</v>
      </c>
      <c r="G20" s="20">
        <f>'[8]NR 2023'!J20</f>
        <v>0</v>
      </c>
      <c r="H20" s="21">
        <f>'[8]NR 2023'!K20</f>
        <v>0</v>
      </c>
      <c r="I20" s="23">
        <f t="shared" si="1"/>
        <v>0</v>
      </c>
      <c r="J20" s="31">
        <f>'[8]NR 2023'!Y20</f>
        <v>0</v>
      </c>
      <c r="K20" s="32">
        <f>'[8]NR 2023'!Z20</f>
        <v>0</v>
      </c>
      <c r="L20" s="33">
        <f t="shared" si="2"/>
        <v>0</v>
      </c>
      <c r="M20" s="31">
        <v>0</v>
      </c>
      <c r="N20" s="32">
        <v>0</v>
      </c>
      <c r="O20" s="33">
        <v>0</v>
      </c>
      <c r="P20" s="31">
        <v>0</v>
      </c>
      <c r="Q20" s="32">
        <v>0</v>
      </c>
      <c r="R20" s="33">
        <v>0</v>
      </c>
      <c r="S20" s="3"/>
    </row>
    <row r="21" spans="1:19" x14ac:dyDescent="0.25">
      <c r="A21" s="1"/>
      <c r="B21" s="28" t="s">
        <v>29</v>
      </c>
      <c r="C21" s="42" t="s">
        <v>30</v>
      </c>
      <c r="D21" s="20">
        <f>'[8]NR 2023'!G21</f>
        <v>699.6</v>
      </c>
      <c r="E21" s="21">
        <f>'[8]NR 2023'!H21</f>
        <v>101</v>
      </c>
      <c r="F21" s="22">
        <f t="shared" si="0"/>
        <v>800.6</v>
      </c>
      <c r="G21" s="20">
        <f>'[8]NR 2023'!J21</f>
        <v>0</v>
      </c>
      <c r="H21" s="21">
        <v>120</v>
      </c>
      <c r="I21" s="23">
        <f t="shared" si="1"/>
        <v>120</v>
      </c>
      <c r="J21" s="31">
        <f>'[8]NR 2023'!Y21</f>
        <v>0</v>
      </c>
      <c r="K21" s="32">
        <f>'[8]NR 2023'!Z21</f>
        <v>120</v>
      </c>
      <c r="L21" s="33">
        <f t="shared" si="2"/>
        <v>120</v>
      </c>
      <c r="M21" s="31">
        <v>0</v>
      </c>
      <c r="N21" s="32">
        <v>120</v>
      </c>
      <c r="O21" s="33">
        <v>120</v>
      </c>
      <c r="P21" s="31">
        <v>0</v>
      </c>
      <c r="Q21" s="32">
        <v>120</v>
      </c>
      <c r="R21" s="33">
        <v>120</v>
      </c>
      <c r="S21" s="3"/>
    </row>
    <row r="22" spans="1:19" x14ac:dyDescent="0.25">
      <c r="A22" s="1"/>
      <c r="B22" s="28" t="s">
        <v>31</v>
      </c>
      <c r="C22" s="42" t="s">
        <v>32</v>
      </c>
      <c r="D22" s="20">
        <f>'[8]NR 2023'!G22</f>
        <v>0</v>
      </c>
      <c r="E22" s="21">
        <f>'[8]NR 2023'!H22</f>
        <v>101</v>
      </c>
      <c r="F22" s="22">
        <f t="shared" si="0"/>
        <v>101</v>
      </c>
      <c r="G22" s="20">
        <f>'[8]NR 2023'!J22</f>
        <v>0</v>
      </c>
      <c r="H22" s="21">
        <v>120</v>
      </c>
      <c r="I22" s="23">
        <f t="shared" si="1"/>
        <v>120</v>
      </c>
      <c r="J22" s="31">
        <f>'[8]NR 2023'!Y22</f>
        <v>0</v>
      </c>
      <c r="K22" s="32">
        <f>'[8]NR 2023'!Z22</f>
        <v>120</v>
      </c>
      <c r="L22" s="33">
        <f t="shared" si="2"/>
        <v>120</v>
      </c>
      <c r="M22" s="31">
        <v>0</v>
      </c>
      <c r="N22" s="32">
        <v>120</v>
      </c>
      <c r="O22" s="33">
        <v>120</v>
      </c>
      <c r="P22" s="31">
        <v>0</v>
      </c>
      <c r="Q22" s="32">
        <v>120</v>
      </c>
      <c r="R22" s="33">
        <v>120</v>
      </c>
      <c r="S22" s="3"/>
    </row>
    <row r="23" spans="1:19" ht="15.75" thickBot="1" x14ac:dyDescent="0.3">
      <c r="A23" s="1"/>
      <c r="B23" s="44" t="s">
        <v>33</v>
      </c>
      <c r="C23" s="45" t="s">
        <v>34</v>
      </c>
      <c r="D23" s="20">
        <f>'[8]NR 2023'!G23</f>
        <v>0</v>
      </c>
      <c r="E23" s="21">
        <f>'[8]NR 2023'!H23</f>
        <v>0</v>
      </c>
      <c r="F23" s="46">
        <f t="shared" si="0"/>
        <v>0</v>
      </c>
      <c r="G23" s="20">
        <f>'[8]NR 2023'!J23</f>
        <v>0</v>
      </c>
      <c r="H23" s="21">
        <f>'[8]NR 2023'!K23</f>
        <v>0</v>
      </c>
      <c r="I23" s="47">
        <f t="shared" si="1"/>
        <v>0</v>
      </c>
      <c r="J23" s="31">
        <f>'[8]NR 2023'!Y23</f>
        <v>0</v>
      </c>
      <c r="K23" s="32">
        <f>'[8]NR 2023'!Z23</f>
        <v>0</v>
      </c>
      <c r="L23" s="33">
        <f t="shared" si="2"/>
        <v>0</v>
      </c>
      <c r="M23" s="31">
        <v>0</v>
      </c>
      <c r="N23" s="32">
        <v>0</v>
      </c>
      <c r="O23" s="33">
        <v>0</v>
      </c>
      <c r="P23" s="31">
        <v>0</v>
      </c>
      <c r="Q23" s="32">
        <v>0</v>
      </c>
      <c r="R23" s="33">
        <v>0</v>
      </c>
      <c r="S23" s="3"/>
    </row>
    <row r="24" spans="1:19" ht="15.75" thickBot="1" x14ac:dyDescent="0.3">
      <c r="A24" s="1"/>
      <c r="B24" s="51" t="s">
        <v>35</v>
      </c>
      <c r="C24" s="52" t="s">
        <v>36</v>
      </c>
      <c r="D24" s="53">
        <f t="shared" ref="D24:R24" si="3">SUM(D15:D21)</f>
        <v>48269.890000000007</v>
      </c>
      <c r="E24" s="53">
        <f t="shared" si="3"/>
        <v>101</v>
      </c>
      <c r="F24" s="53">
        <f t="shared" si="3"/>
        <v>48370.890000000007</v>
      </c>
      <c r="G24" s="53">
        <f t="shared" si="3"/>
        <v>48504.800000000003</v>
      </c>
      <c r="H24" s="53">
        <f t="shared" si="3"/>
        <v>120</v>
      </c>
      <c r="I24" s="54">
        <f t="shared" si="3"/>
        <v>48624.800000000003</v>
      </c>
      <c r="J24" s="55">
        <f t="shared" si="3"/>
        <v>46601.8</v>
      </c>
      <c r="K24" s="55">
        <f t="shared" si="3"/>
        <v>120</v>
      </c>
      <c r="L24" s="55">
        <f t="shared" si="3"/>
        <v>46721.8</v>
      </c>
      <c r="M24" s="56">
        <f t="shared" si="3"/>
        <v>46217.600000000006</v>
      </c>
      <c r="N24" s="53">
        <f t="shared" si="3"/>
        <v>120</v>
      </c>
      <c r="O24" s="53">
        <f t="shared" si="3"/>
        <v>46337.600000000006</v>
      </c>
      <c r="P24" s="53">
        <f t="shared" si="3"/>
        <v>46217.600000000006</v>
      </c>
      <c r="Q24" s="53">
        <f t="shared" si="3"/>
        <v>120</v>
      </c>
      <c r="R24" s="53">
        <f t="shared" si="3"/>
        <v>46337.600000000006</v>
      </c>
      <c r="S24" s="3"/>
    </row>
    <row r="25" spans="1:19" ht="15.75" customHeight="1" thickBot="1" x14ac:dyDescent="0.3">
      <c r="A25" s="1"/>
      <c r="B25" s="57"/>
      <c r="C25" s="58" t="s">
        <v>37</v>
      </c>
      <c r="D25" s="489"/>
      <c r="E25" s="489"/>
      <c r="F25" s="490"/>
      <c r="G25" s="489"/>
      <c r="H25" s="489"/>
      <c r="I25" s="489"/>
      <c r="J25" s="488"/>
      <c r="K25" s="489"/>
      <c r="L25" s="490"/>
      <c r="M25" s="489"/>
      <c r="N25" s="489"/>
      <c r="O25" s="490"/>
      <c r="P25" s="489"/>
      <c r="Q25" s="489"/>
      <c r="R25" s="490"/>
      <c r="S25" s="3"/>
    </row>
    <row r="26" spans="1:19" x14ac:dyDescent="0.25">
      <c r="A26" s="1"/>
      <c r="B26" s="515" t="s">
        <v>4</v>
      </c>
      <c r="C26" s="522" t="s">
        <v>5</v>
      </c>
      <c r="D26" s="509" t="s">
        <v>38</v>
      </c>
      <c r="E26" s="511" t="s">
        <v>39</v>
      </c>
      <c r="F26" s="513" t="s">
        <v>40</v>
      </c>
      <c r="G26" s="517" t="s">
        <v>38</v>
      </c>
      <c r="H26" s="511" t="s">
        <v>39</v>
      </c>
      <c r="I26" s="507" t="s">
        <v>40</v>
      </c>
      <c r="J26" s="509" t="s">
        <v>38</v>
      </c>
      <c r="K26" s="511" t="s">
        <v>39</v>
      </c>
      <c r="L26" s="513" t="s">
        <v>40</v>
      </c>
      <c r="M26" s="532" t="s">
        <v>38</v>
      </c>
      <c r="N26" s="511" t="s">
        <v>39</v>
      </c>
      <c r="O26" s="513" t="s">
        <v>40</v>
      </c>
      <c r="P26" s="517" t="s">
        <v>38</v>
      </c>
      <c r="Q26" s="511" t="s">
        <v>39</v>
      </c>
      <c r="R26" s="513" t="s">
        <v>40</v>
      </c>
      <c r="S26" s="3"/>
    </row>
    <row r="27" spans="1:19" ht="15.75" thickBot="1" x14ac:dyDescent="0.3">
      <c r="A27" s="1"/>
      <c r="B27" s="516"/>
      <c r="C27" s="523"/>
      <c r="D27" s="510"/>
      <c r="E27" s="512"/>
      <c r="F27" s="514"/>
      <c r="G27" s="518"/>
      <c r="H27" s="512"/>
      <c r="I27" s="508"/>
      <c r="J27" s="510"/>
      <c r="K27" s="512"/>
      <c r="L27" s="514"/>
      <c r="M27" s="533"/>
      <c r="N27" s="512"/>
      <c r="O27" s="514"/>
      <c r="P27" s="518"/>
      <c r="Q27" s="512"/>
      <c r="R27" s="514"/>
      <c r="S27" s="3"/>
    </row>
    <row r="28" spans="1:19" x14ac:dyDescent="0.25">
      <c r="A28" s="1"/>
      <c r="B28" s="18" t="s">
        <v>41</v>
      </c>
      <c r="C28" s="59" t="s">
        <v>42</v>
      </c>
      <c r="D28" s="20">
        <f>'[8]NR 2023'!G28</f>
        <v>383.5</v>
      </c>
      <c r="E28" s="21">
        <f>'[8]NR 2023'!H28</f>
        <v>0</v>
      </c>
      <c r="F28" s="22">
        <f t="shared" ref="F28:F38" si="4">D28+E28</f>
        <v>383.5</v>
      </c>
      <c r="G28" s="20">
        <f>'[8]NR 2023'!M28</f>
        <v>740</v>
      </c>
      <c r="H28" s="21">
        <f>'[8]NR 2023'!N28</f>
        <v>0</v>
      </c>
      <c r="I28" s="23">
        <f t="shared" ref="I28:I38" si="5">G28+H28</f>
        <v>740</v>
      </c>
      <c r="J28" s="24">
        <f>'[8]NR 2023'!Y28</f>
        <v>740</v>
      </c>
      <c r="K28" s="25">
        <f>'[8]NR 2023'!Z28</f>
        <v>0</v>
      </c>
      <c r="L28" s="26">
        <f t="shared" ref="L28:L38" si="6">J28+K28</f>
        <v>740</v>
      </c>
      <c r="M28" s="60">
        <v>740</v>
      </c>
      <c r="N28" s="60">
        <v>0</v>
      </c>
      <c r="O28" s="22">
        <v>740</v>
      </c>
      <c r="P28" s="60">
        <v>740</v>
      </c>
      <c r="Q28" s="60">
        <v>0</v>
      </c>
      <c r="R28" s="22">
        <v>740</v>
      </c>
      <c r="S28" s="3"/>
    </row>
    <row r="29" spans="1:19" x14ac:dyDescent="0.25">
      <c r="A29" s="1"/>
      <c r="B29" s="28" t="s">
        <v>43</v>
      </c>
      <c r="C29" s="61" t="s">
        <v>44</v>
      </c>
      <c r="D29" s="20">
        <f>'[8]NR 2023'!G29</f>
        <v>1921.1999999999998</v>
      </c>
      <c r="E29" s="30">
        <f>'[8]NR 2023'!H29</f>
        <v>0</v>
      </c>
      <c r="F29" s="22">
        <f t="shared" si="4"/>
        <v>1921.1999999999998</v>
      </c>
      <c r="G29" s="20">
        <f>'[8]NR 2023'!M29</f>
        <v>1968.1</v>
      </c>
      <c r="H29" s="30">
        <f>'[8]NR 2023'!N29</f>
        <v>0</v>
      </c>
      <c r="I29" s="23">
        <f t="shared" si="5"/>
        <v>1968.1</v>
      </c>
      <c r="J29" s="31">
        <f>'[8]NR 2023'!Y29</f>
        <v>2014.5</v>
      </c>
      <c r="K29" s="62">
        <f>'[8]NR 2023'!Z29</f>
        <v>0</v>
      </c>
      <c r="L29" s="33">
        <f t="shared" si="6"/>
        <v>2014.5</v>
      </c>
      <c r="M29" s="63">
        <v>1994.5</v>
      </c>
      <c r="N29" s="64">
        <v>0</v>
      </c>
      <c r="O29" s="22">
        <v>1994.5</v>
      </c>
      <c r="P29" s="63">
        <v>1994.5</v>
      </c>
      <c r="Q29" s="64">
        <v>0</v>
      </c>
      <c r="R29" s="22">
        <v>1994.5</v>
      </c>
      <c r="S29" s="3"/>
    </row>
    <row r="30" spans="1:19" x14ac:dyDescent="0.25">
      <c r="A30" s="1"/>
      <c r="B30" s="28" t="s">
        <v>45</v>
      </c>
      <c r="C30" s="42" t="s">
        <v>46</v>
      </c>
      <c r="D30" s="20">
        <f>'[8]NR 2023'!G30</f>
        <v>1597.2</v>
      </c>
      <c r="E30" s="30">
        <f>'[8]NR 2023'!H30</f>
        <v>13</v>
      </c>
      <c r="F30" s="22">
        <f t="shared" si="4"/>
        <v>1610.2</v>
      </c>
      <c r="G30" s="20">
        <f>'[8]NR 2023'!M30</f>
        <v>2681.3</v>
      </c>
      <c r="H30" s="30">
        <f>'[8]NR 2023'!N30</f>
        <v>120</v>
      </c>
      <c r="I30" s="23">
        <f t="shared" si="5"/>
        <v>2801.3</v>
      </c>
      <c r="J30" s="31">
        <f>'[8]NR 2023'!Y30</f>
        <v>2681.3</v>
      </c>
      <c r="K30" s="62">
        <f>'[8]NR 2023'!Z30</f>
        <v>120</v>
      </c>
      <c r="L30" s="33">
        <f t="shared" si="6"/>
        <v>2801.3</v>
      </c>
      <c r="M30" s="63">
        <v>2681.3</v>
      </c>
      <c r="N30" s="64">
        <v>120</v>
      </c>
      <c r="O30" s="22">
        <v>2801.3</v>
      </c>
      <c r="P30" s="63">
        <v>2681.3</v>
      </c>
      <c r="Q30" s="64">
        <v>120</v>
      </c>
      <c r="R30" s="22">
        <v>2801.3</v>
      </c>
      <c r="S30" s="3"/>
    </row>
    <row r="31" spans="1:19" x14ac:dyDescent="0.25">
      <c r="A31" s="1"/>
      <c r="B31" s="28" t="s">
        <v>47</v>
      </c>
      <c r="C31" s="42" t="s">
        <v>48</v>
      </c>
      <c r="D31" s="20">
        <f>'[8]NR 2023'!G31</f>
        <v>795.1</v>
      </c>
      <c r="E31" s="21">
        <f>'[8]NR 2023'!H31</f>
        <v>0</v>
      </c>
      <c r="F31" s="22">
        <f t="shared" si="4"/>
        <v>795.1</v>
      </c>
      <c r="G31" s="20">
        <f>'[8]NR 2023'!M31</f>
        <v>1044.2</v>
      </c>
      <c r="H31" s="21">
        <f>'[8]NR 2023'!N31</f>
        <v>0</v>
      </c>
      <c r="I31" s="23">
        <f t="shared" si="5"/>
        <v>1044.2</v>
      </c>
      <c r="J31" s="31">
        <f>'[8]NR 2023'!Y31</f>
        <v>983.8</v>
      </c>
      <c r="K31" s="32">
        <f>'[8]NR 2023'!Z31</f>
        <v>0</v>
      </c>
      <c r="L31" s="33">
        <f t="shared" si="6"/>
        <v>983.8</v>
      </c>
      <c r="M31" s="63">
        <v>911.9</v>
      </c>
      <c r="N31" s="63">
        <v>0</v>
      </c>
      <c r="O31" s="22">
        <v>911.9</v>
      </c>
      <c r="P31" s="63">
        <v>911.9</v>
      </c>
      <c r="Q31" s="63">
        <v>0</v>
      </c>
      <c r="R31" s="22">
        <v>911.9</v>
      </c>
      <c r="S31" s="3"/>
    </row>
    <row r="32" spans="1:19" x14ac:dyDescent="0.25">
      <c r="A32" s="1"/>
      <c r="B32" s="28" t="s">
        <v>49</v>
      </c>
      <c r="C32" s="42" t="s">
        <v>50</v>
      </c>
      <c r="D32" s="20">
        <f>'[8]NR 2023'!G32</f>
        <v>30304.6</v>
      </c>
      <c r="E32" s="21">
        <f>'[8]NR 2023'!H32</f>
        <v>0</v>
      </c>
      <c r="F32" s="22">
        <f t="shared" si="4"/>
        <v>30304.6</v>
      </c>
      <c r="G32" s="20">
        <f>'[8]NR 2023'!M32</f>
        <v>28568.1</v>
      </c>
      <c r="H32" s="21">
        <f>'[8]NR 2023'!N32</f>
        <v>0</v>
      </c>
      <c r="I32" s="23">
        <f t="shared" si="5"/>
        <v>28568.1</v>
      </c>
      <c r="J32" s="31">
        <f>'[8]NR 2023'!Y32</f>
        <v>28164.9</v>
      </c>
      <c r="K32" s="32">
        <f>'[8]NR 2023'!Z32</f>
        <v>0</v>
      </c>
      <c r="L32" s="33">
        <f t="shared" si="6"/>
        <v>28164.9</v>
      </c>
      <c r="M32" s="63">
        <v>27949.7</v>
      </c>
      <c r="N32" s="63">
        <v>0</v>
      </c>
      <c r="O32" s="22">
        <v>27949.7</v>
      </c>
      <c r="P32" s="63">
        <v>27949.7</v>
      </c>
      <c r="Q32" s="63">
        <v>0</v>
      </c>
      <c r="R32" s="22">
        <v>27949.7</v>
      </c>
      <c r="S32" s="3"/>
    </row>
    <row r="33" spans="1:19" x14ac:dyDescent="0.25">
      <c r="A33" s="1"/>
      <c r="B33" s="28" t="s">
        <v>51</v>
      </c>
      <c r="C33" s="39" t="s">
        <v>52</v>
      </c>
      <c r="D33" s="20">
        <f>'[8]NR 2023'!G33</f>
        <v>29566.799999999999</v>
      </c>
      <c r="E33" s="21">
        <f>'[8]NR 2023'!H33</f>
        <v>0</v>
      </c>
      <c r="F33" s="22">
        <f t="shared" si="4"/>
        <v>29566.799999999999</v>
      </c>
      <c r="G33" s="20">
        <f>'[8]NR 2023'!M33</f>
        <v>27977.599999999999</v>
      </c>
      <c r="H33" s="21">
        <f>'[8]NR 2023'!N33</f>
        <v>0</v>
      </c>
      <c r="I33" s="23">
        <f t="shared" si="5"/>
        <v>27977.599999999999</v>
      </c>
      <c r="J33" s="31">
        <f>'[8]NR 2023'!Y33</f>
        <v>27854.9</v>
      </c>
      <c r="K33" s="32">
        <f>'[8]NR 2023'!Z33</f>
        <v>0</v>
      </c>
      <c r="L33" s="33">
        <f t="shared" si="6"/>
        <v>27854.9</v>
      </c>
      <c r="M33" s="63">
        <v>27639.7</v>
      </c>
      <c r="N33" s="63">
        <v>0</v>
      </c>
      <c r="O33" s="22">
        <v>27639.7</v>
      </c>
      <c r="P33" s="63">
        <v>27639.7</v>
      </c>
      <c r="Q33" s="63">
        <v>0</v>
      </c>
      <c r="R33" s="22">
        <v>27639.7</v>
      </c>
      <c r="S33" s="3"/>
    </row>
    <row r="34" spans="1:19" x14ac:dyDescent="0.25">
      <c r="A34" s="1"/>
      <c r="B34" s="28" t="s">
        <v>53</v>
      </c>
      <c r="C34" s="65" t="s">
        <v>54</v>
      </c>
      <c r="D34" s="20">
        <f>'[8]NR 2023'!G34</f>
        <v>737.8</v>
      </c>
      <c r="E34" s="21">
        <f>'[8]NR 2023'!H34</f>
        <v>0</v>
      </c>
      <c r="F34" s="22">
        <f t="shared" si="4"/>
        <v>737.8</v>
      </c>
      <c r="G34" s="20">
        <f>'[8]NR 2023'!M34</f>
        <v>590.5</v>
      </c>
      <c r="H34" s="21">
        <f>'[8]NR 2023'!N34</f>
        <v>0</v>
      </c>
      <c r="I34" s="23">
        <f t="shared" si="5"/>
        <v>590.5</v>
      </c>
      <c r="J34" s="31">
        <f>'[8]NR 2023'!Y34</f>
        <v>310</v>
      </c>
      <c r="K34" s="32">
        <f>'[8]NR 2023'!Z34</f>
        <v>0</v>
      </c>
      <c r="L34" s="33">
        <f t="shared" si="6"/>
        <v>310</v>
      </c>
      <c r="M34" s="63">
        <v>310</v>
      </c>
      <c r="N34" s="63">
        <v>0</v>
      </c>
      <c r="O34" s="22">
        <v>310</v>
      </c>
      <c r="P34" s="63">
        <v>310</v>
      </c>
      <c r="Q34" s="63">
        <v>0</v>
      </c>
      <c r="R34" s="22">
        <v>310</v>
      </c>
      <c r="S34" s="3"/>
    </row>
    <row r="35" spans="1:19" x14ac:dyDescent="0.25">
      <c r="A35" s="1"/>
      <c r="B35" s="28" t="s">
        <v>55</v>
      </c>
      <c r="C35" s="42" t="s">
        <v>56</v>
      </c>
      <c r="D35" s="20">
        <f>'[8]NR 2023'!G35</f>
        <v>9920.6999999999989</v>
      </c>
      <c r="E35" s="21">
        <f>'[8]NR 2023'!H35</f>
        <v>0</v>
      </c>
      <c r="F35" s="22">
        <f t="shared" si="4"/>
        <v>9920.6999999999989</v>
      </c>
      <c r="G35" s="20">
        <f>'[8]NR 2023'!M35</f>
        <v>10058.5</v>
      </c>
      <c r="H35" s="21">
        <f>'[8]NR 2023'!N35</f>
        <v>0</v>
      </c>
      <c r="I35" s="23">
        <f t="shared" si="5"/>
        <v>10058.5</v>
      </c>
      <c r="J35" s="31">
        <f>'[8]NR 2023'!Y35</f>
        <v>10016.1</v>
      </c>
      <c r="K35" s="32">
        <f>'[8]NR 2023'!Z35</f>
        <v>0</v>
      </c>
      <c r="L35" s="33">
        <f t="shared" si="6"/>
        <v>10016.1</v>
      </c>
      <c r="M35" s="63">
        <v>9939</v>
      </c>
      <c r="N35" s="63">
        <v>0</v>
      </c>
      <c r="O35" s="22">
        <v>9939</v>
      </c>
      <c r="P35" s="63">
        <v>9939</v>
      </c>
      <c r="Q35" s="63">
        <v>0</v>
      </c>
      <c r="R35" s="22">
        <v>9939</v>
      </c>
      <c r="S35" s="3"/>
    </row>
    <row r="36" spans="1:19" x14ac:dyDescent="0.25">
      <c r="A36" s="1"/>
      <c r="B36" s="28" t="s">
        <v>57</v>
      </c>
      <c r="C36" s="42" t="s">
        <v>58</v>
      </c>
      <c r="D36" s="20">
        <f>'[8]NR 2023'!G36</f>
        <v>0</v>
      </c>
      <c r="E36" s="21">
        <f>'[8]NR 2023'!H36</f>
        <v>0</v>
      </c>
      <c r="F36" s="22">
        <f t="shared" si="4"/>
        <v>0</v>
      </c>
      <c r="G36" s="20">
        <f>'[8]NR 2023'!M36</f>
        <v>0</v>
      </c>
      <c r="H36" s="21">
        <f>'[8]NR 2023'!N36</f>
        <v>0</v>
      </c>
      <c r="I36" s="23">
        <f t="shared" si="5"/>
        <v>0</v>
      </c>
      <c r="J36" s="31">
        <f>'[8]NR 2023'!Y36</f>
        <v>0</v>
      </c>
      <c r="K36" s="32">
        <f>'[8]NR 2023'!Z36</f>
        <v>0</v>
      </c>
      <c r="L36" s="33">
        <f t="shared" si="6"/>
        <v>0</v>
      </c>
      <c r="M36" s="63">
        <v>0</v>
      </c>
      <c r="N36" s="63">
        <v>0</v>
      </c>
      <c r="O36" s="22">
        <v>0</v>
      </c>
      <c r="P36" s="63">
        <v>0</v>
      </c>
      <c r="Q36" s="63">
        <v>0</v>
      </c>
      <c r="R36" s="22">
        <v>0</v>
      </c>
      <c r="S36" s="3"/>
    </row>
    <row r="37" spans="1:19" x14ac:dyDescent="0.25">
      <c r="A37" s="1"/>
      <c r="B37" s="28" t="s">
        <v>59</v>
      </c>
      <c r="C37" s="42" t="s">
        <v>60</v>
      </c>
      <c r="D37" s="20">
        <f>'[8]NR 2023'!G37</f>
        <v>1288.7</v>
      </c>
      <c r="E37" s="21">
        <f>'[8]NR 2023'!H37</f>
        <v>0</v>
      </c>
      <c r="F37" s="22">
        <f t="shared" si="4"/>
        <v>1288.7</v>
      </c>
      <c r="G37" s="20">
        <f>'[8]NR 2023'!M37</f>
        <v>2750.8</v>
      </c>
      <c r="H37" s="21">
        <f>'[8]NR 2023'!N37</f>
        <v>0</v>
      </c>
      <c r="I37" s="23">
        <f t="shared" si="5"/>
        <v>2750.8</v>
      </c>
      <c r="J37" s="31">
        <f>'[8]NR 2023'!Y37</f>
        <v>1252.4000000000001</v>
      </c>
      <c r="K37" s="32">
        <f>'[8]NR 2023'!Z37</f>
        <v>0</v>
      </c>
      <c r="L37" s="33">
        <f t="shared" si="6"/>
        <v>1252.4000000000001</v>
      </c>
      <c r="M37" s="63">
        <v>1252.4000000000001</v>
      </c>
      <c r="N37" s="63">
        <v>0</v>
      </c>
      <c r="O37" s="22">
        <v>1252.4000000000001</v>
      </c>
      <c r="P37" s="63">
        <v>1252.4000000000001</v>
      </c>
      <c r="Q37" s="63">
        <v>0</v>
      </c>
      <c r="R37" s="22">
        <v>1252.4000000000001</v>
      </c>
      <c r="S37" s="3"/>
    </row>
    <row r="38" spans="1:19" ht="15.75" thickBot="1" x14ac:dyDescent="0.3">
      <c r="A38" s="1"/>
      <c r="B38" s="66" t="s">
        <v>61</v>
      </c>
      <c r="C38" s="67" t="s">
        <v>62</v>
      </c>
      <c r="D38" s="20">
        <f>'[8]NR 2023'!G38</f>
        <v>2046.1</v>
      </c>
      <c r="E38" s="21">
        <f>'[8]NR 2023'!H38</f>
        <v>0</v>
      </c>
      <c r="F38" s="46">
        <f t="shared" si="4"/>
        <v>2046.1</v>
      </c>
      <c r="G38" s="20">
        <f>'[8]NR 2023'!M38</f>
        <v>693.8</v>
      </c>
      <c r="H38" s="21">
        <f>'[8]NR 2023'!N38</f>
        <v>0</v>
      </c>
      <c r="I38" s="47">
        <f t="shared" si="5"/>
        <v>693.8</v>
      </c>
      <c r="J38" s="31">
        <f>'[8]NR 2023'!Y38</f>
        <v>748.8</v>
      </c>
      <c r="K38" s="32">
        <f>'[8]NR 2023'!Z38</f>
        <v>0</v>
      </c>
      <c r="L38" s="33">
        <f t="shared" si="6"/>
        <v>748.8</v>
      </c>
      <c r="M38" s="68">
        <v>748.8</v>
      </c>
      <c r="N38" s="68">
        <v>0</v>
      </c>
      <c r="O38" s="46">
        <v>748.8</v>
      </c>
      <c r="P38" s="68">
        <v>748.8</v>
      </c>
      <c r="Q38" s="68">
        <v>0</v>
      </c>
      <c r="R38" s="46">
        <v>748.8</v>
      </c>
      <c r="S38" s="3"/>
    </row>
    <row r="39" spans="1:19" ht="15.75" thickBot="1" x14ac:dyDescent="0.3">
      <c r="A39" s="1"/>
      <c r="B39" s="51" t="s">
        <v>63</v>
      </c>
      <c r="C39" s="69" t="s">
        <v>64</v>
      </c>
      <c r="D39" s="70">
        <f>SUM(D28:D32)+SUM(D35:D38)</f>
        <v>48257.1</v>
      </c>
      <c r="E39" s="70">
        <f>SUM(E28:E32)+SUM(E35:E38)</f>
        <v>13</v>
      </c>
      <c r="F39" s="71">
        <f>SUM(F35:F38)+SUM(F28:F32)</f>
        <v>48270.1</v>
      </c>
      <c r="G39" s="70">
        <f>SUM(G28:G32)+SUM(G35:G38)</f>
        <v>48504.799999999996</v>
      </c>
      <c r="H39" s="70">
        <f>SUM(H28:H32)+SUM(H35:H38)</f>
        <v>120</v>
      </c>
      <c r="I39" s="72">
        <f>SUM(I35:I38)+SUM(I28:I32)</f>
        <v>48624.799999999996</v>
      </c>
      <c r="J39" s="73">
        <f>SUM(J28:J32)+SUM(J35:J38)</f>
        <v>46601.8</v>
      </c>
      <c r="K39" s="74">
        <f>SUM(K28:K32)+SUM(K35:K38)</f>
        <v>120</v>
      </c>
      <c r="L39" s="73">
        <f>SUM(L35:L38)+SUM(L28:L32)</f>
        <v>46721.8</v>
      </c>
      <c r="M39" s="70">
        <f>SUM(M28:M32)+SUM(M35:M38)</f>
        <v>46217.599999999999</v>
      </c>
      <c r="N39" s="70">
        <f>SUM(N28:N32)+SUM(N35:N38)</f>
        <v>120</v>
      </c>
      <c r="O39" s="71">
        <f>SUM(O35:O38)+SUM(O28:O32)</f>
        <v>46337.599999999999</v>
      </c>
      <c r="P39" s="70">
        <f>SUM(P28:P32)+SUM(P35:P38)</f>
        <v>46217.599999999999</v>
      </c>
      <c r="Q39" s="70">
        <f>SUM(Q28:Q32)+SUM(Q35:Q38)</f>
        <v>120</v>
      </c>
      <c r="R39" s="71">
        <f>SUM(R35:R38)+SUM(R28:R32)</f>
        <v>46337.599999999999</v>
      </c>
      <c r="S39" s="3"/>
    </row>
    <row r="40" spans="1:19" ht="19.5" thickBot="1" x14ac:dyDescent="0.35">
      <c r="A40" s="1"/>
      <c r="B40" s="75" t="s">
        <v>65</v>
      </c>
      <c r="C40" s="76" t="s">
        <v>66</v>
      </c>
      <c r="D40" s="77">
        <f t="shared" ref="D40:R40" si="7">D24-D39</f>
        <v>12.790000000008149</v>
      </c>
      <c r="E40" s="77">
        <f t="shared" si="7"/>
        <v>88</v>
      </c>
      <c r="F40" s="78">
        <f t="shared" si="7"/>
        <v>100.79000000000815</v>
      </c>
      <c r="G40" s="77">
        <f t="shared" si="7"/>
        <v>0</v>
      </c>
      <c r="H40" s="77">
        <f t="shared" si="7"/>
        <v>0</v>
      </c>
      <c r="I40" s="79">
        <f t="shared" si="7"/>
        <v>0</v>
      </c>
      <c r="J40" s="77">
        <f t="shared" si="7"/>
        <v>0</v>
      </c>
      <c r="K40" s="77">
        <f t="shared" si="7"/>
        <v>0</v>
      </c>
      <c r="L40" s="78">
        <f t="shared" si="7"/>
        <v>0</v>
      </c>
      <c r="M40" s="80">
        <f t="shared" si="7"/>
        <v>0</v>
      </c>
      <c r="N40" s="77">
        <f t="shared" si="7"/>
        <v>0</v>
      </c>
      <c r="O40" s="78">
        <f t="shared" si="7"/>
        <v>0</v>
      </c>
      <c r="P40" s="77">
        <f t="shared" si="7"/>
        <v>0</v>
      </c>
      <c r="Q40" s="77">
        <f t="shared" si="7"/>
        <v>0</v>
      </c>
      <c r="R40" s="78">
        <f t="shared" si="7"/>
        <v>0</v>
      </c>
      <c r="S40" s="3"/>
    </row>
    <row r="41" spans="1:19" ht="15.75" thickBot="1" x14ac:dyDescent="0.3">
      <c r="A41" s="1"/>
      <c r="B41" s="81" t="s">
        <v>67</v>
      </c>
      <c r="C41" s="82" t="s">
        <v>68</v>
      </c>
      <c r="D41" s="83"/>
      <c r="E41" s="84"/>
      <c r="F41" s="85">
        <f>F40-D16</f>
        <v>-4388.1499999999915</v>
      </c>
      <c r="G41" s="83"/>
      <c r="H41" s="86"/>
      <c r="I41" s="87">
        <f>I40-G16</f>
        <v>-5356.5</v>
      </c>
      <c r="J41" s="88"/>
      <c r="K41" s="86"/>
      <c r="L41" s="85">
        <f>L40-J16</f>
        <v>-5941.3</v>
      </c>
      <c r="M41" s="89"/>
      <c r="N41" s="86"/>
      <c r="O41" s="85">
        <f>O40-M16</f>
        <v>-5941.3</v>
      </c>
      <c r="P41" s="83"/>
      <c r="Q41" s="86"/>
      <c r="R41" s="85">
        <f>R40-P16</f>
        <v>-5941.3</v>
      </c>
      <c r="S41" s="3"/>
    </row>
    <row r="42" spans="1:19" s="95" customFormat="1" ht="8.25" customHeight="1" thickBot="1" x14ac:dyDescent="0.3">
      <c r="A42" s="90"/>
      <c r="B42" s="91"/>
      <c r="C42" s="92"/>
      <c r="D42" s="90"/>
      <c r="E42" s="93"/>
      <c r="F42" s="93"/>
      <c r="G42" s="90"/>
      <c r="H42" s="93"/>
      <c r="I42" s="93"/>
      <c r="J42" s="93"/>
      <c r="K42" s="93"/>
      <c r="L42" s="94"/>
      <c r="M42" s="94"/>
      <c r="N42" s="94"/>
      <c r="O42" s="94"/>
      <c r="P42" s="94"/>
      <c r="Q42" s="94"/>
      <c r="R42" s="94"/>
      <c r="S42" s="94"/>
    </row>
    <row r="43" spans="1:19" s="95" customFormat="1" ht="15.75" customHeight="1" x14ac:dyDescent="0.25">
      <c r="A43" s="90"/>
      <c r="B43" s="96"/>
      <c r="C43" s="519" t="s">
        <v>69</v>
      </c>
      <c r="D43" s="97" t="s">
        <v>70</v>
      </c>
      <c r="E43" s="93"/>
      <c r="F43" s="98"/>
      <c r="G43" s="97" t="s">
        <v>71</v>
      </c>
      <c r="H43" s="93"/>
      <c r="I43" s="93"/>
      <c r="J43" s="97" t="s">
        <v>72</v>
      </c>
      <c r="K43" s="93"/>
      <c r="L43" s="93"/>
      <c r="M43" s="97" t="s">
        <v>73</v>
      </c>
      <c r="N43" s="94"/>
      <c r="O43" s="94"/>
      <c r="P43" s="97" t="s">
        <v>73</v>
      </c>
      <c r="Q43" s="94"/>
      <c r="R43" s="94"/>
      <c r="S43" s="94"/>
    </row>
    <row r="44" spans="1:19" ht="15.75" thickBot="1" x14ac:dyDescent="0.3">
      <c r="A44" s="1"/>
      <c r="B44" s="96"/>
      <c r="C44" s="520"/>
      <c r="D44" s="99">
        <v>585</v>
      </c>
      <c r="E44" s="93"/>
      <c r="F44" s="98"/>
      <c r="G44" s="99">
        <v>585</v>
      </c>
      <c r="H44" s="100"/>
      <c r="I44" s="100"/>
      <c r="J44" s="99">
        <v>585</v>
      </c>
      <c r="K44" s="100"/>
      <c r="L44" s="100"/>
      <c r="M44" s="99">
        <v>585</v>
      </c>
      <c r="N44" s="3"/>
      <c r="O44" s="3"/>
      <c r="P44" s="99">
        <v>585</v>
      </c>
      <c r="Q44" s="3"/>
      <c r="R44" s="3"/>
      <c r="S44" s="3"/>
    </row>
    <row r="45" spans="1:19" s="95" customFormat="1" ht="8.25" customHeight="1" thickBot="1" x14ac:dyDescent="0.3">
      <c r="A45" s="90"/>
      <c r="B45" s="96"/>
      <c r="C45" s="92"/>
      <c r="D45" s="93"/>
      <c r="E45" s="93"/>
      <c r="F45" s="98"/>
      <c r="G45" s="93"/>
      <c r="H45" s="93"/>
      <c r="I45" s="98"/>
      <c r="J45" s="98"/>
      <c r="K45" s="98"/>
      <c r="L45" s="94"/>
      <c r="M45" s="94"/>
      <c r="N45" s="94"/>
      <c r="O45" s="94"/>
      <c r="P45" s="94"/>
      <c r="Q45" s="94"/>
      <c r="R45" s="94"/>
      <c r="S45" s="94"/>
    </row>
    <row r="46" spans="1:19" s="95" customFormat="1" ht="37.5" customHeight="1" thickBot="1" x14ac:dyDescent="0.3">
      <c r="A46" s="90"/>
      <c r="B46" s="96"/>
      <c r="C46" s="519" t="s">
        <v>74</v>
      </c>
      <c r="D46" s="101" t="s">
        <v>75</v>
      </c>
      <c r="E46" s="102" t="s">
        <v>76</v>
      </c>
      <c r="F46" s="98"/>
      <c r="G46" s="101" t="s">
        <v>75</v>
      </c>
      <c r="H46" s="102" t="s">
        <v>76</v>
      </c>
      <c r="I46" s="94"/>
      <c r="J46" s="101" t="s">
        <v>75</v>
      </c>
      <c r="K46" s="102" t="s">
        <v>76</v>
      </c>
      <c r="L46" s="103"/>
      <c r="M46" s="101" t="s">
        <v>75</v>
      </c>
      <c r="N46" s="102" t="s">
        <v>76</v>
      </c>
      <c r="O46" s="94"/>
      <c r="P46" s="101" t="s">
        <v>75</v>
      </c>
      <c r="Q46" s="102" t="s">
        <v>76</v>
      </c>
      <c r="R46" s="94"/>
      <c r="S46" s="94"/>
    </row>
    <row r="47" spans="1:19" ht="15.75" thickBot="1" x14ac:dyDescent="0.3">
      <c r="A47" s="1"/>
      <c r="B47" s="104"/>
      <c r="C47" s="521"/>
      <c r="D47" s="105">
        <v>0</v>
      </c>
      <c r="E47" s="106">
        <v>0</v>
      </c>
      <c r="F47" s="98"/>
      <c r="G47" s="105">
        <v>0</v>
      </c>
      <c r="H47" s="106">
        <v>0</v>
      </c>
      <c r="I47" s="3"/>
      <c r="J47" s="105">
        <v>0</v>
      </c>
      <c r="K47" s="106">
        <v>0</v>
      </c>
      <c r="L47" s="100"/>
      <c r="M47" s="105">
        <v>0</v>
      </c>
      <c r="N47" s="106">
        <v>0</v>
      </c>
      <c r="O47" s="3"/>
      <c r="P47" s="105">
        <v>0</v>
      </c>
      <c r="Q47" s="106">
        <v>0</v>
      </c>
      <c r="R47" s="3"/>
      <c r="S47" s="3"/>
    </row>
    <row r="48" spans="1:19" x14ac:dyDescent="0.25">
      <c r="A48" s="1"/>
      <c r="B48" s="104"/>
      <c r="C48" s="92"/>
      <c r="D48" s="93"/>
      <c r="E48" s="93"/>
      <c r="F48" s="98"/>
      <c r="G48" s="93"/>
      <c r="H48" s="93"/>
      <c r="I48" s="98"/>
      <c r="J48" s="98"/>
      <c r="K48" s="98"/>
      <c r="L48" s="94"/>
      <c r="M48" s="3"/>
      <c r="N48" s="94"/>
      <c r="O48" s="94"/>
      <c r="P48" s="3"/>
      <c r="Q48" s="3"/>
      <c r="R48" s="3"/>
      <c r="S48" s="3"/>
    </row>
    <row r="49" spans="1:19" x14ac:dyDescent="0.25">
      <c r="A49" s="1"/>
      <c r="B49" s="104"/>
      <c r="C49" s="107" t="s">
        <v>77</v>
      </c>
      <c r="D49" s="108" t="s">
        <v>78</v>
      </c>
      <c r="E49" s="93"/>
      <c r="F49" s="3"/>
      <c r="G49" s="108" t="s">
        <v>79</v>
      </c>
      <c r="H49" s="3"/>
      <c r="I49" s="3"/>
      <c r="J49" s="108" t="s">
        <v>80</v>
      </c>
      <c r="K49" s="3"/>
      <c r="L49" s="109"/>
      <c r="M49" s="108" t="s">
        <v>81</v>
      </c>
      <c r="N49" s="109"/>
      <c r="O49" s="109"/>
      <c r="P49" s="108" t="s">
        <v>82</v>
      </c>
      <c r="Q49" s="3"/>
      <c r="R49" s="3"/>
      <c r="S49" s="3"/>
    </row>
    <row r="50" spans="1:19" x14ac:dyDescent="0.25">
      <c r="A50" s="1"/>
      <c r="B50" s="104"/>
      <c r="C50" s="110" t="s">
        <v>83</v>
      </c>
      <c r="D50" s="111">
        <v>4885.97</v>
      </c>
      <c r="E50" s="93"/>
      <c r="F50" s="3"/>
      <c r="G50" s="111">
        <v>1954.5000000000007</v>
      </c>
      <c r="H50" s="3"/>
      <c r="I50" s="3"/>
      <c r="J50" s="111">
        <v>1479.6</v>
      </c>
      <c r="K50" s="3"/>
      <c r="L50" s="112"/>
      <c r="M50" s="111">
        <f xml:space="preserve"> M51+M52+M53+M54</f>
        <v>1501.6</v>
      </c>
      <c r="N50" s="112"/>
      <c r="O50" s="112"/>
      <c r="P50" s="111">
        <f xml:space="preserve"> P51+P52+P53+P54</f>
        <v>1581.6</v>
      </c>
      <c r="Q50" s="3"/>
      <c r="R50" s="3"/>
      <c r="S50" s="3"/>
    </row>
    <row r="51" spans="1:19" x14ac:dyDescent="0.25">
      <c r="A51" s="1"/>
      <c r="B51" s="104"/>
      <c r="C51" s="110" t="s">
        <v>84</v>
      </c>
      <c r="D51" s="111">
        <v>3326.5699999999993</v>
      </c>
      <c r="E51" s="93"/>
      <c r="F51" s="3"/>
      <c r="G51" s="111">
        <v>272.20000000000027</v>
      </c>
      <c r="H51" s="3"/>
      <c r="I51" s="3"/>
      <c r="J51" s="111">
        <v>409.19999999999982</v>
      </c>
      <c r="K51" s="3"/>
      <c r="L51" s="112"/>
      <c r="M51" s="111">
        <v>459.2</v>
      </c>
      <c r="N51" s="112"/>
      <c r="O51" s="112"/>
      <c r="P51" s="111">
        <v>509.2</v>
      </c>
      <c r="Q51" s="3"/>
      <c r="R51" s="3"/>
      <c r="S51" s="3"/>
    </row>
    <row r="52" spans="1:19" x14ac:dyDescent="0.25">
      <c r="A52" s="1"/>
      <c r="B52" s="104"/>
      <c r="C52" s="110" t="s">
        <v>85</v>
      </c>
      <c r="D52" s="111">
        <v>639</v>
      </c>
      <c r="E52" s="93"/>
      <c r="F52" s="3"/>
      <c r="G52" s="111">
        <v>792.4</v>
      </c>
      <c r="H52" s="3"/>
      <c r="I52" s="3"/>
      <c r="J52" s="111">
        <v>420.9</v>
      </c>
      <c r="K52" s="3"/>
      <c r="L52" s="112"/>
      <c r="M52" s="111">
        <v>350.7</v>
      </c>
      <c r="N52" s="112"/>
      <c r="O52" s="112"/>
      <c r="P52" s="111">
        <v>320.60000000000002</v>
      </c>
      <c r="Q52" s="3"/>
      <c r="R52" s="3"/>
      <c r="S52" s="3"/>
    </row>
    <row r="53" spans="1:19" x14ac:dyDescent="0.25">
      <c r="A53" s="1"/>
      <c r="B53" s="104"/>
      <c r="C53" s="110" t="s">
        <v>86</v>
      </c>
      <c r="D53" s="111">
        <v>318.09999999999997</v>
      </c>
      <c r="E53" s="93"/>
      <c r="F53" s="3"/>
      <c r="G53" s="111">
        <v>243.39999999999998</v>
      </c>
      <c r="H53" s="3"/>
      <c r="I53" s="3"/>
      <c r="J53" s="111">
        <v>296.10000000000002</v>
      </c>
      <c r="K53" s="3"/>
      <c r="L53" s="112"/>
      <c r="M53" s="111">
        <v>316.2</v>
      </c>
      <c r="N53" s="112"/>
      <c r="O53" s="112"/>
      <c r="P53" s="111">
        <v>356.2</v>
      </c>
      <c r="Q53" s="3"/>
      <c r="R53" s="3"/>
      <c r="S53" s="3"/>
    </row>
    <row r="54" spans="1:19" x14ac:dyDescent="0.25">
      <c r="A54" s="1"/>
      <c r="B54" s="104"/>
      <c r="C54" s="113" t="s">
        <v>87</v>
      </c>
      <c r="D54" s="111">
        <v>602.29999999999995</v>
      </c>
      <c r="E54" s="93"/>
      <c r="F54" s="3"/>
      <c r="G54" s="111">
        <v>646.50000000000023</v>
      </c>
      <c r="H54" s="3"/>
      <c r="I54" s="3"/>
      <c r="J54" s="111">
        <v>353.4</v>
      </c>
      <c r="K54" s="3"/>
      <c r="L54" s="112"/>
      <c r="M54" s="111">
        <v>375.5</v>
      </c>
      <c r="N54" s="112"/>
      <c r="O54" s="112"/>
      <c r="P54" s="111">
        <v>395.6</v>
      </c>
      <c r="Q54" s="3"/>
      <c r="R54" s="3"/>
      <c r="S54" s="3"/>
    </row>
    <row r="55" spans="1:19" ht="10.5" customHeight="1" x14ac:dyDescent="0.25">
      <c r="A55" s="1"/>
      <c r="B55" s="104"/>
      <c r="C55" s="92"/>
      <c r="D55" s="93"/>
      <c r="E55" s="9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</row>
    <row r="56" spans="1:19" x14ac:dyDescent="0.25">
      <c r="A56" s="1"/>
      <c r="B56" s="104"/>
      <c r="C56" s="107" t="s">
        <v>88</v>
      </c>
      <c r="D56" s="108" t="s">
        <v>78</v>
      </c>
      <c r="E56" s="93"/>
      <c r="F56" s="98"/>
      <c r="G56" s="108" t="s">
        <v>89</v>
      </c>
      <c r="H56" s="93"/>
      <c r="I56" s="98"/>
      <c r="J56" s="108" t="s">
        <v>80</v>
      </c>
      <c r="K56" s="98"/>
      <c r="L56" s="3"/>
      <c r="M56" s="108" t="s">
        <v>81</v>
      </c>
      <c r="N56" s="109"/>
      <c r="O56" s="109"/>
      <c r="P56" s="108" t="s">
        <v>82</v>
      </c>
      <c r="Q56" s="3"/>
      <c r="R56" s="3"/>
      <c r="S56" s="3"/>
    </row>
    <row r="57" spans="1:19" x14ac:dyDescent="0.25">
      <c r="A57" s="1"/>
      <c r="B57" s="104"/>
      <c r="C57" s="110"/>
      <c r="D57" s="114">
        <v>61.8</v>
      </c>
      <c r="E57" s="93"/>
      <c r="F57" s="98"/>
      <c r="G57" s="114">
        <v>61.8</v>
      </c>
      <c r="H57" s="93"/>
      <c r="I57" s="98"/>
      <c r="J57" s="114">
        <v>63.3</v>
      </c>
      <c r="K57" s="98"/>
      <c r="L57" s="3"/>
      <c r="M57" s="114">
        <v>63.3</v>
      </c>
      <c r="N57" s="3"/>
      <c r="O57" s="3"/>
      <c r="P57" s="114">
        <v>63.3</v>
      </c>
      <c r="Q57" s="3"/>
      <c r="R57" s="3"/>
      <c r="S57" s="3"/>
    </row>
    <row r="58" spans="1:19" x14ac:dyDescent="0.25">
      <c r="A58" s="1"/>
      <c r="B58" s="104"/>
      <c r="C58" s="92"/>
      <c r="D58" s="93"/>
      <c r="E58" s="93"/>
      <c r="F58" s="98"/>
      <c r="G58" s="93"/>
      <c r="H58" s="93"/>
      <c r="I58" s="98"/>
      <c r="J58" s="98"/>
      <c r="K58" s="98"/>
      <c r="L58" s="3"/>
      <c r="M58" s="3"/>
      <c r="N58" s="3"/>
      <c r="O58" s="3"/>
      <c r="P58" s="3"/>
      <c r="Q58" s="3"/>
      <c r="R58" s="3"/>
      <c r="S58" s="3"/>
    </row>
    <row r="59" spans="1:19" x14ac:dyDescent="0.25">
      <c r="A59" s="1"/>
      <c r="B59" s="115" t="s">
        <v>90</v>
      </c>
      <c r="C59" s="116"/>
      <c r="D59" s="527"/>
      <c r="E59" s="527"/>
      <c r="F59" s="527"/>
      <c r="G59" s="527"/>
      <c r="H59" s="527"/>
      <c r="I59" s="527"/>
      <c r="J59" s="527"/>
      <c r="K59" s="527"/>
      <c r="L59" s="117"/>
      <c r="M59" s="117"/>
      <c r="N59" s="117"/>
      <c r="O59" s="117"/>
      <c r="P59" s="117"/>
      <c r="Q59" s="117"/>
      <c r="R59" s="118"/>
      <c r="S59" s="3"/>
    </row>
    <row r="60" spans="1:19" x14ac:dyDescent="0.25">
      <c r="A60" s="1"/>
      <c r="B60" s="119"/>
      <c r="C60" s="95"/>
      <c r="D60" s="95"/>
      <c r="E60" s="95"/>
      <c r="F60" s="95"/>
      <c r="G60" s="95"/>
      <c r="H60" s="95"/>
      <c r="I60" s="95"/>
      <c r="J60" s="95"/>
      <c r="K60" s="95"/>
      <c r="L60" s="95"/>
      <c r="M60" s="95"/>
      <c r="N60" s="95"/>
      <c r="O60" s="95"/>
      <c r="P60" s="95"/>
      <c r="Q60" s="95"/>
      <c r="R60" s="120"/>
      <c r="S60" s="3"/>
    </row>
    <row r="61" spans="1:19" x14ac:dyDescent="0.25">
      <c r="A61" s="1"/>
      <c r="B61" s="524"/>
      <c r="C61" s="525"/>
      <c r="D61" s="525"/>
      <c r="E61" s="525"/>
      <c r="F61" s="525"/>
      <c r="G61" s="525"/>
      <c r="H61" s="525"/>
      <c r="I61" s="525"/>
      <c r="J61" s="525"/>
      <c r="K61" s="525"/>
      <c r="L61" s="95"/>
      <c r="M61" s="95"/>
      <c r="N61" s="95"/>
      <c r="O61" s="95"/>
      <c r="P61" s="95"/>
      <c r="Q61" s="95"/>
      <c r="R61" s="120"/>
      <c r="S61" s="3"/>
    </row>
    <row r="62" spans="1:19" x14ac:dyDescent="0.25">
      <c r="A62" s="1"/>
      <c r="B62" s="524"/>
      <c r="C62" s="525"/>
      <c r="D62" s="525"/>
      <c r="E62" s="525"/>
      <c r="F62" s="525"/>
      <c r="G62" s="525"/>
      <c r="H62" s="525"/>
      <c r="I62" s="525"/>
      <c r="J62" s="525"/>
      <c r="K62" s="525"/>
      <c r="L62" s="95"/>
      <c r="M62" s="95"/>
      <c r="N62" s="95"/>
      <c r="O62" s="95"/>
      <c r="P62" s="95"/>
      <c r="Q62" s="95"/>
      <c r="R62" s="120"/>
      <c r="S62" s="3"/>
    </row>
    <row r="63" spans="1:19" x14ac:dyDescent="0.25">
      <c r="A63" s="1"/>
      <c r="B63" s="524"/>
      <c r="C63" s="525"/>
      <c r="D63" s="525"/>
      <c r="E63" s="525"/>
      <c r="F63" s="525"/>
      <c r="G63" s="525"/>
      <c r="H63" s="525"/>
      <c r="I63" s="525"/>
      <c r="J63" s="525"/>
      <c r="K63" s="525"/>
      <c r="L63" s="95"/>
      <c r="M63" s="95"/>
      <c r="N63" s="95"/>
      <c r="O63" s="95"/>
      <c r="P63" s="95"/>
      <c r="Q63" s="95"/>
      <c r="R63" s="120"/>
      <c r="S63" s="3"/>
    </row>
    <row r="64" spans="1:19" x14ac:dyDescent="0.25">
      <c r="A64" s="1"/>
      <c r="B64" s="524"/>
      <c r="C64" s="525"/>
      <c r="D64" s="525"/>
      <c r="E64" s="525"/>
      <c r="F64" s="525"/>
      <c r="G64" s="525"/>
      <c r="H64" s="525"/>
      <c r="I64" s="525"/>
      <c r="J64" s="525"/>
      <c r="K64" s="525"/>
      <c r="L64" s="95"/>
      <c r="M64" s="95"/>
      <c r="N64" s="95"/>
      <c r="O64" s="95"/>
      <c r="P64" s="95"/>
      <c r="Q64" s="95"/>
      <c r="R64" s="120"/>
      <c r="S64" s="3"/>
    </row>
    <row r="65" spans="1:19" x14ac:dyDescent="0.25">
      <c r="A65" s="1"/>
      <c r="B65" s="121"/>
      <c r="C65" s="122"/>
      <c r="D65" s="123"/>
      <c r="E65" s="123"/>
      <c r="F65" s="123"/>
      <c r="G65" s="123"/>
      <c r="H65" s="123"/>
      <c r="I65" s="123"/>
      <c r="J65" s="123"/>
      <c r="K65" s="123"/>
      <c r="L65" s="95"/>
      <c r="M65" s="95"/>
      <c r="N65" s="95"/>
      <c r="O65" s="95"/>
      <c r="P65" s="95"/>
      <c r="Q65" s="95"/>
      <c r="R65" s="120"/>
      <c r="S65" s="3"/>
    </row>
    <row r="66" spans="1:19" x14ac:dyDescent="0.25">
      <c r="A66" s="1"/>
      <c r="B66" s="124"/>
      <c r="C66" s="125"/>
      <c r="D66" s="123"/>
      <c r="E66" s="123"/>
      <c r="F66" s="123"/>
      <c r="G66" s="123"/>
      <c r="H66" s="123"/>
      <c r="I66" s="123"/>
      <c r="J66" s="123"/>
      <c r="K66" s="123"/>
      <c r="L66" s="95"/>
      <c r="M66" s="95"/>
      <c r="N66" s="95"/>
      <c r="O66" s="95"/>
      <c r="P66" s="95"/>
      <c r="Q66" s="95"/>
      <c r="R66" s="120"/>
      <c r="S66" s="3"/>
    </row>
    <row r="67" spans="1:19" x14ac:dyDescent="0.25">
      <c r="A67" s="1"/>
      <c r="B67" s="121"/>
      <c r="C67" s="126"/>
      <c r="D67" s="123"/>
      <c r="E67" s="123"/>
      <c r="F67" s="123"/>
      <c r="G67" s="123"/>
      <c r="H67" s="123"/>
      <c r="I67" s="123"/>
      <c r="J67" s="123"/>
      <c r="K67" s="123"/>
      <c r="L67" s="95"/>
      <c r="M67" s="95"/>
      <c r="N67" s="95"/>
      <c r="O67" s="95"/>
      <c r="P67" s="95"/>
      <c r="Q67" s="95"/>
      <c r="R67" s="120"/>
      <c r="S67" s="3"/>
    </row>
    <row r="68" spans="1:19" x14ac:dyDescent="0.25">
      <c r="A68" s="1"/>
      <c r="B68" s="121"/>
      <c r="C68" s="126"/>
      <c r="D68" s="123"/>
      <c r="E68" s="123"/>
      <c r="F68" s="123"/>
      <c r="G68" s="123"/>
      <c r="H68" s="123"/>
      <c r="I68" s="123"/>
      <c r="J68" s="123"/>
      <c r="K68" s="123"/>
      <c r="L68" s="95"/>
      <c r="M68" s="95"/>
      <c r="N68" s="95"/>
      <c r="O68" s="95"/>
      <c r="P68" s="95"/>
      <c r="Q68" s="95"/>
      <c r="R68" s="120"/>
      <c r="S68" s="3"/>
    </row>
    <row r="69" spans="1:19" x14ac:dyDescent="0.25">
      <c r="A69" s="1"/>
      <c r="B69" s="127"/>
      <c r="C69" s="128"/>
      <c r="D69" s="129"/>
      <c r="E69" s="129"/>
      <c r="F69" s="129"/>
      <c r="G69" s="129"/>
      <c r="H69" s="129"/>
      <c r="I69" s="129"/>
      <c r="J69" s="129"/>
      <c r="K69" s="129"/>
      <c r="L69" s="130"/>
      <c r="M69" s="130"/>
      <c r="N69" s="130"/>
      <c r="O69" s="130"/>
      <c r="P69" s="130"/>
      <c r="Q69" s="130"/>
      <c r="R69" s="131"/>
      <c r="S69" s="3"/>
    </row>
    <row r="70" spans="1:19" x14ac:dyDescent="0.25">
      <c r="A70" s="90"/>
      <c r="B70" s="132"/>
      <c r="C70" s="133"/>
      <c r="D70" s="134"/>
      <c r="E70" s="134"/>
      <c r="F70" s="134"/>
      <c r="G70" s="134"/>
      <c r="H70" s="134"/>
      <c r="I70" s="134"/>
      <c r="J70" s="134"/>
      <c r="K70" s="134"/>
      <c r="L70" s="3"/>
      <c r="M70" s="3"/>
      <c r="N70" s="3"/>
      <c r="O70" s="3"/>
      <c r="P70" s="3"/>
      <c r="Q70" s="3"/>
      <c r="R70" s="3"/>
      <c r="S70" s="3"/>
    </row>
    <row r="71" spans="1:19" x14ac:dyDescent="0.25">
      <c r="A71" s="1"/>
      <c r="B71" s="135"/>
      <c r="C71" s="135"/>
      <c r="D71" s="135"/>
      <c r="E71" s="135"/>
      <c r="F71" s="135"/>
      <c r="G71" s="135"/>
      <c r="H71" s="135"/>
      <c r="I71" s="135"/>
      <c r="J71" s="135"/>
      <c r="K71" s="135"/>
      <c r="L71" s="3"/>
      <c r="M71" s="3"/>
      <c r="N71" s="3"/>
      <c r="O71" s="3"/>
      <c r="P71" s="3"/>
      <c r="Q71" s="3"/>
      <c r="R71" s="3"/>
      <c r="S71" s="3"/>
    </row>
    <row r="72" spans="1:19" x14ac:dyDescent="0.25">
      <c r="A72" s="1"/>
      <c r="B72" s="135" t="s">
        <v>91</v>
      </c>
      <c r="C72" s="136">
        <v>44853</v>
      </c>
      <c r="D72" s="123" t="s">
        <v>124</v>
      </c>
      <c r="E72" s="135"/>
      <c r="F72" s="135" t="s">
        <v>92</v>
      </c>
      <c r="G72" s="137" t="s">
        <v>125</v>
      </c>
      <c r="H72" s="135"/>
      <c r="I72" s="135"/>
      <c r="J72" s="135"/>
      <c r="K72" s="135"/>
      <c r="L72" s="3"/>
      <c r="M72" s="3"/>
      <c r="N72" s="3"/>
      <c r="O72" s="3"/>
      <c r="P72" s="3"/>
      <c r="Q72" s="3"/>
      <c r="R72" s="3"/>
      <c r="S72" s="3"/>
    </row>
    <row r="73" spans="1:19" ht="7.5" customHeight="1" x14ac:dyDescent="0.25">
      <c r="A73" s="1"/>
      <c r="B73" s="135"/>
      <c r="C73" s="135"/>
      <c r="D73" s="135"/>
      <c r="E73" s="135"/>
      <c r="F73" s="135"/>
      <c r="G73" s="135"/>
      <c r="H73" s="135"/>
      <c r="I73" s="135"/>
      <c r="J73" s="135"/>
      <c r="K73" s="135"/>
      <c r="L73" s="3"/>
      <c r="M73" s="3"/>
      <c r="N73" s="3"/>
      <c r="O73" s="3"/>
      <c r="P73" s="3"/>
      <c r="Q73" s="3"/>
      <c r="R73" s="3"/>
      <c r="S73" s="3"/>
    </row>
    <row r="74" spans="1:19" x14ac:dyDescent="0.25">
      <c r="A74" s="1"/>
      <c r="B74" s="135"/>
      <c r="C74" s="135"/>
      <c r="D74" s="138"/>
      <c r="E74" s="135"/>
      <c r="F74" s="135" t="s">
        <v>93</v>
      </c>
      <c r="G74" s="139"/>
      <c r="H74" s="135"/>
      <c r="I74" s="135"/>
      <c r="J74" s="135"/>
      <c r="K74" s="135"/>
      <c r="L74" s="3"/>
      <c r="M74" s="3"/>
      <c r="N74" s="3"/>
      <c r="O74" s="3"/>
      <c r="P74" s="3"/>
      <c r="Q74" s="3"/>
      <c r="R74" s="3"/>
      <c r="S74" s="3"/>
    </row>
    <row r="75" spans="1:19" x14ac:dyDescent="0.25">
      <c r="A75" s="1"/>
      <c r="B75" s="135"/>
      <c r="C75" s="135"/>
      <c r="D75" s="138"/>
      <c r="E75" s="135"/>
      <c r="F75" s="135"/>
      <c r="G75" s="139"/>
      <c r="H75" s="135"/>
      <c r="I75" s="135"/>
      <c r="J75" s="135"/>
      <c r="K75" s="135"/>
      <c r="L75" s="3"/>
      <c r="M75" s="3"/>
      <c r="N75" s="3"/>
      <c r="O75" s="3"/>
      <c r="P75" s="3"/>
      <c r="Q75" s="3"/>
      <c r="R75" s="3"/>
      <c r="S75" s="3"/>
    </row>
    <row r="76" spans="1:19" x14ac:dyDescent="0.25">
      <c r="A76" s="1"/>
      <c r="B76" s="135"/>
      <c r="C76" s="135"/>
      <c r="D76" s="135"/>
      <c r="E76" s="135"/>
      <c r="F76" s="135"/>
      <c r="G76" s="135"/>
      <c r="H76" s="135"/>
      <c r="I76" s="135"/>
      <c r="J76" s="135"/>
      <c r="K76" s="135"/>
      <c r="L76" s="3"/>
      <c r="M76" s="3"/>
      <c r="N76" s="3"/>
      <c r="O76" s="3"/>
      <c r="P76" s="3"/>
      <c r="Q76" s="3"/>
      <c r="R76" s="3"/>
      <c r="S76" s="3"/>
    </row>
    <row r="77" spans="1:19" x14ac:dyDescent="0.25">
      <c r="A77" s="90"/>
      <c r="B77" s="132"/>
      <c r="C77" s="133"/>
      <c r="D77" s="134"/>
      <c r="E77" s="134"/>
      <c r="F77" s="134"/>
      <c r="G77" s="134"/>
      <c r="H77" s="134"/>
      <c r="I77" s="134"/>
      <c r="J77" s="134"/>
      <c r="K77" s="134"/>
      <c r="L77" s="3"/>
      <c r="M77" s="3"/>
      <c r="N77" s="3"/>
      <c r="O77" s="3"/>
      <c r="P77" s="3"/>
      <c r="Q77" s="3"/>
      <c r="R77" s="3"/>
      <c r="S77" s="3"/>
    </row>
    <row r="78" spans="1:19" hidden="1" x14ac:dyDescent="0.25"/>
    <row r="79" spans="1:19" hidden="1" x14ac:dyDescent="0.25"/>
    <row r="80" spans="1:19" hidden="1" x14ac:dyDescent="0.25"/>
    <row r="81" hidden="1" x14ac:dyDescent="0.25"/>
    <row r="82" hidden="1" x14ac:dyDescent="0.25"/>
    <row r="83" hidden="1" x14ac:dyDescent="0.25"/>
    <row r="84" hidden="1" x14ac:dyDescent="0.25"/>
    <row r="85" hidden="1" x14ac:dyDescent="0.25"/>
    <row r="86" hidden="1" x14ac:dyDescent="0.25"/>
    <row r="87" hidden="1" x14ac:dyDescent="0.25"/>
    <row r="88" hidden="1" x14ac:dyDescent="0.25"/>
    <row r="89" hidden="1" x14ac:dyDescent="0.25"/>
    <row r="90" hidden="1" x14ac:dyDescent="0.25"/>
    <row r="91" hidden="1" x14ac:dyDescent="0.25"/>
    <row r="92" hidden="1" x14ac:dyDescent="0.25"/>
    <row r="93" hidden="1" x14ac:dyDescent="0.25"/>
    <row r="94" ht="15" hidden="1" customHeight="1" x14ac:dyDescent="0.25"/>
    <row r="95" hidden="1" x14ac:dyDescent="0.25"/>
    <row r="96" hidden="1" x14ac:dyDescent="0.25"/>
    <row r="97" hidden="1" x14ac:dyDescent="0.25"/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  <row r="106" hidden="1" x14ac:dyDescent="0.25"/>
    <row r="107" hidden="1" x14ac:dyDescent="0.25"/>
    <row r="108" ht="15" hidden="1" customHeight="1" x14ac:dyDescent="0.25"/>
    <row r="109" ht="15" hidden="1" customHeight="1" x14ac:dyDescent="0.25"/>
    <row r="110" hidden="1" x14ac:dyDescent="0.25"/>
    <row r="111" hidden="1" x14ac:dyDescent="0.25"/>
    <row r="112" hidden="1" x14ac:dyDescent="0.25"/>
    <row r="113" hidden="1" x14ac:dyDescent="0.25"/>
    <row r="114" hidden="1" x14ac:dyDescent="0.25"/>
    <row r="115" hidden="1" x14ac:dyDescent="0.25"/>
    <row r="116" hidden="1" x14ac:dyDescent="0.25"/>
    <row r="117" hidden="1" x14ac:dyDescent="0.25"/>
    <row r="118" hidden="1" x14ac:dyDescent="0.25"/>
    <row r="119" hidden="1" x14ac:dyDescent="0.25"/>
    <row r="120" hidden="1" x14ac:dyDescent="0.25"/>
    <row r="121" hidden="1" x14ac:dyDescent="0.25"/>
    <row r="122" hidden="1" x14ac:dyDescent="0.25"/>
    <row r="123" hidden="1" x14ac:dyDescent="0.25"/>
    <row r="124" hidden="1" x14ac:dyDescent="0.25"/>
    <row r="125" hidden="1" x14ac:dyDescent="0.25"/>
    <row r="126" hidden="1" x14ac:dyDescent="0.25"/>
    <row r="127" hidden="1" x14ac:dyDescent="0.25"/>
    <row r="128" hidden="1" x14ac:dyDescent="0.25"/>
    <row r="129" hidden="1" x14ac:dyDescent="0.25"/>
    <row r="130" hidden="1" x14ac:dyDescent="0.25"/>
    <row r="131" hidden="1" x14ac:dyDescent="0.25"/>
    <row r="132" hidden="1" x14ac:dyDescent="0.25"/>
    <row r="133" hidden="1" x14ac:dyDescent="0.25"/>
    <row r="134" hidden="1" x14ac:dyDescent="0.25"/>
    <row r="135" hidden="1" x14ac:dyDescent="0.25"/>
    <row r="136" hidden="1" x14ac:dyDescent="0.25"/>
    <row r="137" hidden="1" x14ac:dyDescent="0.25"/>
    <row r="138" hidden="1" x14ac:dyDescent="0.25"/>
    <row r="139" hidden="1" x14ac:dyDescent="0.25"/>
    <row r="140" hidden="1" x14ac:dyDescent="0.25"/>
    <row r="141" hidden="1" x14ac:dyDescent="0.25"/>
    <row r="142" hidden="1" x14ac:dyDescent="0.25"/>
    <row r="143" hidden="1" x14ac:dyDescent="0.25"/>
    <row r="144" hidden="1" x14ac:dyDescent="0.25"/>
    <row r="145" hidden="1" x14ac:dyDescent="0.25"/>
    <row r="146" hidden="1" x14ac:dyDescent="0.25"/>
    <row r="147" hidden="1" x14ac:dyDescent="0.25"/>
    <row r="148" hidden="1" x14ac:dyDescent="0.25"/>
    <row r="149" hidden="1" x14ac:dyDescent="0.25"/>
    <row r="150" hidden="1" x14ac:dyDescent="0.25"/>
    <row r="151" hidden="1" x14ac:dyDescent="0.25"/>
    <row r="152" hidden="1" x14ac:dyDescent="0.25"/>
    <row r="153" hidden="1" x14ac:dyDescent="0.25"/>
    <row r="154" hidden="1" x14ac:dyDescent="0.25"/>
    <row r="155" hidden="1" x14ac:dyDescent="0.25"/>
    <row r="156" hidden="1" x14ac:dyDescent="0.25"/>
    <row r="157" hidden="1" x14ac:dyDescent="0.25"/>
    <row r="158" hidden="1" x14ac:dyDescent="0.25"/>
    <row r="159" hidden="1" x14ac:dyDescent="0.25"/>
    <row r="160" hidden="1" x14ac:dyDescent="0.25"/>
    <row r="161" hidden="1" x14ac:dyDescent="0.25"/>
    <row r="162" hidden="1" x14ac:dyDescent="0.25"/>
    <row r="163" hidden="1" x14ac:dyDescent="0.25"/>
    <row r="164" hidden="1" x14ac:dyDescent="0.25"/>
    <row r="165" hidden="1" x14ac:dyDescent="0.25"/>
    <row r="166" hidden="1" x14ac:dyDescent="0.25"/>
    <row r="167" hidden="1" x14ac:dyDescent="0.25"/>
    <row r="168" hidden="1" x14ac:dyDescent="0.25"/>
    <row r="169" hidden="1" x14ac:dyDescent="0.25"/>
    <row r="170" hidden="1" x14ac:dyDescent="0.25"/>
    <row r="171" hidden="1" x14ac:dyDescent="0.25"/>
    <row r="172" hidden="1" x14ac:dyDescent="0.25"/>
    <row r="173" hidden="1" x14ac:dyDescent="0.25"/>
    <row r="174" hidden="1" x14ac:dyDescent="0.25"/>
    <row r="175" hidden="1" x14ac:dyDescent="0.25"/>
    <row r="176" hidden="1" x14ac:dyDescent="0.25"/>
    <row r="177" hidden="1" x14ac:dyDescent="0.25"/>
    <row r="178" hidden="1" x14ac:dyDescent="0.25"/>
    <row r="179" hidden="1" x14ac:dyDescent="0.25"/>
    <row r="180" hidden="1" x14ac:dyDescent="0.25"/>
    <row r="181" hidden="1" x14ac:dyDescent="0.25"/>
    <row r="182" hidden="1" x14ac:dyDescent="0.25"/>
    <row r="183" hidden="1" x14ac:dyDescent="0.25"/>
    <row r="184" hidden="1" x14ac:dyDescent="0.25"/>
    <row r="185" hidden="1" x14ac:dyDescent="0.25"/>
    <row r="186" hidden="1" x14ac:dyDescent="0.25"/>
    <row r="187" hidden="1" x14ac:dyDescent="0.25"/>
    <row r="188" hidden="1" x14ac:dyDescent="0.25"/>
    <row r="189" hidden="1" x14ac:dyDescent="0.25"/>
    <row r="190" hidden="1" x14ac:dyDescent="0.25"/>
    <row r="191" hidden="1" x14ac:dyDescent="0.25"/>
    <row r="192" hidden="1" x14ac:dyDescent="0.25"/>
    <row r="193" hidden="1" x14ac:dyDescent="0.25"/>
    <row r="194" hidden="1" x14ac:dyDescent="0.25"/>
    <row r="195" hidden="1" x14ac:dyDescent="0.25"/>
    <row r="196" hidden="1" x14ac:dyDescent="0.25"/>
    <row r="197" hidden="1" x14ac:dyDescent="0.25"/>
    <row r="198" hidden="1" x14ac:dyDescent="0.25"/>
    <row r="199" hidden="1" x14ac:dyDescent="0.25"/>
    <row r="200" hidden="1" x14ac:dyDescent="0.25"/>
    <row r="201" hidden="1" x14ac:dyDescent="0.25"/>
    <row r="202" hidden="1" x14ac:dyDescent="0.25"/>
    <row r="203" hidden="1" x14ac:dyDescent="0.25"/>
    <row r="204" hidden="1" x14ac:dyDescent="0.25"/>
    <row r="205" hidden="1" x14ac:dyDescent="0.25"/>
    <row r="206" hidden="1" x14ac:dyDescent="0.25"/>
    <row r="207" hidden="1" x14ac:dyDescent="0.25"/>
    <row r="208" hidden="1" x14ac:dyDescent="0.25"/>
    <row r="209" hidden="1" x14ac:dyDescent="0.25"/>
    <row r="210" hidden="1" x14ac:dyDescent="0.25"/>
    <row r="211" hidden="1" x14ac:dyDescent="0.25"/>
    <row r="212" hidden="1" x14ac:dyDescent="0.25"/>
    <row r="213" hidden="1" x14ac:dyDescent="0.25"/>
    <row r="214" hidden="1" x14ac:dyDescent="0.25"/>
    <row r="215" hidden="1" x14ac:dyDescent="0.25"/>
    <row r="216" hidden="1" x14ac:dyDescent="0.25"/>
    <row r="217" hidden="1" x14ac:dyDescent="0.25"/>
    <row r="218" hidden="1" x14ac:dyDescent="0.25"/>
    <row r="219" hidden="1" x14ac:dyDescent="0.25"/>
    <row r="220" hidden="1" x14ac:dyDescent="0.25"/>
    <row r="221" hidden="1" x14ac:dyDescent="0.25"/>
    <row r="222" hidden="1" x14ac:dyDescent="0.25"/>
    <row r="223" hidden="1" x14ac:dyDescent="0.25"/>
    <row r="224" hidden="1" x14ac:dyDescent="0.25"/>
    <row r="225" hidden="1" x14ac:dyDescent="0.25"/>
    <row r="226" hidden="1" x14ac:dyDescent="0.25"/>
    <row r="227" hidden="1" x14ac:dyDescent="0.25"/>
    <row r="228" hidden="1" x14ac:dyDescent="0.25"/>
    <row r="229" hidden="1" x14ac:dyDescent="0.25"/>
    <row r="230" hidden="1" x14ac:dyDescent="0.25"/>
    <row r="231" hidden="1" x14ac:dyDescent="0.25"/>
    <row r="232" hidden="1" x14ac:dyDescent="0.25"/>
    <row r="233" hidden="1" x14ac:dyDescent="0.25"/>
    <row r="234" hidden="1" x14ac:dyDescent="0.25"/>
    <row r="235" hidden="1" x14ac:dyDescent="0.25"/>
    <row r="236" hidden="1" x14ac:dyDescent="0.25"/>
    <row r="237" hidden="1" x14ac:dyDescent="0.25"/>
    <row r="238" hidden="1" x14ac:dyDescent="0.25"/>
    <row r="239" hidden="1" x14ac:dyDescent="0.25"/>
    <row r="240" hidden="1" x14ac:dyDescent="0.25"/>
    <row r="241" hidden="1" x14ac:dyDescent="0.25"/>
    <row r="242" hidden="1" x14ac:dyDescent="0.25"/>
    <row r="243" hidden="1" x14ac:dyDescent="0.25"/>
    <row r="244" hidden="1" x14ac:dyDescent="0.25"/>
    <row r="245" hidden="1" x14ac:dyDescent="0.25"/>
    <row r="246" hidden="1" x14ac:dyDescent="0.25"/>
    <row r="247" hidden="1" x14ac:dyDescent="0.25"/>
    <row r="248" hidden="1" x14ac:dyDescent="0.25"/>
    <row r="249" hidden="1" x14ac:dyDescent="0.25"/>
    <row r="250" hidden="1" x14ac:dyDescent="0.25"/>
    <row r="251" hidden="1" x14ac:dyDescent="0.25"/>
    <row r="252" hidden="1" x14ac:dyDescent="0.25"/>
    <row r="253" hidden="1" x14ac:dyDescent="0.25"/>
    <row r="254" hidden="1" x14ac:dyDescent="0.25"/>
    <row r="255" hidden="1" x14ac:dyDescent="0.25"/>
    <row r="256" hidden="1" x14ac:dyDescent="0.25"/>
    <row r="257" hidden="1" x14ac:dyDescent="0.25"/>
    <row r="258" hidden="1" x14ac:dyDescent="0.25"/>
    <row r="259" hidden="1" x14ac:dyDescent="0.25"/>
    <row r="260" hidden="1" x14ac:dyDescent="0.25"/>
    <row r="261" hidden="1" x14ac:dyDescent="0.25"/>
    <row r="262" hidden="1" x14ac:dyDescent="0.25"/>
    <row r="263" hidden="1" x14ac:dyDescent="0.25"/>
    <row r="264" hidden="1" x14ac:dyDescent="0.25"/>
  </sheetData>
  <mergeCells count="58">
    <mergeCell ref="B64:K64"/>
    <mergeCell ref="N26:N27"/>
    <mergeCell ref="O26:O27"/>
    <mergeCell ref="P26:P27"/>
    <mergeCell ref="Q26:Q27"/>
    <mergeCell ref="B26:B27"/>
    <mergeCell ref="C46:C47"/>
    <mergeCell ref="D59:K59"/>
    <mergeCell ref="B61:K61"/>
    <mergeCell ref="B62:K62"/>
    <mergeCell ref="B63:K63"/>
    <mergeCell ref="R26:R27"/>
    <mergeCell ref="C43:C44"/>
    <mergeCell ref="H26:H27"/>
    <mergeCell ref="I26:I27"/>
    <mergeCell ref="J26:J27"/>
    <mergeCell ref="K26:K27"/>
    <mergeCell ref="L26:L27"/>
    <mergeCell ref="M26:M27"/>
    <mergeCell ref="C26:C27"/>
    <mergeCell ref="D26:D27"/>
    <mergeCell ref="E26:E27"/>
    <mergeCell ref="F26:F27"/>
    <mergeCell ref="G26:G27"/>
    <mergeCell ref="N13:N14"/>
    <mergeCell ref="O13:O14"/>
    <mergeCell ref="P13:P14"/>
    <mergeCell ref="Q13:Q14"/>
    <mergeCell ref="R13:R14"/>
    <mergeCell ref="D25:F25"/>
    <mergeCell ref="G25:I25"/>
    <mergeCell ref="J25:L25"/>
    <mergeCell ref="M25:O25"/>
    <mergeCell ref="P25:R25"/>
    <mergeCell ref="M13:M14"/>
    <mergeCell ref="B13:B14"/>
    <mergeCell ref="C13:C14"/>
    <mergeCell ref="D13:D14"/>
    <mergeCell ref="E13:E14"/>
    <mergeCell ref="F13:F14"/>
    <mergeCell ref="G13:G14"/>
    <mergeCell ref="H13:H14"/>
    <mergeCell ref="I13:I14"/>
    <mergeCell ref="J13:J14"/>
    <mergeCell ref="K13:K14"/>
    <mergeCell ref="L13:L14"/>
    <mergeCell ref="P10:R10"/>
    <mergeCell ref="D12:F12"/>
    <mergeCell ref="G12:I12"/>
    <mergeCell ref="J12:L12"/>
    <mergeCell ref="M12:O12"/>
    <mergeCell ref="P12:R12"/>
    <mergeCell ref="M10:O10"/>
    <mergeCell ref="D4:K4"/>
    <mergeCell ref="D8:K8"/>
    <mergeCell ref="D10:F10"/>
    <mergeCell ref="G10:I10"/>
    <mergeCell ref="J10:L10"/>
  </mergeCells>
  <pageMargins left="0" right="0" top="0.78740157480314965" bottom="0.78740157480314965" header="0.31496062992125984" footer="0.31496062992125984"/>
  <pageSetup paperSize="8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18</vt:i4>
      </vt:variant>
      <vt:variant>
        <vt:lpstr>Pojmenované oblasti</vt:lpstr>
      </vt:variant>
      <vt:variant>
        <vt:i4>18</vt:i4>
      </vt:variant>
    </vt:vector>
  </HeadingPairs>
  <TitlesOfParts>
    <vt:vector size="36" baseType="lpstr">
      <vt:lpstr>CHK</vt:lpstr>
      <vt:lpstr>MěLe</vt:lpstr>
      <vt:lpstr>SOS</vt:lpstr>
      <vt:lpstr>TSmCh</vt:lpstr>
      <vt:lpstr>ZOO</vt:lpstr>
      <vt:lpstr>ZŠ Zahr.</vt:lpstr>
      <vt:lpstr>ZŠ Na Přík.</vt:lpstr>
      <vt:lpstr>ZŠ Kadaň.</vt:lpstr>
      <vt:lpstr>ZŠ Píseč.</vt:lpstr>
      <vt:lpstr>ZŠ Horn.</vt:lpstr>
      <vt:lpstr>ZŠ Škol.</vt:lpstr>
      <vt:lpstr>ZŠ Ak. Heyrov.</vt:lpstr>
      <vt:lpstr>ZŠ Březen.</vt:lpstr>
      <vt:lpstr>ZŠaMŠ 17. List.</vt:lpstr>
      <vt:lpstr>ZŠSaMŠ Palach.</vt:lpstr>
      <vt:lpstr>MŠ</vt:lpstr>
      <vt:lpstr>ZUŠ</vt:lpstr>
      <vt:lpstr>SVČ Domeč.</vt:lpstr>
      <vt:lpstr>CHK!Oblast_tisku</vt:lpstr>
      <vt:lpstr>MěLe!Oblast_tisku</vt:lpstr>
      <vt:lpstr>MŠ!Oblast_tisku</vt:lpstr>
      <vt:lpstr>SOS!Oblast_tisku</vt:lpstr>
      <vt:lpstr>'SVČ Domeč.'!Oblast_tisku</vt:lpstr>
      <vt:lpstr>TSmCh!Oblast_tisku</vt:lpstr>
      <vt:lpstr>ZOO!Oblast_tisku</vt:lpstr>
      <vt:lpstr>'ZŠ Ak. Heyrov.'!Oblast_tisku</vt:lpstr>
      <vt:lpstr>'ZŠ Březen.'!Oblast_tisku</vt:lpstr>
      <vt:lpstr>'ZŠ Horn.'!Oblast_tisku</vt:lpstr>
      <vt:lpstr>'ZŠ Kadaň.'!Oblast_tisku</vt:lpstr>
      <vt:lpstr>'ZŠ Na Přík.'!Oblast_tisku</vt:lpstr>
      <vt:lpstr>'ZŠ Píseč.'!Oblast_tisku</vt:lpstr>
      <vt:lpstr>'ZŠ Škol.'!Oblast_tisku</vt:lpstr>
      <vt:lpstr>'ZŠ Zahr.'!Oblast_tisku</vt:lpstr>
      <vt:lpstr>'ZŠaMŠ 17. List.'!Oblast_tisku</vt:lpstr>
      <vt:lpstr>'ZŠSaMŠ Palach.'!Oblast_tisku</vt:lpstr>
      <vt:lpstr>ZUŠ!Oblast_tisku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Mareš Jan</dc:creator>
  <cp:lastModifiedBy>Mareš Jan</cp:lastModifiedBy>
  <dcterms:created xsi:type="dcterms:W3CDTF">2022-11-14T09:13:05Z</dcterms:created>
  <dcterms:modified xsi:type="dcterms:W3CDTF">2022-11-24T12:48:45Z</dcterms:modified>
</cp:coreProperties>
</file>