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o6\Desktop\"/>
    </mc:Choice>
  </mc:AlternateContent>
  <bookViews>
    <workbookView xWindow="0" yWindow="0" windowWidth="28800" windowHeight="12300" activeTab="17"/>
  </bookViews>
  <sheets>
    <sheet name="CHK" sheetId="2" r:id="rId1"/>
    <sheet name="MěLe" sheetId="3" r:id="rId2"/>
    <sheet name="SOS" sheetId="4" r:id="rId3"/>
    <sheet name="TSmCh" sheetId="5" r:id="rId4"/>
    <sheet name="ZOO" sheetId="6" r:id="rId5"/>
    <sheet name="ZŠ Zahradní" sheetId="7" r:id="rId6"/>
    <sheet name="ZŠ Na Příkop" sheetId="8" r:id="rId7"/>
    <sheet name="ZŠ Kadaňská" sheetId="9" r:id="rId8"/>
    <sheet name="ZŠ Písečná" sheetId="10" r:id="rId9"/>
    <sheet name="ZŠ Hornická" sheetId="11" r:id="rId10"/>
    <sheet name="ZŠ Školní" sheetId="12" r:id="rId11"/>
    <sheet name="ZŠ Ak. Heyrovsk" sheetId="13" r:id="rId12"/>
    <sheet name="ZŠ Břenenec" sheetId="14" r:id="rId13"/>
    <sheet name="ZŠaMŠ 17.list" sheetId="15" r:id="rId14"/>
    <sheet name="ZUŠ TGM" sheetId="16" r:id="rId15"/>
    <sheet name="ZŠSaMŠ Palach" sheetId="17" r:id="rId16"/>
    <sheet name="MŠ Jiráskova" sheetId="1" r:id="rId17"/>
    <sheet name="SVČ Domeček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CHK!$A$1:$S$76</definedName>
    <definedName name="_xlnm.Print_Area" localSheetId="1">MěLe!$A$1:$S$79</definedName>
    <definedName name="_xlnm.Print_Area" localSheetId="16">'MŠ Jiráskova'!$A$1:$S$77</definedName>
    <definedName name="_xlnm.Print_Area" localSheetId="2">SOS!$A$1:$S$77</definedName>
    <definedName name="_xlnm.Print_Area" localSheetId="17">'SVČ Domeček'!$A$1:$S$77</definedName>
    <definedName name="_xlnm.Print_Area" localSheetId="3">TSmCh!$A$1:$S$77</definedName>
    <definedName name="_xlnm.Print_Area" localSheetId="4">ZOO!$A$1:$S$77</definedName>
    <definedName name="_xlnm.Print_Area" localSheetId="11">'ZŠ Ak. Heyrovsk'!$A$1:$S$77</definedName>
    <definedName name="_xlnm.Print_Area" localSheetId="12">'ZŠ Břenenec'!$A$1:$S$77</definedName>
    <definedName name="_xlnm.Print_Area" localSheetId="9">'ZŠ Hornická'!$A$1:$S$77</definedName>
    <definedName name="_xlnm.Print_Area" localSheetId="7">'ZŠ Kadaňská'!$A$1:$S$77</definedName>
    <definedName name="_xlnm.Print_Area" localSheetId="6">'ZŠ Na Příkop'!$A$1:$S$77</definedName>
    <definedName name="_xlnm.Print_Area" localSheetId="8">'ZŠ Písečná'!$A$1:$S$77</definedName>
    <definedName name="_xlnm.Print_Area" localSheetId="10">'ZŠ Školní'!$A$1:$S$77</definedName>
    <definedName name="_xlnm.Print_Area" localSheetId="5">'ZŠ Zahradní'!$A$1:$S$77</definedName>
    <definedName name="_xlnm.Print_Area" localSheetId="13">'ZŠaMŠ 17.list'!$A$1:$S$77</definedName>
    <definedName name="_xlnm.Print_Area" localSheetId="15">'ZŠSaMŠ Palach'!$A$1:$S$77</definedName>
    <definedName name="_xlnm.Print_Area" localSheetId="14">'ZUŠ TGM'!$A$1:$S$68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8" l="1"/>
  <c r="G15" i="18"/>
  <c r="I15" i="18"/>
  <c r="L15" i="18"/>
  <c r="L24" i="18" s="1"/>
  <c r="L40" i="18" s="1"/>
  <c r="L41" i="18" s="1"/>
  <c r="O15" i="18"/>
  <c r="R15" i="18"/>
  <c r="F16" i="18"/>
  <c r="F24" i="18" s="1"/>
  <c r="G16" i="18"/>
  <c r="I16" i="18" s="1"/>
  <c r="I24" i="18" s="1"/>
  <c r="I40" i="18" s="1"/>
  <c r="I41" i="18" s="1"/>
  <c r="L16" i="18"/>
  <c r="O16" i="18"/>
  <c r="O24" i="18" s="1"/>
  <c r="O40" i="18" s="1"/>
  <c r="O41" i="18" s="1"/>
  <c r="R16" i="18"/>
  <c r="R24" i="18" s="1"/>
  <c r="F17" i="18"/>
  <c r="G17" i="18"/>
  <c r="I17" i="18"/>
  <c r="L17" i="18"/>
  <c r="O17" i="18"/>
  <c r="R17" i="18"/>
  <c r="F18" i="18"/>
  <c r="G18" i="18"/>
  <c r="I18" i="18" s="1"/>
  <c r="L18" i="18"/>
  <c r="O18" i="18"/>
  <c r="R18" i="18"/>
  <c r="F19" i="18"/>
  <c r="G19" i="18"/>
  <c r="I19" i="18"/>
  <c r="L19" i="18"/>
  <c r="O19" i="18"/>
  <c r="R19" i="18"/>
  <c r="F20" i="18"/>
  <c r="G20" i="18"/>
  <c r="I20" i="18" s="1"/>
  <c r="L20" i="18"/>
  <c r="O20" i="18"/>
  <c r="R20" i="18"/>
  <c r="F21" i="18"/>
  <c r="G21" i="18"/>
  <c r="I21" i="18"/>
  <c r="L21" i="18"/>
  <c r="O21" i="18"/>
  <c r="R21" i="18"/>
  <c r="F22" i="18"/>
  <c r="G22" i="18"/>
  <c r="I22" i="18" s="1"/>
  <c r="L22" i="18"/>
  <c r="O22" i="18"/>
  <c r="R22" i="18"/>
  <c r="F23" i="18"/>
  <c r="G23" i="18"/>
  <c r="I23" i="18"/>
  <c r="L23" i="18"/>
  <c r="O23" i="18"/>
  <c r="R23" i="18"/>
  <c r="D24" i="18"/>
  <c r="E24" i="18"/>
  <c r="E40" i="18" s="1"/>
  <c r="H24" i="18"/>
  <c r="J24" i="18"/>
  <c r="K24" i="18"/>
  <c r="M24" i="18"/>
  <c r="M40" i="18" s="1"/>
  <c r="N24" i="18"/>
  <c r="P24" i="18"/>
  <c r="Q24" i="18"/>
  <c r="Q40" i="18" s="1"/>
  <c r="F28" i="18"/>
  <c r="I28" i="18"/>
  <c r="L28" i="18"/>
  <c r="O28" i="18"/>
  <c r="R28" i="18"/>
  <c r="F29" i="18"/>
  <c r="H29" i="18"/>
  <c r="I29" i="18" s="1"/>
  <c r="L29" i="18"/>
  <c r="O29" i="18"/>
  <c r="R29" i="18"/>
  <c r="F30" i="18"/>
  <c r="H30" i="18"/>
  <c r="I30" i="18"/>
  <c r="L30" i="18"/>
  <c r="O30" i="18"/>
  <c r="R30" i="18"/>
  <c r="F31" i="18"/>
  <c r="H31" i="18"/>
  <c r="I31" i="18" s="1"/>
  <c r="L31" i="18"/>
  <c r="O31" i="18"/>
  <c r="R31" i="18"/>
  <c r="F32" i="18"/>
  <c r="G32" i="18"/>
  <c r="H32" i="18"/>
  <c r="I32" i="18"/>
  <c r="O32" i="18"/>
  <c r="R32" i="18"/>
  <c r="F33" i="18"/>
  <c r="H33" i="18"/>
  <c r="I33" i="18"/>
  <c r="J33" i="18"/>
  <c r="J32" i="18" s="1"/>
  <c r="L32" i="18" s="1"/>
  <c r="O33" i="18"/>
  <c r="R33" i="18"/>
  <c r="F34" i="18"/>
  <c r="H34" i="18"/>
  <c r="I34" i="18" s="1"/>
  <c r="L34" i="18"/>
  <c r="O34" i="18"/>
  <c r="R34" i="18"/>
  <c r="F35" i="18"/>
  <c r="H35" i="18"/>
  <c r="I35" i="18"/>
  <c r="J35" i="18"/>
  <c r="L35" i="18" s="1"/>
  <c r="L39" i="18" s="1"/>
  <c r="O35" i="18"/>
  <c r="R35" i="18"/>
  <c r="R39" i="18" s="1"/>
  <c r="F36" i="18"/>
  <c r="H36" i="18"/>
  <c r="I36" i="18"/>
  <c r="L36" i="18"/>
  <c r="O36" i="18"/>
  <c r="R36" i="18"/>
  <c r="F37" i="18"/>
  <c r="F39" i="18" s="1"/>
  <c r="H37" i="18"/>
  <c r="I37" i="18" s="1"/>
  <c r="I39" i="18" s="1"/>
  <c r="L37" i="18"/>
  <c r="O37" i="18"/>
  <c r="R37" i="18"/>
  <c r="F38" i="18"/>
  <c r="H38" i="18"/>
  <c r="I38" i="18"/>
  <c r="L38" i="18"/>
  <c r="O38" i="18"/>
  <c r="R38" i="18"/>
  <c r="D39" i="18"/>
  <c r="E39" i="18"/>
  <c r="G39" i="18"/>
  <c r="M39" i="18"/>
  <c r="N39" i="18"/>
  <c r="N40" i="18" s="1"/>
  <c r="O39" i="18"/>
  <c r="P39" i="18"/>
  <c r="Q39" i="18"/>
  <c r="D40" i="18"/>
  <c r="J40" i="18"/>
  <c r="K40" i="18"/>
  <c r="P40" i="18"/>
  <c r="D50" i="18"/>
  <c r="G50" i="18"/>
  <c r="J50" i="18"/>
  <c r="M50" i="18"/>
  <c r="P50" i="18"/>
  <c r="D51" i="18"/>
  <c r="R40" i="18" l="1"/>
  <c r="R41" i="18" s="1"/>
  <c r="F40" i="18"/>
  <c r="F41" i="18" s="1"/>
  <c r="G24" i="18"/>
  <c r="G40" i="18" s="1"/>
  <c r="H39" i="18"/>
  <c r="H40" i="18" s="1"/>
  <c r="L33" i="18"/>
  <c r="Q40" i="17" l="1"/>
  <c r="P40" i="17"/>
  <c r="M40" i="17"/>
  <c r="Q39" i="17"/>
  <c r="P39" i="17"/>
  <c r="N39" i="17"/>
  <c r="M39" i="17"/>
  <c r="J39" i="17"/>
  <c r="R38" i="17"/>
  <c r="O38" i="17"/>
  <c r="O39" i="17" s="1"/>
  <c r="L38" i="17"/>
  <c r="H38" i="17"/>
  <c r="G38" i="17"/>
  <c r="I38" i="17" s="1"/>
  <c r="E38" i="17"/>
  <c r="D38" i="17"/>
  <c r="F38" i="17" s="1"/>
  <c r="R37" i="17"/>
  <c r="O37" i="17"/>
  <c r="L37" i="17"/>
  <c r="H37" i="17"/>
  <c r="I37" i="17" s="1"/>
  <c r="G37" i="17"/>
  <c r="E37" i="17"/>
  <c r="D37" i="17"/>
  <c r="F37" i="17" s="1"/>
  <c r="R36" i="17"/>
  <c r="O36" i="17"/>
  <c r="L36" i="17"/>
  <c r="H36" i="17"/>
  <c r="G36" i="17"/>
  <c r="E36" i="17"/>
  <c r="D36" i="17"/>
  <c r="F36" i="17" s="1"/>
  <c r="R35" i="17"/>
  <c r="R39" i="17" s="1"/>
  <c r="O35" i="17"/>
  <c r="L35" i="17"/>
  <c r="L39" i="17" s="1"/>
  <c r="I35" i="17"/>
  <c r="H35" i="17"/>
  <c r="G35" i="17"/>
  <c r="E35" i="17"/>
  <c r="F35" i="17" s="1"/>
  <c r="D35" i="17"/>
  <c r="R34" i="17"/>
  <c r="O34" i="17"/>
  <c r="L34" i="17"/>
  <c r="H34" i="17"/>
  <c r="G34" i="17"/>
  <c r="I34" i="17" s="1"/>
  <c r="F34" i="17"/>
  <c r="E34" i="17"/>
  <c r="D34" i="17"/>
  <c r="R33" i="17"/>
  <c r="O33" i="17"/>
  <c r="L33" i="17"/>
  <c r="H33" i="17"/>
  <c r="G33" i="17"/>
  <c r="I33" i="17" s="1"/>
  <c r="E33" i="17"/>
  <c r="D33" i="17"/>
  <c r="F33" i="17" s="1"/>
  <c r="R32" i="17"/>
  <c r="O32" i="17"/>
  <c r="L32" i="17"/>
  <c r="H32" i="17"/>
  <c r="I32" i="17" s="1"/>
  <c r="G32" i="17"/>
  <c r="E32" i="17"/>
  <c r="D32" i="17"/>
  <c r="F32" i="17" s="1"/>
  <c r="R31" i="17"/>
  <c r="O31" i="17"/>
  <c r="L31" i="17"/>
  <c r="I31" i="17"/>
  <c r="H31" i="17"/>
  <c r="G31" i="17"/>
  <c r="E31" i="17"/>
  <c r="F31" i="17" s="1"/>
  <c r="D31" i="17"/>
  <c r="R30" i="17"/>
  <c r="O30" i="17"/>
  <c r="L30" i="17"/>
  <c r="H30" i="17"/>
  <c r="G30" i="17"/>
  <c r="I30" i="17" s="1"/>
  <c r="F30" i="17"/>
  <c r="E30" i="17"/>
  <c r="D30" i="17"/>
  <c r="R29" i="17"/>
  <c r="O29" i="17"/>
  <c r="L29" i="17"/>
  <c r="H29" i="17"/>
  <c r="G29" i="17"/>
  <c r="I29" i="17" s="1"/>
  <c r="E29" i="17"/>
  <c r="D29" i="17"/>
  <c r="F29" i="17" s="1"/>
  <c r="R28" i="17"/>
  <c r="O28" i="17"/>
  <c r="L28" i="17"/>
  <c r="H28" i="17"/>
  <c r="H39" i="17" s="1"/>
  <c r="G28" i="17"/>
  <c r="E28" i="17"/>
  <c r="E39" i="17" s="1"/>
  <c r="D28" i="17"/>
  <c r="D39" i="17" s="1"/>
  <c r="Q24" i="17"/>
  <c r="P24" i="17"/>
  <c r="N24" i="17"/>
  <c r="N40" i="17" s="1"/>
  <c r="M24" i="17"/>
  <c r="K24" i="17"/>
  <c r="K40" i="17" s="1"/>
  <c r="J24" i="17"/>
  <c r="J40" i="17" s="1"/>
  <c r="R23" i="17"/>
  <c r="O23" i="17"/>
  <c r="L23" i="17"/>
  <c r="H23" i="17"/>
  <c r="I23" i="17" s="1"/>
  <c r="G23" i="17"/>
  <c r="F23" i="17"/>
  <c r="E23" i="17"/>
  <c r="D23" i="17"/>
  <c r="R22" i="17"/>
  <c r="O22" i="17"/>
  <c r="L22" i="17"/>
  <c r="I22" i="17"/>
  <c r="H22" i="17"/>
  <c r="G22" i="17"/>
  <c r="F22" i="17"/>
  <c r="E22" i="17"/>
  <c r="D22" i="17"/>
  <c r="R21" i="17"/>
  <c r="O21" i="17"/>
  <c r="L21" i="17"/>
  <c r="H21" i="17"/>
  <c r="G21" i="17"/>
  <c r="I21" i="17" s="1"/>
  <c r="F21" i="17"/>
  <c r="E21" i="17"/>
  <c r="D21" i="17"/>
  <c r="R20" i="17"/>
  <c r="O20" i="17"/>
  <c r="L20" i="17"/>
  <c r="H20" i="17"/>
  <c r="G20" i="17"/>
  <c r="I20" i="17" s="1"/>
  <c r="F20" i="17"/>
  <c r="E20" i="17"/>
  <c r="D20" i="17"/>
  <c r="R19" i="17"/>
  <c r="O19" i="17"/>
  <c r="L19" i="17"/>
  <c r="H19" i="17"/>
  <c r="I19" i="17" s="1"/>
  <c r="G19" i="17"/>
  <c r="F19" i="17"/>
  <c r="E19" i="17"/>
  <c r="D19" i="17"/>
  <c r="R18" i="17"/>
  <c r="O18" i="17"/>
  <c r="L18" i="17"/>
  <c r="I18" i="17"/>
  <c r="G18" i="17"/>
  <c r="F18" i="17"/>
  <c r="E18" i="17"/>
  <c r="D18" i="17"/>
  <c r="R17" i="17"/>
  <c r="O17" i="17"/>
  <c r="L17" i="17"/>
  <c r="I17" i="17"/>
  <c r="H17" i="17"/>
  <c r="G17" i="17"/>
  <c r="F17" i="17"/>
  <c r="E17" i="17"/>
  <c r="D17" i="17"/>
  <c r="R16" i="17"/>
  <c r="O16" i="17"/>
  <c r="L16" i="17"/>
  <c r="L24" i="17" s="1"/>
  <c r="L40" i="17" s="1"/>
  <c r="L41" i="17" s="1"/>
  <c r="H16" i="17"/>
  <c r="G16" i="17"/>
  <c r="I16" i="17" s="1"/>
  <c r="F16" i="17"/>
  <c r="E16" i="17"/>
  <c r="D16" i="17"/>
  <c r="R15" i="17"/>
  <c r="R24" i="17" s="1"/>
  <c r="R40" i="17" s="1"/>
  <c r="R41" i="17" s="1"/>
  <c r="O15" i="17"/>
  <c r="O24" i="17" s="1"/>
  <c r="L15" i="17"/>
  <c r="H15" i="17"/>
  <c r="H24" i="17" s="1"/>
  <c r="G15" i="17"/>
  <c r="I15" i="17" s="1"/>
  <c r="I24" i="17" s="1"/>
  <c r="F15" i="17"/>
  <c r="F24" i="17" s="1"/>
  <c r="E15" i="17"/>
  <c r="E24" i="17" s="1"/>
  <c r="E40" i="17" s="1"/>
  <c r="D15" i="17"/>
  <c r="D24" i="17" s="1"/>
  <c r="D40" i="17" s="1"/>
  <c r="H40" i="17" l="1"/>
  <c r="O40" i="17"/>
  <c r="O41" i="17" s="1"/>
  <c r="G24" i="17"/>
  <c r="G39" i="17"/>
  <c r="I28" i="17"/>
  <c r="I39" i="17" s="1"/>
  <c r="I40" i="17" s="1"/>
  <c r="I41" i="17" s="1"/>
  <c r="F28" i="17"/>
  <c r="F39" i="17" s="1"/>
  <c r="F40" i="17" s="1"/>
  <c r="F41" i="17" s="1"/>
  <c r="G40" i="17" l="1"/>
  <c r="O15" i="16" l="1"/>
  <c r="O16" i="16"/>
  <c r="O24" i="16" s="1"/>
  <c r="O40" i="16" s="1"/>
  <c r="O41" i="16" s="1"/>
  <c r="O17" i="16"/>
  <c r="O18" i="16"/>
  <c r="O19" i="16"/>
  <c r="O20" i="16"/>
  <c r="O21" i="16"/>
  <c r="O22" i="16"/>
  <c r="O23" i="16"/>
  <c r="D24" i="16"/>
  <c r="E24" i="16"/>
  <c r="F24" i="16"/>
  <c r="G24" i="16"/>
  <c r="H24" i="16"/>
  <c r="I24" i="16"/>
  <c r="J24" i="16"/>
  <c r="K24" i="16"/>
  <c r="L24" i="16"/>
  <c r="M24" i="16"/>
  <c r="N24" i="16"/>
  <c r="P24" i="16"/>
  <c r="Q24" i="16"/>
  <c r="R24" i="16"/>
  <c r="O28" i="16"/>
  <c r="O29" i="16"/>
  <c r="O30" i="16"/>
  <c r="O31" i="16"/>
  <c r="O32" i="16"/>
  <c r="O33" i="16"/>
  <c r="O34" i="16"/>
  <c r="O35" i="16"/>
  <c r="O36" i="16"/>
  <c r="O37" i="16"/>
  <c r="O38" i="16"/>
  <c r="D39" i="16"/>
  <c r="E39" i="16"/>
  <c r="E40" i="16" s="1"/>
  <c r="F39" i="16"/>
  <c r="F40" i="16" s="1"/>
  <c r="F41" i="16" s="1"/>
  <c r="G39" i="16"/>
  <c r="H39" i="16"/>
  <c r="I39" i="16"/>
  <c r="I40" i="16" s="1"/>
  <c r="I41" i="16" s="1"/>
  <c r="J39" i="16"/>
  <c r="J40" i="16" s="1"/>
  <c r="L39" i="16"/>
  <c r="M39" i="16"/>
  <c r="M40" i="16" s="1"/>
  <c r="N39" i="16"/>
  <c r="N40" i="16" s="1"/>
  <c r="O39" i="16"/>
  <c r="P39" i="16"/>
  <c r="Q39" i="16"/>
  <c r="Q40" i="16" s="1"/>
  <c r="R39" i="16"/>
  <c r="R40" i="16" s="1"/>
  <c r="R41" i="16" s="1"/>
  <c r="D40" i="16"/>
  <c r="G40" i="16"/>
  <c r="H40" i="16"/>
  <c r="K40" i="16"/>
  <c r="L40" i="16"/>
  <c r="L41" i="16" s="1"/>
  <c r="P40" i="16"/>
  <c r="J50" i="16"/>
  <c r="J52" i="16"/>
  <c r="M52" i="16"/>
  <c r="M50" i="16" s="1"/>
  <c r="P52" i="16" l="1"/>
  <c r="P50" i="16" s="1"/>
  <c r="F15" i="15" l="1"/>
  <c r="G15" i="15"/>
  <c r="I15" i="15" s="1"/>
  <c r="I24" i="15" s="1"/>
  <c r="J15" i="15"/>
  <c r="K15" i="15"/>
  <c r="L15" i="15"/>
  <c r="O15" i="15"/>
  <c r="R15" i="15"/>
  <c r="F16" i="15"/>
  <c r="G16" i="15"/>
  <c r="I16" i="15" s="1"/>
  <c r="J16" i="15"/>
  <c r="L16" i="15"/>
  <c r="O16" i="15"/>
  <c r="R16" i="15"/>
  <c r="F17" i="15"/>
  <c r="G17" i="15"/>
  <c r="I17" i="15"/>
  <c r="J17" i="15"/>
  <c r="L17" i="15"/>
  <c r="O17" i="15"/>
  <c r="R17" i="15"/>
  <c r="R24" i="15" s="1"/>
  <c r="R40" i="15" s="1"/>
  <c r="R41" i="15" s="1"/>
  <c r="F18" i="15"/>
  <c r="G18" i="15"/>
  <c r="I18" i="15"/>
  <c r="J18" i="15"/>
  <c r="J24" i="15" s="1"/>
  <c r="J40" i="15" s="1"/>
  <c r="K18" i="15"/>
  <c r="O18" i="15"/>
  <c r="R18" i="15"/>
  <c r="F19" i="15"/>
  <c r="G19" i="15"/>
  <c r="I19" i="15"/>
  <c r="J19" i="15"/>
  <c r="L19" i="15" s="1"/>
  <c r="K19" i="15"/>
  <c r="O19" i="15"/>
  <c r="R19" i="15"/>
  <c r="F20" i="15"/>
  <c r="G20" i="15"/>
  <c r="I20" i="15"/>
  <c r="J20" i="15"/>
  <c r="L20" i="15" s="1"/>
  <c r="K20" i="15"/>
  <c r="O20" i="15"/>
  <c r="R20" i="15"/>
  <c r="F21" i="15"/>
  <c r="G21" i="15"/>
  <c r="I21" i="15"/>
  <c r="J21" i="15"/>
  <c r="L21" i="15" s="1"/>
  <c r="K21" i="15"/>
  <c r="O21" i="15"/>
  <c r="R21" i="15"/>
  <c r="F22" i="15"/>
  <c r="G22" i="15"/>
  <c r="I22" i="15"/>
  <c r="J22" i="15"/>
  <c r="L22" i="15" s="1"/>
  <c r="K22" i="15"/>
  <c r="O22" i="15"/>
  <c r="R22" i="15"/>
  <c r="F23" i="15"/>
  <c r="G23" i="15"/>
  <c r="I23" i="15"/>
  <c r="J23" i="15"/>
  <c r="L23" i="15" s="1"/>
  <c r="K23" i="15"/>
  <c r="O23" i="15"/>
  <c r="R23" i="15"/>
  <c r="D24" i="15"/>
  <c r="E24" i="15"/>
  <c r="E40" i="15" s="1"/>
  <c r="F24" i="15"/>
  <c r="G24" i="15"/>
  <c r="G40" i="15" s="1"/>
  <c r="H24" i="15"/>
  <c r="K24" i="15"/>
  <c r="K40" i="15" s="1"/>
  <c r="M24" i="15"/>
  <c r="M40" i="15" s="1"/>
  <c r="N24" i="15"/>
  <c r="O24" i="15"/>
  <c r="O40" i="15" s="1"/>
  <c r="O41" i="15" s="1"/>
  <c r="P24" i="15"/>
  <c r="Q24" i="15"/>
  <c r="Q40" i="15" s="1"/>
  <c r="F28" i="15"/>
  <c r="H28" i="15"/>
  <c r="I28" i="15"/>
  <c r="J28" i="15"/>
  <c r="L28" i="15"/>
  <c r="O28" i="15"/>
  <c r="R28" i="15"/>
  <c r="F29" i="15"/>
  <c r="H29" i="15"/>
  <c r="I29" i="15" s="1"/>
  <c r="J29" i="15"/>
  <c r="L29" i="15"/>
  <c r="O29" i="15"/>
  <c r="R29" i="15"/>
  <c r="F30" i="15"/>
  <c r="H30" i="15"/>
  <c r="I30" i="15"/>
  <c r="J30" i="15"/>
  <c r="L30" i="15"/>
  <c r="O30" i="15"/>
  <c r="R30" i="15"/>
  <c r="F31" i="15"/>
  <c r="H31" i="15"/>
  <c r="I31" i="15"/>
  <c r="J31" i="15"/>
  <c r="J39" i="15" s="1"/>
  <c r="O31" i="15"/>
  <c r="R31" i="15"/>
  <c r="F32" i="15"/>
  <c r="H32" i="15"/>
  <c r="I32" i="15"/>
  <c r="J32" i="15"/>
  <c r="L32" i="15"/>
  <c r="O32" i="15"/>
  <c r="R32" i="15"/>
  <c r="F33" i="15"/>
  <c r="H33" i="15"/>
  <c r="I33" i="15" s="1"/>
  <c r="J33" i="15"/>
  <c r="L33" i="15"/>
  <c r="O33" i="15"/>
  <c r="R33" i="15"/>
  <c r="F34" i="15"/>
  <c r="H34" i="15"/>
  <c r="I34" i="15"/>
  <c r="J34" i="15"/>
  <c r="L34" i="15"/>
  <c r="O34" i="15"/>
  <c r="R34" i="15"/>
  <c r="F35" i="15"/>
  <c r="H35" i="15"/>
  <c r="I35" i="15"/>
  <c r="J35" i="15"/>
  <c r="L35" i="15" s="1"/>
  <c r="O35" i="15"/>
  <c r="R35" i="15"/>
  <c r="F36" i="15"/>
  <c r="F39" i="15" s="1"/>
  <c r="F40" i="15" s="1"/>
  <c r="F41" i="15" s="1"/>
  <c r="H36" i="15"/>
  <c r="I36" i="15"/>
  <c r="J36" i="15"/>
  <c r="L36" i="15"/>
  <c r="O36" i="15"/>
  <c r="R36" i="15"/>
  <c r="F37" i="15"/>
  <c r="H37" i="15"/>
  <c r="I37" i="15" s="1"/>
  <c r="J37" i="15"/>
  <c r="L37" i="15"/>
  <c r="O37" i="15"/>
  <c r="R37" i="15"/>
  <c r="F38" i="15"/>
  <c r="H38" i="15"/>
  <c r="I38" i="15"/>
  <c r="J38" i="15"/>
  <c r="L38" i="15"/>
  <c r="O38" i="15"/>
  <c r="R38" i="15"/>
  <c r="R39" i="15" s="1"/>
  <c r="D39" i="15"/>
  <c r="E39" i="15"/>
  <c r="G39" i="15"/>
  <c r="K39" i="15"/>
  <c r="M39" i="15"/>
  <c r="N39" i="15"/>
  <c r="N40" i="15" s="1"/>
  <c r="O39" i="15"/>
  <c r="P39" i="15"/>
  <c r="Q39" i="15"/>
  <c r="D40" i="15"/>
  <c r="P40" i="15"/>
  <c r="D50" i="15"/>
  <c r="I39" i="15" l="1"/>
  <c r="I40" i="15"/>
  <c r="I41" i="15" s="1"/>
  <c r="L24" i="15"/>
  <c r="L18" i="15"/>
  <c r="H39" i="15"/>
  <c r="H40" i="15" s="1"/>
  <c r="L31" i="15"/>
  <c r="L39" i="15" s="1"/>
  <c r="L40" i="15" l="1"/>
  <c r="L41" i="15" s="1"/>
  <c r="D4" i="14" l="1"/>
  <c r="D6" i="14"/>
  <c r="D8" i="14"/>
  <c r="D15" i="14"/>
  <c r="F15" i="14" s="1"/>
  <c r="E15" i="14"/>
  <c r="G15" i="14"/>
  <c r="H15" i="14"/>
  <c r="I15" i="14" s="1"/>
  <c r="J15" i="14"/>
  <c r="M15" i="14" s="1"/>
  <c r="K15" i="14"/>
  <c r="L15" i="14"/>
  <c r="N15" i="14"/>
  <c r="Q15" i="14" s="1"/>
  <c r="D16" i="14"/>
  <c r="E16" i="14"/>
  <c r="F16" i="14" s="1"/>
  <c r="G16" i="14"/>
  <c r="H16" i="14"/>
  <c r="I16" i="14"/>
  <c r="J16" i="14"/>
  <c r="K16" i="14"/>
  <c r="N16" i="14" s="1"/>
  <c r="M16" i="14"/>
  <c r="D17" i="14"/>
  <c r="E17" i="14"/>
  <c r="F17" i="14"/>
  <c r="G17" i="14"/>
  <c r="H17" i="14"/>
  <c r="I17" i="14"/>
  <c r="J17" i="14"/>
  <c r="J24" i="14" s="1"/>
  <c r="K17" i="14"/>
  <c r="N17" i="14"/>
  <c r="Q17" i="14" s="1"/>
  <c r="D18" i="14"/>
  <c r="E18" i="14"/>
  <c r="F18" i="14"/>
  <c r="G18" i="14"/>
  <c r="I18" i="14" s="1"/>
  <c r="H18" i="14"/>
  <c r="J18" i="14"/>
  <c r="L18" i="14" s="1"/>
  <c r="K18" i="14"/>
  <c r="K24" i="14" s="1"/>
  <c r="D19" i="14"/>
  <c r="F19" i="14" s="1"/>
  <c r="E19" i="14"/>
  <c r="G19" i="14"/>
  <c r="I19" i="14" s="1"/>
  <c r="H19" i="14"/>
  <c r="J19" i="14"/>
  <c r="K19" i="14"/>
  <c r="N19" i="14" s="1"/>
  <c r="L19" i="14"/>
  <c r="M19" i="14"/>
  <c r="P19" i="14"/>
  <c r="D20" i="14"/>
  <c r="F20" i="14" s="1"/>
  <c r="E20" i="14"/>
  <c r="G20" i="14"/>
  <c r="H20" i="14"/>
  <c r="I20" i="14"/>
  <c r="J20" i="14"/>
  <c r="K20" i="14"/>
  <c r="L20" i="14"/>
  <c r="M20" i="14"/>
  <c r="O20" i="14" s="1"/>
  <c r="N20" i="14"/>
  <c r="Q20" i="14"/>
  <c r="D21" i="14"/>
  <c r="E21" i="14"/>
  <c r="F21" i="14"/>
  <c r="G21" i="14"/>
  <c r="H21" i="14"/>
  <c r="I21" i="14"/>
  <c r="J21" i="14"/>
  <c r="L21" i="14" s="1"/>
  <c r="K21" i="14"/>
  <c r="N21" i="14"/>
  <c r="Q21" i="14" s="1"/>
  <c r="D22" i="14"/>
  <c r="E22" i="14"/>
  <c r="F22" i="14"/>
  <c r="G22" i="14"/>
  <c r="I22" i="14" s="1"/>
  <c r="H22" i="14"/>
  <c r="J22" i="14"/>
  <c r="L22" i="14" s="1"/>
  <c r="K22" i="14"/>
  <c r="N22" i="14" s="1"/>
  <c r="Q22" i="14" s="1"/>
  <c r="D23" i="14"/>
  <c r="F23" i="14" s="1"/>
  <c r="E23" i="14"/>
  <c r="G23" i="14"/>
  <c r="I23" i="14" s="1"/>
  <c r="H23" i="14"/>
  <c r="J23" i="14"/>
  <c r="K23" i="14"/>
  <c r="N23" i="14" s="1"/>
  <c r="L23" i="14"/>
  <c r="M23" i="14"/>
  <c r="P23" i="14"/>
  <c r="E24" i="14"/>
  <c r="E40" i="14" s="1"/>
  <c r="D28" i="14"/>
  <c r="E28" i="14"/>
  <c r="F28" i="14"/>
  <c r="G28" i="14"/>
  <c r="I28" i="14" s="1"/>
  <c r="H28" i="14"/>
  <c r="J28" i="14"/>
  <c r="J39" i="14" s="1"/>
  <c r="K28" i="14"/>
  <c r="N28" i="14"/>
  <c r="D29" i="14"/>
  <c r="F29" i="14" s="1"/>
  <c r="E29" i="14"/>
  <c r="G29" i="14"/>
  <c r="I29" i="14" s="1"/>
  <c r="H29" i="14"/>
  <c r="J29" i="14"/>
  <c r="K29" i="14"/>
  <c r="L29" i="14" s="1"/>
  <c r="M29" i="14"/>
  <c r="P29" i="14"/>
  <c r="D30" i="14"/>
  <c r="F30" i="14" s="1"/>
  <c r="E30" i="14"/>
  <c r="G30" i="14"/>
  <c r="H30" i="14"/>
  <c r="I30" i="14" s="1"/>
  <c r="J30" i="14"/>
  <c r="K30" i="14"/>
  <c r="L30" i="14"/>
  <c r="M30" i="14"/>
  <c r="O30" i="14" s="1"/>
  <c r="N30" i="14"/>
  <c r="P30" i="14"/>
  <c r="R30" i="14" s="1"/>
  <c r="Q30" i="14"/>
  <c r="D31" i="14"/>
  <c r="F31" i="14" s="1"/>
  <c r="E31" i="14"/>
  <c r="G31" i="14"/>
  <c r="H31" i="14"/>
  <c r="I31" i="14"/>
  <c r="J31" i="14"/>
  <c r="K31" i="14"/>
  <c r="L31" i="14"/>
  <c r="M31" i="14"/>
  <c r="O31" i="14" s="1"/>
  <c r="N31" i="14"/>
  <c r="Q31" i="14"/>
  <c r="D32" i="14"/>
  <c r="E32" i="14"/>
  <c r="F32" i="14"/>
  <c r="G32" i="14"/>
  <c r="I32" i="14" s="1"/>
  <c r="H32" i="14"/>
  <c r="J32" i="14"/>
  <c r="L32" i="14" s="1"/>
  <c r="K32" i="14"/>
  <c r="N32" i="14"/>
  <c r="Q32" i="14" s="1"/>
  <c r="D33" i="14"/>
  <c r="F33" i="14" s="1"/>
  <c r="E33" i="14"/>
  <c r="G33" i="14"/>
  <c r="I33" i="14" s="1"/>
  <c r="H33" i="14"/>
  <c r="J33" i="14"/>
  <c r="K33" i="14"/>
  <c r="L33" i="14" s="1"/>
  <c r="M33" i="14"/>
  <c r="P33" i="14"/>
  <c r="D34" i="14"/>
  <c r="F34" i="14" s="1"/>
  <c r="E34" i="14"/>
  <c r="G34" i="14"/>
  <c r="H34" i="14"/>
  <c r="I34" i="14" s="1"/>
  <c r="J34" i="14"/>
  <c r="M34" i="14" s="1"/>
  <c r="K34" i="14"/>
  <c r="L34" i="14"/>
  <c r="N34" i="14"/>
  <c r="Q34" i="14" s="1"/>
  <c r="D35" i="14"/>
  <c r="F35" i="14" s="1"/>
  <c r="F39" i="14" s="1"/>
  <c r="E35" i="14"/>
  <c r="G35" i="14"/>
  <c r="H35" i="14"/>
  <c r="I35" i="14"/>
  <c r="J35" i="14"/>
  <c r="K35" i="14"/>
  <c r="L35" i="14"/>
  <c r="M35" i="14"/>
  <c r="O35" i="14" s="1"/>
  <c r="N35" i="14"/>
  <c r="Q35" i="14"/>
  <c r="D36" i="14"/>
  <c r="E36" i="14"/>
  <c r="F36" i="14"/>
  <c r="G36" i="14"/>
  <c r="I36" i="14" s="1"/>
  <c r="H36" i="14"/>
  <c r="J36" i="14"/>
  <c r="L36" i="14" s="1"/>
  <c r="K36" i="14"/>
  <c r="N36" i="14"/>
  <c r="Q36" i="14" s="1"/>
  <c r="D37" i="14"/>
  <c r="F37" i="14" s="1"/>
  <c r="E37" i="14"/>
  <c r="G37" i="14"/>
  <c r="I37" i="14" s="1"/>
  <c r="H37" i="14"/>
  <c r="J37" i="14"/>
  <c r="K37" i="14"/>
  <c r="L37" i="14" s="1"/>
  <c r="M37" i="14"/>
  <c r="P37" i="14"/>
  <c r="D38" i="14"/>
  <c r="F38" i="14" s="1"/>
  <c r="E38" i="14"/>
  <c r="G38" i="14"/>
  <c r="H38" i="14"/>
  <c r="I38" i="14" s="1"/>
  <c r="J38" i="14"/>
  <c r="K38" i="14"/>
  <c r="L38" i="14"/>
  <c r="M38" i="14"/>
  <c r="O38" i="14" s="1"/>
  <c r="N38" i="14"/>
  <c r="P38" i="14"/>
  <c r="R38" i="14" s="1"/>
  <c r="Q38" i="14"/>
  <c r="E39" i="14"/>
  <c r="D44" i="14"/>
  <c r="G44" i="14"/>
  <c r="D51" i="14"/>
  <c r="G51" i="14"/>
  <c r="G50" i="14" s="1"/>
  <c r="J51" i="14"/>
  <c r="J50" i="14" s="1"/>
  <c r="M51" i="14"/>
  <c r="P51" i="14" s="1"/>
  <c r="P50" i="14" s="1"/>
  <c r="D52" i="14"/>
  <c r="G52" i="14"/>
  <c r="J52" i="14"/>
  <c r="M52" i="14" s="1"/>
  <c r="P52" i="14" s="1"/>
  <c r="D53" i="14"/>
  <c r="G53" i="14"/>
  <c r="J53" i="14"/>
  <c r="M53" i="14" s="1"/>
  <c r="P53" i="14" s="1"/>
  <c r="D54" i="14"/>
  <c r="D50" i="14" s="1"/>
  <c r="G54" i="14"/>
  <c r="J54" i="14"/>
  <c r="M54" i="14" s="1"/>
  <c r="P54" i="14" s="1"/>
  <c r="D57" i="14"/>
  <c r="G57" i="14"/>
  <c r="J57" i="14"/>
  <c r="M57" i="14"/>
  <c r="O34" i="14" l="1"/>
  <c r="P34" i="14"/>
  <c r="R34" i="14" s="1"/>
  <c r="P15" i="14"/>
  <c r="O15" i="14"/>
  <c r="O16" i="14"/>
  <c r="I24" i="14"/>
  <c r="I40" i="14" s="1"/>
  <c r="I41" i="14" s="1"/>
  <c r="R19" i="14"/>
  <c r="F24" i="14"/>
  <c r="F40" i="14" s="1"/>
  <c r="F41" i="14" s="1"/>
  <c r="I39" i="14"/>
  <c r="J40" i="14"/>
  <c r="Q16" i="14"/>
  <c r="Q23" i="14"/>
  <c r="R23" i="14" s="1"/>
  <c r="O23" i="14"/>
  <c r="Q19" i="14"/>
  <c r="O19" i="14"/>
  <c r="M50" i="14"/>
  <c r="H39" i="14"/>
  <c r="D39" i="14"/>
  <c r="N37" i="14"/>
  <c r="M36" i="14"/>
  <c r="P35" i="14"/>
  <c r="R35" i="14" s="1"/>
  <c r="N33" i="14"/>
  <c r="M32" i="14"/>
  <c r="P31" i="14"/>
  <c r="R31" i="14" s="1"/>
  <c r="N29" i="14"/>
  <c r="Q28" i="14"/>
  <c r="M28" i="14"/>
  <c r="H24" i="14"/>
  <c r="H40" i="14" s="1"/>
  <c r="D24" i="14"/>
  <c r="D40" i="14" s="1"/>
  <c r="M21" i="14"/>
  <c r="P20" i="14"/>
  <c r="R20" i="14" s="1"/>
  <c r="N18" i="14"/>
  <c r="Q18" i="14" s="1"/>
  <c r="Q24" i="14" s="1"/>
  <c r="M17" i="14"/>
  <c r="M24" i="14" s="1"/>
  <c r="P16" i="14"/>
  <c r="R16" i="14" s="1"/>
  <c r="L16" i="14"/>
  <c r="L24" i="14" s="1"/>
  <c r="L40" i="14" s="1"/>
  <c r="L41" i="14" s="1"/>
  <c r="K39" i="14"/>
  <c r="K40" i="14" s="1"/>
  <c r="G39" i="14"/>
  <c r="L28" i="14"/>
  <c r="L39" i="14" s="1"/>
  <c r="G24" i="14"/>
  <c r="G40" i="14" s="1"/>
  <c r="M22" i="14"/>
  <c r="M18" i="14"/>
  <c r="L17" i="14"/>
  <c r="O28" i="14" l="1"/>
  <c r="P28" i="14"/>
  <c r="M39" i="14"/>
  <c r="M40" i="14" s="1"/>
  <c r="O32" i="14"/>
  <c r="P32" i="14"/>
  <c r="R32" i="14" s="1"/>
  <c r="Q37" i="14"/>
  <c r="R37" i="14" s="1"/>
  <c r="O37" i="14"/>
  <c r="N39" i="14"/>
  <c r="N24" i="14"/>
  <c r="N40" i="14" s="1"/>
  <c r="O21" i="14"/>
  <c r="P21" i="14"/>
  <c r="R21" i="14" s="1"/>
  <c r="Q33" i="14"/>
  <c r="R33" i="14" s="1"/>
  <c r="O33" i="14"/>
  <c r="P22" i="14"/>
  <c r="R22" i="14" s="1"/>
  <c r="O22" i="14"/>
  <c r="O36" i="14"/>
  <c r="O39" i="14" s="1"/>
  <c r="P36" i="14"/>
  <c r="R36" i="14" s="1"/>
  <c r="P18" i="14"/>
  <c r="R18" i="14" s="1"/>
  <c r="O18" i="14"/>
  <c r="O17" i="14"/>
  <c r="O24" i="14" s="1"/>
  <c r="O40" i="14" s="1"/>
  <c r="O41" i="14" s="1"/>
  <c r="P17" i="14"/>
  <c r="R17" i="14" s="1"/>
  <c r="Q29" i="14"/>
  <c r="R29" i="14" s="1"/>
  <c r="O29" i="14"/>
  <c r="R15" i="14"/>
  <c r="P24" i="14"/>
  <c r="P39" i="14" l="1"/>
  <c r="R28" i="14"/>
  <c r="R39" i="14" s="1"/>
  <c r="Q39" i="14"/>
  <c r="Q40" i="14" s="1"/>
  <c r="P40" i="14"/>
  <c r="R24" i="14"/>
  <c r="R40" i="14" l="1"/>
  <c r="R41" i="14" s="1"/>
  <c r="D4" i="13" l="1"/>
  <c r="D6" i="13"/>
  <c r="D8" i="13"/>
  <c r="D15" i="13"/>
  <c r="F15" i="13" s="1"/>
  <c r="E15" i="13"/>
  <c r="G15" i="13"/>
  <c r="H15" i="13"/>
  <c r="I15" i="13" s="1"/>
  <c r="J15" i="13"/>
  <c r="K15" i="13"/>
  <c r="L15" i="13"/>
  <c r="O15" i="13"/>
  <c r="O24" i="13" s="1"/>
  <c r="R15" i="13"/>
  <c r="D16" i="13"/>
  <c r="E16" i="13"/>
  <c r="F16" i="13" s="1"/>
  <c r="G16" i="13"/>
  <c r="G24" i="13" s="1"/>
  <c r="G40" i="13" s="1"/>
  <c r="H16" i="13"/>
  <c r="I16" i="13"/>
  <c r="K16" i="13"/>
  <c r="K24" i="13" s="1"/>
  <c r="L16" i="13"/>
  <c r="O16" i="13"/>
  <c r="R16" i="13"/>
  <c r="E17" i="13"/>
  <c r="F17" i="13"/>
  <c r="H17" i="13"/>
  <c r="I17" i="13"/>
  <c r="K17" i="13"/>
  <c r="L17" i="13"/>
  <c r="O17" i="13"/>
  <c r="R17" i="13"/>
  <c r="E18" i="13"/>
  <c r="F18" i="13"/>
  <c r="H18" i="13"/>
  <c r="I18" i="13"/>
  <c r="K18" i="13"/>
  <c r="L18" i="13"/>
  <c r="O18" i="13"/>
  <c r="R18" i="13"/>
  <c r="D19" i="13"/>
  <c r="F19" i="13" s="1"/>
  <c r="E19" i="13"/>
  <c r="G19" i="13"/>
  <c r="I19" i="13" s="1"/>
  <c r="H19" i="13"/>
  <c r="J19" i="13"/>
  <c r="K19" i="13"/>
  <c r="L19" i="13" s="1"/>
  <c r="O19" i="13"/>
  <c r="R19" i="13"/>
  <c r="D20" i="13"/>
  <c r="E20" i="13"/>
  <c r="F20" i="13"/>
  <c r="G20" i="13"/>
  <c r="H20" i="13"/>
  <c r="I20" i="13" s="1"/>
  <c r="J20" i="13"/>
  <c r="L20" i="13" s="1"/>
  <c r="K20" i="13"/>
  <c r="O20" i="13"/>
  <c r="R20" i="13"/>
  <c r="D21" i="13"/>
  <c r="E21" i="13"/>
  <c r="F21" i="13" s="1"/>
  <c r="G21" i="13"/>
  <c r="I21" i="13" s="1"/>
  <c r="H21" i="13"/>
  <c r="J21" i="13"/>
  <c r="L21" i="13" s="1"/>
  <c r="K21" i="13"/>
  <c r="O21" i="13"/>
  <c r="R21" i="13"/>
  <c r="D22" i="13"/>
  <c r="F22" i="13" s="1"/>
  <c r="E22" i="13"/>
  <c r="G22" i="13"/>
  <c r="I22" i="13" s="1"/>
  <c r="H22" i="13"/>
  <c r="J22" i="13"/>
  <c r="K22" i="13"/>
  <c r="L22" i="13"/>
  <c r="O22" i="13"/>
  <c r="R22" i="13"/>
  <c r="D23" i="13"/>
  <c r="F23" i="13" s="1"/>
  <c r="E23" i="13"/>
  <c r="G23" i="13"/>
  <c r="H23" i="13"/>
  <c r="I23" i="13"/>
  <c r="J23" i="13"/>
  <c r="K23" i="13"/>
  <c r="L23" i="13" s="1"/>
  <c r="O23" i="13"/>
  <c r="R23" i="13"/>
  <c r="D24" i="13"/>
  <c r="H24" i="13"/>
  <c r="J24" i="13"/>
  <c r="M24" i="13"/>
  <c r="N24" i="13"/>
  <c r="N40" i="13" s="1"/>
  <c r="P24" i="13"/>
  <c r="Q24" i="13"/>
  <c r="R24" i="13"/>
  <c r="R40" i="13" s="1"/>
  <c r="R41" i="13" s="1"/>
  <c r="D28" i="13"/>
  <c r="E28" i="13"/>
  <c r="F28" i="13" s="1"/>
  <c r="G28" i="13"/>
  <c r="I28" i="13" s="1"/>
  <c r="H28" i="13"/>
  <c r="J28" i="13"/>
  <c r="L28" i="13" s="1"/>
  <c r="K28" i="13"/>
  <c r="O28" i="13"/>
  <c r="R28" i="13"/>
  <c r="D29" i="13"/>
  <c r="F29" i="13" s="1"/>
  <c r="E29" i="13"/>
  <c r="G29" i="13"/>
  <c r="I29" i="13" s="1"/>
  <c r="H29" i="13"/>
  <c r="K29" i="13"/>
  <c r="L29" i="13" s="1"/>
  <c r="O29" i="13"/>
  <c r="R29" i="13"/>
  <c r="D30" i="13"/>
  <c r="E30" i="13"/>
  <c r="F30" i="13"/>
  <c r="G30" i="13"/>
  <c r="H30" i="13"/>
  <c r="I30" i="13" s="1"/>
  <c r="K30" i="13"/>
  <c r="L30" i="13" s="1"/>
  <c r="O30" i="13"/>
  <c r="R30" i="13"/>
  <c r="D31" i="13"/>
  <c r="F31" i="13" s="1"/>
  <c r="E31" i="13"/>
  <c r="G31" i="13"/>
  <c r="I31" i="13" s="1"/>
  <c r="H31" i="13"/>
  <c r="J31" i="13"/>
  <c r="K31" i="13"/>
  <c r="L31" i="13"/>
  <c r="O31" i="13"/>
  <c r="R31" i="13"/>
  <c r="D32" i="13"/>
  <c r="F32" i="13" s="1"/>
  <c r="E32" i="13"/>
  <c r="G32" i="13"/>
  <c r="H32" i="13"/>
  <c r="I32" i="13"/>
  <c r="J32" i="13"/>
  <c r="K32" i="13"/>
  <c r="L32" i="13" s="1"/>
  <c r="O32" i="13"/>
  <c r="R32" i="13"/>
  <c r="D33" i="13"/>
  <c r="E33" i="13"/>
  <c r="F33" i="13"/>
  <c r="G33" i="13"/>
  <c r="H33" i="13"/>
  <c r="I33" i="13" s="1"/>
  <c r="J33" i="13"/>
  <c r="L33" i="13" s="1"/>
  <c r="K33" i="13"/>
  <c r="O33" i="13"/>
  <c r="R33" i="13"/>
  <c r="D34" i="13"/>
  <c r="E34" i="13"/>
  <c r="F34" i="13" s="1"/>
  <c r="G34" i="13"/>
  <c r="I34" i="13" s="1"/>
  <c r="H34" i="13"/>
  <c r="J34" i="13"/>
  <c r="L34" i="13" s="1"/>
  <c r="K34" i="13"/>
  <c r="O34" i="13"/>
  <c r="R34" i="13"/>
  <c r="D35" i="13"/>
  <c r="F35" i="13" s="1"/>
  <c r="E35" i="13"/>
  <c r="G35" i="13"/>
  <c r="I35" i="13" s="1"/>
  <c r="H35" i="13"/>
  <c r="J35" i="13"/>
  <c r="K35" i="13"/>
  <c r="L35" i="13"/>
  <c r="O35" i="13"/>
  <c r="R35" i="13"/>
  <c r="D36" i="13"/>
  <c r="F36" i="13" s="1"/>
  <c r="E36" i="13"/>
  <c r="G36" i="13"/>
  <c r="G39" i="13" s="1"/>
  <c r="H36" i="13"/>
  <c r="I36" i="13"/>
  <c r="J36" i="13"/>
  <c r="K36" i="13"/>
  <c r="L36" i="13" s="1"/>
  <c r="O36" i="13"/>
  <c r="O39" i="13" s="1"/>
  <c r="R36" i="13"/>
  <c r="D37" i="13"/>
  <c r="E37" i="13"/>
  <c r="F37" i="13"/>
  <c r="G37" i="13"/>
  <c r="H37" i="13"/>
  <c r="I37" i="13" s="1"/>
  <c r="J37" i="13"/>
  <c r="L37" i="13" s="1"/>
  <c r="K37" i="13"/>
  <c r="O37" i="13"/>
  <c r="R37" i="13"/>
  <c r="D38" i="13"/>
  <c r="E38" i="13"/>
  <c r="F38" i="13" s="1"/>
  <c r="G38" i="13"/>
  <c r="I38" i="13" s="1"/>
  <c r="H38" i="13"/>
  <c r="J38" i="13"/>
  <c r="L38" i="13" s="1"/>
  <c r="K38" i="13"/>
  <c r="O38" i="13"/>
  <c r="R38" i="13"/>
  <c r="D39" i="13"/>
  <c r="D40" i="13" s="1"/>
  <c r="H39" i="13"/>
  <c r="H40" i="13" s="1"/>
  <c r="M39" i="13"/>
  <c r="N39" i="13"/>
  <c r="P39" i="13"/>
  <c r="P40" i="13" s="1"/>
  <c r="Q39" i="13"/>
  <c r="R39" i="13"/>
  <c r="M40" i="13"/>
  <c r="Q40" i="13"/>
  <c r="I39" i="13" l="1"/>
  <c r="F24" i="13"/>
  <c r="F39" i="13"/>
  <c r="J40" i="13"/>
  <c r="L24" i="13"/>
  <c r="O40" i="13"/>
  <c r="O41" i="13" s="1"/>
  <c r="I24" i="13"/>
  <c r="I40" i="13" s="1"/>
  <c r="I41" i="13" s="1"/>
  <c r="L39" i="13"/>
  <c r="J39" i="13"/>
  <c r="E39" i="13"/>
  <c r="K39" i="13"/>
  <c r="K40" i="13" s="1"/>
  <c r="E24" i="13"/>
  <c r="F40" i="13" l="1"/>
  <c r="F41" i="13" s="1"/>
  <c r="E40" i="13"/>
  <c r="L40" i="13"/>
  <c r="L41" i="13" s="1"/>
  <c r="P40" i="12" l="1"/>
  <c r="Q39" i="12"/>
  <c r="P39" i="12"/>
  <c r="N39" i="12"/>
  <c r="M39" i="12"/>
  <c r="R38" i="12"/>
  <c r="O38" i="12"/>
  <c r="K38" i="12"/>
  <c r="J38" i="12"/>
  <c r="L38" i="12" s="1"/>
  <c r="H38" i="12"/>
  <c r="G38" i="12"/>
  <c r="I38" i="12" s="1"/>
  <c r="F38" i="12"/>
  <c r="E38" i="12"/>
  <c r="D38" i="12"/>
  <c r="R37" i="12"/>
  <c r="O37" i="12"/>
  <c r="O39" i="12" s="1"/>
  <c r="K37" i="12"/>
  <c r="J37" i="12"/>
  <c r="L37" i="12" s="1"/>
  <c r="I37" i="12"/>
  <c r="H37" i="12"/>
  <c r="G37" i="12"/>
  <c r="E37" i="12"/>
  <c r="F37" i="12" s="1"/>
  <c r="D37" i="12"/>
  <c r="R36" i="12"/>
  <c r="O36" i="12"/>
  <c r="L36" i="12"/>
  <c r="K36" i="12"/>
  <c r="J36" i="12"/>
  <c r="H36" i="12"/>
  <c r="I36" i="12" s="1"/>
  <c r="G36" i="12"/>
  <c r="E36" i="12"/>
  <c r="D36" i="12"/>
  <c r="F36" i="12" s="1"/>
  <c r="R35" i="12"/>
  <c r="R39" i="12" s="1"/>
  <c r="O35" i="12"/>
  <c r="K35" i="12"/>
  <c r="L35" i="12" s="1"/>
  <c r="J35" i="12"/>
  <c r="H35" i="12"/>
  <c r="G35" i="12"/>
  <c r="I35" i="12" s="1"/>
  <c r="E35" i="12"/>
  <c r="D35" i="12"/>
  <c r="F35" i="12" s="1"/>
  <c r="R34" i="12"/>
  <c r="O34" i="12"/>
  <c r="K34" i="12"/>
  <c r="J34" i="12"/>
  <c r="L34" i="12" s="1"/>
  <c r="H34" i="12"/>
  <c r="G34" i="12"/>
  <c r="I34" i="12" s="1"/>
  <c r="F34" i="12"/>
  <c r="E34" i="12"/>
  <c r="D34" i="12"/>
  <c r="R33" i="12"/>
  <c r="O33" i="12"/>
  <c r="K33" i="12"/>
  <c r="J33" i="12"/>
  <c r="L33" i="12" s="1"/>
  <c r="I33" i="12"/>
  <c r="H33" i="12"/>
  <c r="G33" i="12"/>
  <c r="E33" i="12"/>
  <c r="F33" i="12" s="1"/>
  <c r="D33" i="12"/>
  <c r="R32" i="12"/>
  <c r="O32" i="12"/>
  <c r="L32" i="12"/>
  <c r="K32" i="12"/>
  <c r="J32" i="12"/>
  <c r="H32" i="12"/>
  <c r="I32" i="12" s="1"/>
  <c r="G32" i="12"/>
  <c r="E32" i="12"/>
  <c r="D32" i="12"/>
  <c r="F32" i="12" s="1"/>
  <c r="R31" i="12"/>
  <c r="O31" i="12"/>
  <c r="K31" i="12"/>
  <c r="K39" i="12" s="1"/>
  <c r="J31" i="12"/>
  <c r="H31" i="12"/>
  <c r="G31" i="12"/>
  <c r="I31" i="12" s="1"/>
  <c r="E31" i="12"/>
  <c r="D31" i="12"/>
  <c r="F31" i="12" s="1"/>
  <c r="R30" i="12"/>
  <c r="O30" i="12"/>
  <c r="K30" i="12"/>
  <c r="J30" i="12"/>
  <c r="L30" i="12" s="1"/>
  <c r="H30" i="12"/>
  <c r="G30" i="12"/>
  <c r="I30" i="12" s="1"/>
  <c r="F30" i="12"/>
  <c r="E30" i="12"/>
  <c r="D30" i="12"/>
  <c r="R29" i="12"/>
  <c r="O29" i="12"/>
  <c r="K29" i="12"/>
  <c r="J29" i="12"/>
  <c r="L29" i="12" s="1"/>
  <c r="I29" i="12"/>
  <c r="H29" i="12"/>
  <c r="G29" i="12"/>
  <c r="E29" i="12"/>
  <c r="F29" i="12" s="1"/>
  <c r="D29" i="12"/>
  <c r="R28" i="12"/>
  <c r="O28" i="12"/>
  <c r="L28" i="12"/>
  <c r="K28" i="12"/>
  <c r="J28" i="12"/>
  <c r="J39" i="12" s="1"/>
  <c r="H28" i="12"/>
  <c r="H39" i="12" s="1"/>
  <c r="G28" i="12"/>
  <c r="I28" i="12" s="1"/>
  <c r="E28" i="12"/>
  <c r="E39" i="12" s="1"/>
  <c r="D28" i="12"/>
  <c r="F28" i="12" s="1"/>
  <c r="Q24" i="12"/>
  <c r="Q40" i="12" s="1"/>
  <c r="P24" i="12"/>
  <c r="N24" i="12"/>
  <c r="N40" i="12" s="1"/>
  <c r="M24" i="12"/>
  <c r="M40" i="12" s="1"/>
  <c r="R23" i="12"/>
  <c r="O23" i="12"/>
  <c r="K23" i="12"/>
  <c r="J23" i="12"/>
  <c r="L23" i="12" s="1"/>
  <c r="I23" i="12"/>
  <c r="H23" i="12"/>
  <c r="G23" i="12"/>
  <c r="F23" i="12"/>
  <c r="E23" i="12"/>
  <c r="D23" i="12"/>
  <c r="R22" i="12"/>
  <c r="O22" i="12"/>
  <c r="L22" i="12"/>
  <c r="K22" i="12"/>
  <c r="J22" i="12"/>
  <c r="I22" i="12"/>
  <c r="H22" i="12"/>
  <c r="G22" i="12"/>
  <c r="E22" i="12"/>
  <c r="D22" i="12"/>
  <c r="F22" i="12" s="1"/>
  <c r="R21" i="12"/>
  <c r="O21" i="12"/>
  <c r="L21" i="12"/>
  <c r="K21" i="12"/>
  <c r="J21" i="12"/>
  <c r="H21" i="12"/>
  <c r="G21" i="12"/>
  <c r="I21" i="12" s="1"/>
  <c r="E21" i="12"/>
  <c r="D21" i="12"/>
  <c r="F21" i="12" s="1"/>
  <c r="R20" i="12"/>
  <c r="O20" i="12"/>
  <c r="K20" i="12"/>
  <c r="J20" i="12"/>
  <c r="L20" i="12" s="1"/>
  <c r="H20" i="12"/>
  <c r="G20" i="12"/>
  <c r="I20" i="12" s="1"/>
  <c r="E20" i="12"/>
  <c r="D20" i="12"/>
  <c r="F20" i="12" s="1"/>
  <c r="R19" i="12"/>
  <c r="O19" i="12"/>
  <c r="K19" i="12"/>
  <c r="J19" i="12"/>
  <c r="L19" i="12" s="1"/>
  <c r="H19" i="12"/>
  <c r="G19" i="12"/>
  <c r="I19" i="12" s="1"/>
  <c r="F19" i="12"/>
  <c r="E19" i="12"/>
  <c r="D19" i="12"/>
  <c r="R18" i="12"/>
  <c r="O18" i="12"/>
  <c r="O24" i="12" s="1"/>
  <c r="K18" i="12"/>
  <c r="J18" i="12"/>
  <c r="L18" i="12" s="1"/>
  <c r="I18" i="12"/>
  <c r="H18" i="12"/>
  <c r="G18" i="12"/>
  <c r="E18" i="12"/>
  <c r="D18" i="12"/>
  <c r="F18" i="12" s="1"/>
  <c r="R17" i="12"/>
  <c r="O17" i="12"/>
  <c r="L17" i="12"/>
  <c r="K17" i="12"/>
  <c r="J17" i="12"/>
  <c r="H17" i="12"/>
  <c r="G17" i="12"/>
  <c r="I17" i="12" s="1"/>
  <c r="E17" i="12"/>
  <c r="D17" i="12"/>
  <c r="F17" i="12" s="1"/>
  <c r="R16" i="12"/>
  <c r="O16" i="12"/>
  <c r="K16" i="12"/>
  <c r="K24" i="12" s="1"/>
  <c r="K40" i="12" s="1"/>
  <c r="J16" i="12"/>
  <c r="L16" i="12" s="1"/>
  <c r="H16" i="12"/>
  <c r="G16" i="12"/>
  <c r="G24" i="12" s="1"/>
  <c r="E16" i="12"/>
  <c r="D16" i="12"/>
  <c r="F16" i="12" s="1"/>
  <c r="R15" i="12"/>
  <c r="R24" i="12" s="1"/>
  <c r="O15" i="12"/>
  <c r="K15" i="12"/>
  <c r="J15" i="12"/>
  <c r="J24" i="12" s="1"/>
  <c r="J40" i="12" s="1"/>
  <c r="H15" i="12"/>
  <c r="H24" i="12" s="1"/>
  <c r="H40" i="12" s="1"/>
  <c r="G15" i="12"/>
  <c r="I15" i="12" s="1"/>
  <c r="F15" i="12"/>
  <c r="F24" i="12" s="1"/>
  <c r="E15" i="12"/>
  <c r="E24" i="12" s="1"/>
  <c r="D15" i="12"/>
  <c r="D24" i="12" s="1"/>
  <c r="D8" i="12"/>
  <c r="D6" i="12"/>
  <c r="D4" i="12"/>
  <c r="F40" i="12" l="1"/>
  <c r="F41" i="12" s="1"/>
  <c r="F39" i="12"/>
  <c r="R40" i="12"/>
  <c r="R41" i="12" s="1"/>
  <c r="L39" i="12"/>
  <c r="E40" i="12"/>
  <c r="O40" i="12"/>
  <c r="O41" i="12" s="1"/>
  <c r="I39" i="12"/>
  <c r="L31" i="12"/>
  <c r="D39" i="12"/>
  <c r="D40" i="12" s="1"/>
  <c r="G39" i="12"/>
  <c r="G40" i="12" s="1"/>
  <c r="L15" i="12"/>
  <c r="L24" i="12" s="1"/>
  <c r="I16" i="12"/>
  <c r="I24" i="12" s="1"/>
  <c r="I40" i="12" s="1"/>
  <c r="I41" i="12" s="1"/>
  <c r="L40" i="12" l="1"/>
  <c r="L41" i="12" s="1"/>
  <c r="Q40" i="11" l="1"/>
  <c r="P40" i="11"/>
  <c r="M40" i="11"/>
  <c r="Q39" i="11"/>
  <c r="P39" i="11"/>
  <c r="N39" i="11"/>
  <c r="M39" i="11"/>
  <c r="R38" i="11"/>
  <c r="O38" i="11"/>
  <c r="K38" i="11"/>
  <c r="J38" i="11"/>
  <c r="L38" i="11" s="1"/>
  <c r="H38" i="11"/>
  <c r="G38" i="11"/>
  <c r="I38" i="11" s="1"/>
  <c r="F38" i="11"/>
  <c r="E38" i="11"/>
  <c r="D38" i="11"/>
  <c r="R37" i="11"/>
  <c r="O37" i="11"/>
  <c r="O39" i="11" s="1"/>
  <c r="K37" i="11"/>
  <c r="J37" i="11"/>
  <c r="L37" i="11" s="1"/>
  <c r="I37" i="11"/>
  <c r="H37" i="11"/>
  <c r="G37" i="11"/>
  <c r="E37" i="11"/>
  <c r="F37" i="11" s="1"/>
  <c r="D37" i="11"/>
  <c r="R36" i="11"/>
  <c r="O36" i="11"/>
  <c r="L36" i="11"/>
  <c r="K36" i="11"/>
  <c r="J36" i="11"/>
  <c r="H36" i="11"/>
  <c r="I36" i="11" s="1"/>
  <c r="G36" i="11"/>
  <c r="E36" i="11"/>
  <c r="D36" i="11"/>
  <c r="F36" i="11" s="1"/>
  <c r="R35" i="11"/>
  <c r="R39" i="11" s="1"/>
  <c r="O35" i="11"/>
  <c r="K35" i="11"/>
  <c r="L35" i="11" s="1"/>
  <c r="J35" i="11"/>
  <c r="H35" i="11"/>
  <c r="G35" i="11"/>
  <c r="I35" i="11" s="1"/>
  <c r="E35" i="11"/>
  <c r="D35" i="11"/>
  <c r="F35" i="11" s="1"/>
  <c r="R34" i="11"/>
  <c r="O34" i="11"/>
  <c r="K34" i="11"/>
  <c r="J34" i="11"/>
  <c r="L34" i="11" s="1"/>
  <c r="H34" i="11"/>
  <c r="G34" i="11"/>
  <c r="I34" i="11" s="1"/>
  <c r="F34" i="11"/>
  <c r="E34" i="11"/>
  <c r="D34" i="11"/>
  <c r="R33" i="11"/>
  <c r="O33" i="11"/>
  <c r="K33" i="11"/>
  <c r="J33" i="11"/>
  <c r="L33" i="11" s="1"/>
  <c r="I33" i="11"/>
  <c r="H33" i="11"/>
  <c r="G33" i="11"/>
  <c r="E33" i="11"/>
  <c r="F33" i="11" s="1"/>
  <c r="D33" i="11"/>
  <c r="R32" i="11"/>
  <c r="O32" i="11"/>
  <c r="L32" i="11"/>
  <c r="K32" i="11"/>
  <c r="J32" i="11"/>
  <c r="H32" i="11"/>
  <c r="I32" i="11" s="1"/>
  <c r="G32" i="11"/>
  <c r="E32" i="11"/>
  <c r="D32" i="11"/>
  <c r="F32" i="11" s="1"/>
  <c r="R31" i="11"/>
  <c r="O31" i="11"/>
  <c r="K31" i="11"/>
  <c r="L31" i="11" s="1"/>
  <c r="J31" i="11"/>
  <c r="H31" i="11"/>
  <c r="G31" i="11"/>
  <c r="I31" i="11" s="1"/>
  <c r="E31" i="11"/>
  <c r="D31" i="11"/>
  <c r="F31" i="11" s="1"/>
  <c r="R30" i="11"/>
  <c r="K30" i="11"/>
  <c r="J30" i="11"/>
  <c r="L30" i="11" s="1"/>
  <c r="I30" i="11"/>
  <c r="H30" i="11"/>
  <c r="G30" i="11"/>
  <c r="E30" i="11"/>
  <c r="F30" i="11" s="1"/>
  <c r="D30" i="11"/>
  <c r="R29" i="11"/>
  <c r="O29" i="11"/>
  <c r="L29" i="11"/>
  <c r="K29" i="11"/>
  <c r="J29" i="11"/>
  <c r="H29" i="11"/>
  <c r="I29" i="11" s="1"/>
  <c r="G29" i="11"/>
  <c r="E29" i="11"/>
  <c r="D29" i="11"/>
  <c r="F29" i="11" s="1"/>
  <c r="R28" i="11"/>
  <c r="O28" i="11"/>
  <c r="K28" i="11"/>
  <c r="L28" i="11" s="1"/>
  <c r="J28" i="11"/>
  <c r="J39" i="11" s="1"/>
  <c r="H28" i="11"/>
  <c r="H39" i="11" s="1"/>
  <c r="G28" i="11"/>
  <c r="G39" i="11" s="1"/>
  <c r="E28" i="11"/>
  <c r="E39" i="11" s="1"/>
  <c r="D28" i="11"/>
  <c r="F28" i="11" s="1"/>
  <c r="Q24" i="11"/>
  <c r="P24" i="11"/>
  <c r="N24" i="11"/>
  <c r="N40" i="11" s="1"/>
  <c r="M24" i="11"/>
  <c r="R23" i="11"/>
  <c r="O23" i="11"/>
  <c r="K23" i="11"/>
  <c r="J23" i="11"/>
  <c r="L23" i="11" s="1"/>
  <c r="I23" i="11"/>
  <c r="H23" i="11"/>
  <c r="G23" i="11"/>
  <c r="E23" i="11"/>
  <c r="F23" i="11" s="1"/>
  <c r="D23" i="11"/>
  <c r="R22" i="11"/>
  <c r="O22" i="11"/>
  <c r="L22" i="11"/>
  <c r="K22" i="11"/>
  <c r="J22" i="11"/>
  <c r="H22" i="11"/>
  <c r="I22" i="11" s="1"/>
  <c r="G22" i="11"/>
  <c r="E22" i="11"/>
  <c r="D22" i="11"/>
  <c r="F22" i="11" s="1"/>
  <c r="R21" i="11"/>
  <c r="O21" i="11"/>
  <c r="K21" i="11"/>
  <c r="L21" i="11" s="1"/>
  <c r="J21" i="11"/>
  <c r="H21" i="11"/>
  <c r="G21" i="11"/>
  <c r="I21" i="11" s="1"/>
  <c r="E21" i="11"/>
  <c r="D21" i="11"/>
  <c r="F21" i="11" s="1"/>
  <c r="R20" i="11"/>
  <c r="R24" i="11" s="1"/>
  <c r="O20" i="11"/>
  <c r="K20" i="11"/>
  <c r="J20" i="11"/>
  <c r="L20" i="11" s="1"/>
  <c r="H20" i="11"/>
  <c r="G20" i="11"/>
  <c r="I20" i="11" s="1"/>
  <c r="F20" i="11"/>
  <c r="E20" i="11"/>
  <c r="D20" i="11"/>
  <c r="R19" i="11"/>
  <c r="O19" i="11"/>
  <c r="K19" i="11"/>
  <c r="J19" i="11"/>
  <c r="L19" i="11" s="1"/>
  <c r="I19" i="11"/>
  <c r="H19" i="11"/>
  <c r="G19" i="11"/>
  <c r="E19" i="11"/>
  <c r="F19" i="11" s="1"/>
  <c r="D19" i="11"/>
  <c r="R18" i="11"/>
  <c r="O18" i="11"/>
  <c r="L18" i="11"/>
  <c r="K18" i="11"/>
  <c r="J18" i="11"/>
  <c r="H18" i="11"/>
  <c r="I18" i="11" s="1"/>
  <c r="G18" i="11"/>
  <c r="E18" i="11"/>
  <c r="D18" i="11"/>
  <c r="F18" i="11" s="1"/>
  <c r="R17" i="11"/>
  <c r="K17" i="11"/>
  <c r="K24" i="11" s="1"/>
  <c r="J17" i="11"/>
  <c r="J24" i="11" s="1"/>
  <c r="J40" i="11" s="1"/>
  <c r="H17" i="11"/>
  <c r="G17" i="11"/>
  <c r="I17" i="11" s="1"/>
  <c r="F17" i="11"/>
  <c r="E17" i="11"/>
  <c r="D17" i="11"/>
  <c r="R16" i="11"/>
  <c r="O16" i="11"/>
  <c r="K16" i="11"/>
  <c r="J16" i="11"/>
  <c r="L16" i="11" s="1"/>
  <c r="I16" i="11"/>
  <c r="H16" i="11"/>
  <c r="G16" i="11"/>
  <c r="E16" i="11"/>
  <c r="F16" i="11" s="1"/>
  <c r="D16" i="11"/>
  <c r="R15" i="11"/>
  <c r="O15" i="11"/>
  <c r="O24" i="11" s="1"/>
  <c r="O40" i="11" s="1"/>
  <c r="O41" i="11" s="1"/>
  <c r="L15" i="11"/>
  <c r="K15" i="11"/>
  <c r="J15" i="11"/>
  <c r="H15" i="11"/>
  <c r="I15" i="11" s="1"/>
  <c r="G15" i="11"/>
  <c r="E15" i="11"/>
  <c r="E24" i="11" s="1"/>
  <c r="E40" i="11" s="1"/>
  <c r="D15" i="11"/>
  <c r="D24" i="11" s="1"/>
  <c r="D8" i="11"/>
  <c r="D6" i="11"/>
  <c r="D4" i="11"/>
  <c r="F39" i="11" l="1"/>
  <c r="I24" i="11"/>
  <c r="R40" i="11"/>
  <c r="R41" i="11" s="1"/>
  <c r="L39" i="11"/>
  <c r="G24" i="11"/>
  <c r="G40" i="11" s="1"/>
  <c r="D39" i="11"/>
  <c r="D40" i="11" s="1"/>
  <c r="F15" i="11"/>
  <c r="F24" i="11" s="1"/>
  <c r="F40" i="11" s="1"/>
  <c r="F41" i="11" s="1"/>
  <c r="L17" i="11"/>
  <c r="L24" i="11" s="1"/>
  <c r="L40" i="11" s="1"/>
  <c r="L41" i="11" s="1"/>
  <c r="H24" i="11"/>
  <c r="H40" i="11" s="1"/>
  <c r="I28" i="11"/>
  <c r="I39" i="11" s="1"/>
  <c r="K39" i="11"/>
  <c r="K40" i="11" s="1"/>
  <c r="I40" i="11" l="1"/>
  <c r="I41" i="11" s="1"/>
  <c r="P50" i="10" l="1"/>
  <c r="M50" i="10"/>
  <c r="R40" i="10"/>
  <c r="R41" i="10" s="1"/>
  <c r="P40" i="10"/>
  <c r="N40" i="10"/>
  <c r="R39" i="10"/>
  <c r="O39" i="10"/>
  <c r="K38" i="10"/>
  <c r="J38" i="10"/>
  <c r="L38" i="10" s="1"/>
  <c r="H38" i="10"/>
  <c r="G38" i="10"/>
  <c r="I38" i="10" s="1"/>
  <c r="F38" i="10"/>
  <c r="E38" i="10"/>
  <c r="D38" i="10"/>
  <c r="K37" i="10"/>
  <c r="L37" i="10" s="1"/>
  <c r="J37" i="10"/>
  <c r="H37" i="10"/>
  <c r="G37" i="10"/>
  <c r="I37" i="10" s="1"/>
  <c r="E37" i="10"/>
  <c r="D37" i="10"/>
  <c r="F37" i="10" s="1"/>
  <c r="L36" i="10"/>
  <c r="K36" i="10"/>
  <c r="J36" i="10"/>
  <c r="H36" i="10"/>
  <c r="G36" i="10"/>
  <c r="I36" i="10" s="1"/>
  <c r="E36" i="10"/>
  <c r="D36" i="10"/>
  <c r="F36" i="10" s="1"/>
  <c r="K35" i="10"/>
  <c r="J35" i="10"/>
  <c r="L35" i="10" s="1"/>
  <c r="I35" i="10"/>
  <c r="H35" i="10"/>
  <c r="G35" i="10"/>
  <c r="E35" i="10"/>
  <c r="D35" i="10"/>
  <c r="F35" i="10" s="1"/>
  <c r="K34" i="10"/>
  <c r="J34" i="10"/>
  <c r="L34" i="10" s="1"/>
  <c r="H34" i="10"/>
  <c r="G34" i="10"/>
  <c r="I34" i="10" s="1"/>
  <c r="F34" i="10"/>
  <c r="E34" i="10"/>
  <c r="D34" i="10"/>
  <c r="K33" i="10"/>
  <c r="J33" i="10"/>
  <c r="L33" i="10" s="1"/>
  <c r="H33" i="10"/>
  <c r="G33" i="10"/>
  <c r="I33" i="10" s="1"/>
  <c r="E33" i="10"/>
  <c r="D33" i="10"/>
  <c r="F33" i="10" s="1"/>
  <c r="L32" i="10"/>
  <c r="K32" i="10"/>
  <c r="J32" i="10"/>
  <c r="H32" i="10"/>
  <c r="G32" i="10"/>
  <c r="I32" i="10" s="1"/>
  <c r="E32" i="10"/>
  <c r="D32" i="10"/>
  <c r="F32" i="10" s="1"/>
  <c r="K31" i="10"/>
  <c r="J31" i="10"/>
  <c r="L31" i="10" s="1"/>
  <c r="I31" i="10"/>
  <c r="H31" i="10"/>
  <c r="G31" i="10"/>
  <c r="E31" i="10"/>
  <c r="E39" i="10" s="1"/>
  <c r="D31" i="10"/>
  <c r="F31" i="10" s="1"/>
  <c r="K30" i="10"/>
  <c r="J30" i="10"/>
  <c r="L30" i="10" s="1"/>
  <c r="H30" i="10"/>
  <c r="G30" i="10"/>
  <c r="I30" i="10" s="1"/>
  <c r="F30" i="10"/>
  <c r="E30" i="10"/>
  <c r="D30" i="10"/>
  <c r="K29" i="10"/>
  <c r="K39" i="10" s="1"/>
  <c r="J29" i="10"/>
  <c r="L29" i="10" s="1"/>
  <c r="H29" i="10"/>
  <c r="G29" i="10"/>
  <c r="G39" i="10" s="1"/>
  <c r="E29" i="10"/>
  <c r="D29" i="10"/>
  <c r="F29" i="10" s="1"/>
  <c r="L28" i="10"/>
  <c r="K28" i="10"/>
  <c r="J28" i="10"/>
  <c r="J39" i="10" s="1"/>
  <c r="H28" i="10"/>
  <c r="H39" i="10" s="1"/>
  <c r="G28" i="10"/>
  <c r="I28" i="10" s="1"/>
  <c r="E28" i="10"/>
  <c r="D28" i="10"/>
  <c r="D39" i="10" s="1"/>
  <c r="R24" i="10"/>
  <c r="Q24" i="10"/>
  <c r="Q40" i="10" s="1"/>
  <c r="P24" i="10"/>
  <c r="O24" i="10"/>
  <c r="O40" i="10" s="1"/>
  <c r="O41" i="10" s="1"/>
  <c r="N24" i="10"/>
  <c r="M24" i="10"/>
  <c r="M40" i="10" s="1"/>
  <c r="L23" i="10"/>
  <c r="K23" i="10"/>
  <c r="J23" i="10"/>
  <c r="H23" i="10"/>
  <c r="G23" i="10"/>
  <c r="I23" i="10" s="1"/>
  <c r="E23" i="10"/>
  <c r="D23" i="10"/>
  <c r="F23" i="10" s="1"/>
  <c r="K22" i="10"/>
  <c r="J22" i="10"/>
  <c r="L22" i="10" s="1"/>
  <c r="I22" i="10"/>
  <c r="H22" i="10"/>
  <c r="G22" i="10"/>
  <c r="E22" i="10"/>
  <c r="D22" i="10"/>
  <c r="F22" i="10" s="1"/>
  <c r="K21" i="10"/>
  <c r="J21" i="10"/>
  <c r="L21" i="10" s="1"/>
  <c r="H21" i="10"/>
  <c r="G21" i="10"/>
  <c r="I21" i="10" s="1"/>
  <c r="F21" i="10"/>
  <c r="E21" i="10"/>
  <c r="D21" i="10"/>
  <c r="K20" i="10"/>
  <c r="J20" i="10"/>
  <c r="L20" i="10" s="1"/>
  <c r="H20" i="10"/>
  <c r="G20" i="10"/>
  <c r="I20" i="10" s="1"/>
  <c r="E20" i="10"/>
  <c r="D20" i="10"/>
  <c r="F20" i="10" s="1"/>
  <c r="L19" i="10"/>
  <c r="K19" i="10"/>
  <c r="J19" i="10"/>
  <c r="H19" i="10"/>
  <c r="G19" i="10"/>
  <c r="I19" i="10" s="1"/>
  <c r="E19" i="10"/>
  <c r="D19" i="10"/>
  <c r="F19" i="10" s="1"/>
  <c r="K18" i="10"/>
  <c r="J18" i="10"/>
  <c r="L18" i="10" s="1"/>
  <c r="I18" i="10"/>
  <c r="G18" i="10"/>
  <c r="E18" i="10"/>
  <c r="D18" i="10"/>
  <c r="F18" i="10" s="1"/>
  <c r="K17" i="10"/>
  <c r="J17" i="10"/>
  <c r="L17" i="10" s="1"/>
  <c r="I17" i="10"/>
  <c r="H17" i="10"/>
  <c r="G17" i="10"/>
  <c r="E17" i="10"/>
  <c r="E24" i="10" s="1"/>
  <c r="D17" i="10"/>
  <c r="K16" i="10"/>
  <c r="J16" i="10"/>
  <c r="L16" i="10" s="1"/>
  <c r="H16" i="10"/>
  <c r="H24" i="10" s="1"/>
  <c r="G16" i="10"/>
  <c r="I16" i="10" s="1"/>
  <c r="F16" i="10"/>
  <c r="E16" i="10"/>
  <c r="D16" i="10"/>
  <c r="K15" i="10"/>
  <c r="K24" i="10" s="1"/>
  <c r="K40" i="10" s="1"/>
  <c r="J15" i="10"/>
  <c r="J24" i="10" s="1"/>
  <c r="J40" i="10" s="1"/>
  <c r="I15" i="10"/>
  <c r="I24" i="10" s="1"/>
  <c r="G15" i="10"/>
  <c r="F15" i="10"/>
  <c r="E15" i="10"/>
  <c r="D15" i="10"/>
  <c r="D24" i="10" s="1"/>
  <c r="D40" i="10" s="1"/>
  <c r="D8" i="10"/>
  <c r="D6" i="10"/>
  <c r="D4" i="10"/>
  <c r="H40" i="10" l="1"/>
  <c r="E40" i="10"/>
  <c r="L39" i="10"/>
  <c r="G24" i="10"/>
  <c r="G40" i="10" s="1"/>
  <c r="L15" i="10"/>
  <c r="L24" i="10" s="1"/>
  <c r="F17" i="10"/>
  <c r="F24" i="10" s="1"/>
  <c r="F28" i="10"/>
  <c r="F39" i="10" s="1"/>
  <c r="I29" i="10"/>
  <c r="I39" i="10" s="1"/>
  <c r="I40" i="10" s="1"/>
  <c r="I41" i="10" s="1"/>
  <c r="F40" i="10" l="1"/>
  <c r="F41" i="10" s="1"/>
  <c r="L40" i="10"/>
  <c r="L41" i="10" s="1"/>
  <c r="P50" i="9" l="1"/>
  <c r="M50" i="9"/>
  <c r="G50" i="9"/>
  <c r="K40" i="9"/>
  <c r="G40" i="9"/>
  <c r="K39" i="9"/>
  <c r="J39" i="9"/>
  <c r="H39" i="9"/>
  <c r="G39" i="9"/>
  <c r="E39" i="9"/>
  <c r="D39" i="9"/>
  <c r="Q38" i="9"/>
  <c r="N38" i="9"/>
  <c r="M38" i="9"/>
  <c r="P38" i="9" s="1"/>
  <c r="R38" i="9" s="1"/>
  <c r="L38" i="9"/>
  <c r="I38" i="9"/>
  <c r="F38" i="9"/>
  <c r="N37" i="9"/>
  <c r="Q37" i="9" s="1"/>
  <c r="M37" i="9"/>
  <c r="P37" i="9" s="1"/>
  <c r="R37" i="9" s="1"/>
  <c r="L37" i="9"/>
  <c r="I37" i="9"/>
  <c r="F37" i="9"/>
  <c r="F39" i="9" s="1"/>
  <c r="P36" i="9"/>
  <c r="O36" i="9"/>
  <c r="N36" i="9"/>
  <c r="Q36" i="9" s="1"/>
  <c r="M36" i="9"/>
  <c r="L36" i="9"/>
  <c r="I36" i="9"/>
  <c r="F36" i="9"/>
  <c r="Q35" i="9"/>
  <c r="P35" i="9"/>
  <c r="R35" i="9" s="1"/>
  <c r="N35" i="9"/>
  <c r="M35" i="9"/>
  <c r="O35" i="9" s="1"/>
  <c r="L35" i="9"/>
  <c r="L39" i="9" s="1"/>
  <c r="I35" i="9"/>
  <c r="I39" i="9" s="1"/>
  <c r="F35" i="9"/>
  <c r="Q34" i="9"/>
  <c r="N34" i="9"/>
  <c r="M34" i="9"/>
  <c r="P34" i="9" s="1"/>
  <c r="R34" i="9" s="1"/>
  <c r="L34" i="9"/>
  <c r="I34" i="9"/>
  <c r="F34" i="9"/>
  <c r="N33" i="9"/>
  <c r="Q33" i="9" s="1"/>
  <c r="M33" i="9"/>
  <c r="P33" i="9" s="1"/>
  <c r="R33" i="9" s="1"/>
  <c r="L33" i="9"/>
  <c r="I33" i="9"/>
  <c r="F33" i="9"/>
  <c r="P32" i="9"/>
  <c r="R32" i="9" s="1"/>
  <c r="O32" i="9"/>
  <c r="N32" i="9"/>
  <c r="Q32" i="9" s="1"/>
  <c r="M32" i="9"/>
  <c r="L32" i="9"/>
  <c r="I32" i="9"/>
  <c r="F32" i="9"/>
  <c r="Q31" i="9"/>
  <c r="P31" i="9"/>
  <c r="R31" i="9" s="1"/>
  <c r="N31" i="9"/>
  <c r="M31" i="9"/>
  <c r="O31" i="9" s="1"/>
  <c r="L31" i="9"/>
  <c r="I31" i="9"/>
  <c r="F31" i="9"/>
  <c r="Q30" i="9"/>
  <c r="N30" i="9"/>
  <c r="M30" i="9"/>
  <c r="P30" i="9" s="1"/>
  <c r="R30" i="9" s="1"/>
  <c r="L30" i="9"/>
  <c r="I30" i="9"/>
  <c r="F30" i="9"/>
  <c r="N29" i="9"/>
  <c r="Q29" i="9" s="1"/>
  <c r="M29" i="9"/>
  <c r="P29" i="9" s="1"/>
  <c r="R29" i="9" s="1"/>
  <c r="L29" i="9"/>
  <c r="I29" i="9"/>
  <c r="F29" i="9"/>
  <c r="P28" i="9"/>
  <c r="R28" i="9" s="1"/>
  <c r="O28" i="9"/>
  <c r="N28" i="9"/>
  <c r="Q28" i="9" s="1"/>
  <c r="M28" i="9"/>
  <c r="M39" i="9" s="1"/>
  <c r="L28" i="9"/>
  <c r="I28" i="9"/>
  <c r="F28" i="9"/>
  <c r="K24" i="9"/>
  <c r="J24" i="9"/>
  <c r="J40" i="9" s="1"/>
  <c r="H24" i="9"/>
  <c r="H40" i="9" s="1"/>
  <c r="G24" i="9"/>
  <c r="E24" i="9"/>
  <c r="E40" i="9" s="1"/>
  <c r="D24" i="9"/>
  <c r="D40" i="9" s="1"/>
  <c r="Q23" i="9"/>
  <c r="P23" i="9"/>
  <c r="R23" i="9" s="1"/>
  <c r="O23" i="9"/>
  <c r="N23" i="9"/>
  <c r="M23" i="9"/>
  <c r="L23" i="9"/>
  <c r="I23" i="9"/>
  <c r="G23" i="9"/>
  <c r="F23" i="9"/>
  <c r="Q22" i="9"/>
  <c r="N22" i="9"/>
  <c r="M22" i="9"/>
  <c r="P22" i="9" s="1"/>
  <c r="R22" i="9" s="1"/>
  <c r="L22" i="9"/>
  <c r="G22" i="9"/>
  <c r="I22" i="9" s="1"/>
  <c r="F22" i="9"/>
  <c r="P21" i="9"/>
  <c r="R21" i="9" s="1"/>
  <c r="O21" i="9"/>
  <c r="N21" i="9"/>
  <c r="Q21" i="9" s="1"/>
  <c r="M21" i="9"/>
  <c r="L21" i="9"/>
  <c r="I21" i="9"/>
  <c r="F21" i="9"/>
  <c r="Q20" i="9"/>
  <c r="P20" i="9"/>
  <c r="R20" i="9" s="1"/>
  <c r="N20" i="9"/>
  <c r="M20" i="9"/>
  <c r="O20" i="9" s="1"/>
  <c r="L20" i="9"/>
  <c r="I20" i="9"/>
  <c r="F20" i="9"/>
  <c r="Q19" i="9"/>
  <c r="N19" i="9"/>
  <c r="M19" i="9"/>
  <c r="P19" i="9" s="1"/>
  <c r="R19" i="9" s="1"/>
  <c r="L19" i="9"/>
  <c r="I19" i="9"/>
  <c r="F19" i="9"/>
  <c r="N18" i="9"/>
  <c r="Q18" i="9" s="1"/>
  <c r="M18" i="9"/>
  <c r="P18" i="9" s="1"/>
  <c r="L18" i="9"/>
  <c r="I18" i="9"/>
  <c r="I24" i="9" s="1"/>
  <c r="I40" i="9" s="1"/>
  <c r="I41" i="9" s="1"/>
  <c r="F18" i="9"/>
  <c r="M17" i="9"/>
  <c r="O17" i="9" s="1"/>
  <c r="L17" i="9"/>
  <c r="I17" i="9"/>
  <c r="F17" i="9"/>
  <c r="M16" i="9"/>
  <c r="P16" i="9" s="1"/>
  <c r="R16" i="9" s="1"/>
  <c r="L16" i="9"/>
  <c r="L24" i="9" s="1"/>
  <c r="L40" i="9" s="1"/>
  <c r="L41" i="9" s="1"/>
  <c r="I16" i="9"/>
  <c r="F16" i="9"/>
  <c r="Q15" i="9"/>
  <c r="N15" i="9"/>
  <c r="N24" i="9" s="1"/>
  <c r="M15" i="9"/>
  <c r="P15" i="9" s="1"/>
  <c r="L15" i="9"/>
  <c r="I15" i="9"/>
  <c r="F15" i="9"/>
  <c r="F24" i="9" s="1"/>
  <c r="F40" i="9" s="1"/>
  <c r="F41" i="9" s="1"/>
  <c r="R15" i="9" l="1"/>
  <c r="N40" i="9"/>
  <c r="Q39" i="9"/>
  <c r="R36" i="9"/>
  <c r="R39" i="9" s="1"/>
  <c r="Q24" i="9"/>
  <c r="Q40" i="9" s="1"/>
  <c r="R18" i="9"/>
  <c r="M24" i="9"/>
  <c r="M40" i="9" s="1"/>
  <c r="O29" i="9"/>
  <c r="O37" i="9"/>
  <c r="O39" i="9" s="1"/>
  <c r="O15" i="9"/>
  <c r="O16" i="9"/>
  <c r="P17" i="9"/>
  <c r="R17" i="9" s="1"/>
  <c r="O19" i="9"/>
  <c r="O22" i="9"/>
  <c r="O30" i="9"/>
  <c r="O34" i="9"/>
  <c r="O38" i="9"/>
  <c r="P39" i="9"/>
  <c r="N39" i="9"/>
  <c r="O18" i="9"/>
  <c r="O33" i="9"/>
  <c r="P24" i="9" l="1"/>
  <c r="P40" i="9" s="1"/>
  <c r="R24" i="9"/>
  <c r="R40" i="9" s="1"/>
  <c r="R41" i="9" s="1"/>
  <c r="O24" i="9"/>
  <c r="O40" i="9" s="1"/>
  <c r="O41" i="9" s="1"/>
  <c r="N40" i="8" l="1"/>
  <c r="K40" i="8"/>
  <c r="J40" i="8"/>
  <c r="Q39" i="8"/>
  <c r="P39" i="8"/>
  <c r="N39" i="8"/>
  <c r="M39" i="8"/>
  <c r="K39" i="8"/>
  <c r="H39" i="8"/>
  <c r="G39" i="8"/>
  <c r="E39" i="8"/>
  <c r="D39" i="8"/>
  <c r="R38" i="8"/>
  <c r="O38" i="8"/>
  <c r="L38" i="8"/>
  <c r="I38" i="8"/>
  <c r="H38" i="8"/>
  <c r="F38" i="8"/>
  <c r="R37" i="8"/>
  <c r="O37" i="8"/>
  <c r="L37" i="8"/>
  <c r="H37" i="8"/>
  <c r="I37" i="8" s="1"/>
  <c r="F37" i="8"/>
  <c r="R36" i="8"/>
  <c r="O36" i="8"/>
  <c r="L36" i="8"/>
  <c r="I36" i="8"/>
  <c r="H36" i="8"/>
  <c r="F36" i="8"/>
  <c r="R35" i="8"/>
  <c r="R39" i="8" s="1"/>
  <c r="O35" i="8"/>
  <c r="O39" i="8" s="1"/>
  <c r="L35" i="8"/>
  <c r="L39" i="8" s="1"/>
  <c r="H35" i="8"/>
  <c r="I35" i="8" s="1"/>
  <c r="F35" i="8"/>
  <c r="F39" i="8" s="1"/>
  <c r="R34" i="8"/>
  <c r="O34" i="8"/>
  <c r="L34" i="8"/>
  <c r="I34" i="8"/>
  <c r="H34" i="8"/>
  <c r="F34" i="8"/>
  <c r="R33" i="8"/>
  <c r="O33" i="8"/>
  <c r="L33" i="8"/>
  <c r="H33" i="8"/>
  <c r="I33" i="8" s="1"/>
  <c r="F33" i="8"/>
  <c r="R32" i="8"/>
  <c r="O32" i="8"/>
  <c r="L32" i="8"/>
  <c r="I32" i="8"/>
  <c r="H32" i="8"/>
  <c r="F32" i="8"/>
  <c r="R31" i="8"/>
  <c r="O31" i="8"/>
  <c r="L31" i="8"/>
  <c r="H31" i="8"/>
  <c r="I31" i="8" s="1"/>
  <c r="F31" i="8"/>
  <c r="R30" i="8"/>
  <c r="O30" i="8"/>
  <c r="L30" i="8"/>
  <c r="I30" i="8"/>
  <c r="H30" i="8"/>
  <c r="F30" i="8"/>
  <c r="R29" i="8"/>
  <c r="O29" i="8"/>
  <c r="L29" i="8"/>
  <c r="H29" i="8"/>
  <c r="I29" i="8" s="1"/>
  <c r="F29" i="8"/>
  <c r="R28" i="8"/>
  <c r="O28" i="8"/>
  <c r="L28" i="8"/>
  <c r="I28" i="8"/>
  <c r="H28" i="8"/>
  <c r="F28" i="8"/>
  <c r="Q24" i="8"/>
  <c r="Q40" i="8" s="1"/>
  <c r="P24" i="8"/>
  <c r="P40" i="8" s="1"/>
  <c r="N24" i="8"/>
  <c r="M24" i="8"/>
  <c r="M40" i="8" s="1"/>
  <c r="K24" i="8"/>
  <c r="J24" i="8"/>
  <c r="H24" i="8"/>
  <c r="H40" i="8" s="1"/>
  <c r="E24" i="8"/>
  <c r="E40" i="8" s="1"/>
  <c r="D24" i="8"/>
  <c r="D40" i="8" s="1"/>
  <c r="R23" i="8"/>
  <c r="O23" i="8"/>
  <c r="L23" i="8"/>
  <c r="I23" i="8"/>
  <c r="G23" i="8"/>
  <c r="F23" i="8"/>
  <c r="R22" i="8"/>
  <c r="O22" i="8"/>
  <c r="L22" i="8"/>
  <c r="G22" i="8"/>
  <c r="I22" i="8" s="1"/>
  <c r="F22" i="8"/>
  <c r="R21" i="8"/>
  <c r="O21" i="8"/>
  <c r="L21" i="8"/>
  <c r="I21" i="8"/>
  <c r="G21" i="8"/>
  <c r="F21" i="8"/>
  <c r="R20" i="8"/>
  <c r="O20" i="8"/>
  <c r="L20" i="8"/>
  <c r="G20" i="8"/>
  <c r="I20" i="8" s="1"/>
  <c r="F20" i="8"/>
  <c r="R19" i="8"/>
  <c r="O19" i="8"/>
  <c r="L19" i="8"/>
  <c r="I19" i="8"/>
  <c r="G19" i="8"/>
  <c r="F19" i="8"/>
  <c r="R18" i="8"/>
  <c r="O18" i="8"/>
  <c r="L18" i="8"/>
  <c r="G18" i="8"/>
  <c r="I18" i="8" s="1"/>
  <c r="F18" i="8"/>
  <c r="R17" i="8"/>
  <c r="O17" i="8"/>
  <c r="L17" i="8"/>
  <c r="I17" i="8"/>
  <c r="G17" i="8"/>
  <c r="F17" i="8"/>
  <c r="R16" i="8"/>
  <c r="R24" i="8" s="1"/>
  <c r="R40" i="8" s="1"/>
  <c r="R41" i="8" s="1"/>
  <c r="O16" i="8"/>
  <c r="L16" i="8"/>
  <c r="G16" i="8"/>
  <c r="I16" i="8" s="1"/>
  <c r="F16" i="8"/>
  <c r="R15" i="8"/>
  <c r="O15" i="8"/>
  <c r="O24" i="8" s="1"/>
  <c r="O40" i="8" s="1"/>
  <c r="O41" i="8" s="1"/>
  <c r="L15" i="8"/>
  <c r="L24" i="8" s="1"/>
  <c r="L40" i="8" s="1"/>
  <c r="L41" i="8" s="1"/>
  <c r="I15" i="8"/>
  <c r="G15" i="8"/>
  <c r="G24" i="8" s="1"/>
  <c r="G40" i="8" s="1"/>
  <c r="F15" i="8"/>
  <c r="F24" i="8" s="1"/>
  <c r="F40" i="8" l="1"/>
  <c r="F41" i="8" s="1"/>
  <c r="I24" i="8"/>
  <c r="I40" i="8" s="1"/>
  <c r="I41" i="8" s="1"/>
  <c r="I39" i="8"/>
  <c r="D4" i="7" l="1"/>
  <c r="D6" i="7"/>
  <c r="D8" i="7"/>
  <c r="D15" i="7"/>
  <c r="F15" i="7" s="1"/>
  <c r="E15" i="7"/>
  <c r="G15" i="7"/>
  <c r="H15" i="7"/>
  <c r="I15" i="7" s="1"/>
  <c r="I24" i="7" s="1"/>
  <c r="J15" i="7"/>
  <c r="L15" i="7" s="1"/>
  <c r="K15" i="7"/>
  <c r="O15" i="7"/>
  <c r="R15" i="7"/>
  <c r="D16" i="7"/>
  <c r="E16" i="7"/>
  <c r="F16" i="7" s="1"/>
  <c r="G16" i="7"/>
  <c r="I16" i="7" s="1"/>
  <c r="H16" i="7"/>
  <c r="J16" i="7"/>
  <c r="L16" i="7" s="1"/>
  <c r="K16" i="7"/>
  <c r="O16" i="7"/>
  <c r="R16" i="7"/>
  <c r="D17" i="7"/>
  <c r="F17" i="7" s="1"/>
  <c r="E17" i="7"/>
  <c r="G17" i="7"/>
  <c r="I17" i="7" s="1"/>
  <c r="H17" i="7"/>
  <c r="J17" i="7"/>
  <c r="K17" i="7"/>
  <c r="L17" i="7"/>
  <c r="O17" i="7"/>
  <c r="R17" i="7"/>
  <c r="D18" i="7"/>
  <c r="F18" i="7" s="1"/>
  <c r="E18" i="7"/>
  <c r="G18" i="7"/>
  <c r="H18" i="7"/>
  <c r="I18" i="7"/>
  <c r="J18" i="7"/>
  <c r="K18" i="7"/>
  <c r="L18" i="7" s="1"/>
  <c r="O18" i="7"/>
  <c r="R18" i="7"/>
  <c r="D19" i="7"/>
  <c r="E19" i="7"/>
  <c r="F19" i="7"/>
  <c r="G19" i="7"/>
  <c r="H19" i="7"/>
  <c r="I19" i="7" s="1"/>
  <c r="J19" i="7"/>
  <c r="J24" i="7" s="1"/>
  <c r="J40" i="7" s="1"/>
  <c r="K19" i="7"/>
  <c r="O19" i="7"/>
  <c r="R19" i="7"/>
  <c r="R24" i="7" s="1"/>
  <c r="D20" i="7"/>
  <c r="E20" i="7"/>
  <c r="F20" i="7" s="1"/>
  <c r="G20" i="7"/>
  <c r="I20" i="7" s="1"/>
  <c r="H20" i="7"/>
  <c r="J20" i="7"/>
  <c r="L20" i="7" s="1"/>
  <c r="K20" i="7"/>
  <c r="O20" i="7"/>
  <c r="R20" i="7"/>
  <c r="D21" i="7"/>
  <c r="F21" i="7" s="1"/>
  <c r="E21" i="7"/>
  <c r="G21" i="7"/>
  <c r="I21" i="7" s="1"/>
  <c r="H21" i="7"/>
  <c r="J21" i="7"/>
  <c r="K21" i="7"/>
  <c r="L21" i="7"/>
  <c r="O21" i="7"/>
  <c r="R21" i="7"/>
  <c r="D22" i="7"/>
  <c r="F22" i="7" s="1"/>
  <c r="E22" i="7"/>
  <c r="G22" i="7"/>
  <c r="H22" i="7"/>
  <c r="I22" i="7"/>
  <c r="J22" i="7"/>
  <c r="K22" i="7"/>
  <c r="L22" i="7" s="1"/>
  <c r="O22" i="7"/>
  <c r="R22" i="7"/>
  <c r="D23" i="7"/>
  <c r="E23" i="7"/>
  <c r="F23" i="7"/>
  <c r="G23" i="7"/>
  <c r="H23" i="7"/>
  <c r="I23" i="7" s="1"/>
  <c r="J23" i="7"/>
  <c r="L23" i="7" s="1"/>
  <c r="K23" i="7"/>
  <c r="O23" i="7"/>
  <c r="R23" i="7"/>
  <c r="E24" i="7"/>
  <c r="G24" i="7"/>
  <c r="K24" i="7"/>
  <c r="M24" i="7"/>
  <c r="M40" i="7" s="1"/>
  <c r="N24" i="7"/>
  <c r="O24" i="7"/>
  <c r="P24" i="7"/>
  <c r="Q24" i="7"/>
  <c r="Q40" i="7" s="1"/>
  <c r="D28" i="7"/>
  <c r="D39" i="7" s="1"/>
  <c r="E28" i="7"/>
  <c r="G28" i="7"/>
  <c r="I28" i="7" s="1"/>
  <c r="H28" i="7"/>
  <c r="H39" i="7" s="1"/>
  <c r="J28" i="7"/>
  <c r="K28" i="7"/>
  <c r="L28" i="7"/>
  <c r="O28" i="7"/>
  <c r="R28" i="7"/>
  <c r="D29" i="7"/>
  <c r="F29" i="7" s="1"/>
  <c r="E29" i="7"/>
  <c r="G29" i="7"/>
  <c r="H29" i="7"/>
  <c r="I29" i="7"/>
  <c r="J29" i="7"/>
  <c r="K29" i="7"/>
  <c r="L29" i="7" s="1"/>
  <c r="O29" i="7"/>
  <c r="R29" i="7"/>
  <c r="D30" i="7"/>
  <c r="E30" i="7"/>
  <c r="F30" i="7"/>
  <c r="G30" i="7"/>
  <c r="H30" i="7"/>
  <c r="I30" i="7" s="1"/>
  <c r="J30" i="7"/>
  <c r="L30" i="7" s="1"/>
  <c r="K30" i="7"/>
  <c r="O30" i="7"/>
  <c r="R30" i="7"/>
  <c r="D31" i="7"/>
  <c r="E31" i="7"/>
  <c r="F31" i="7" s="1"/>
  <c r="G31" i="7"/>
  <c r="I31" i="7" s="1"/>
  <c r="H31" i="7"/>
  <c r="J31" i="7"/>
  <c r="L31" i="7" s="1"/>
  <c r="K31" i="7"/>
  <c r="O31" i="7"/>
  <c r="R31" i="7"/>
  <c r="D32" i="7"/>
  <c r="F32" i="7" s="1"/>
  <c r="E32" i="7"/>
  <c r="G32" i="7"/>
  <c r="I32" i="7" s="1"/>
  <c r="H32" i="7"/>
  <c r="J32" i="7"/>
  <c r="K32" i="7"/>
  <c r="L32" i="7"/>
  <c r="O32" i="7"/>
  <c r="R32" i="7"/>
  <c r="D33" i="7"/>
  <c r="F33" i="7" s="1"/>
  <c r="E33" i="7"/>
  <c r="G33" i="7"/>
  <c r="H33" i="7"/>
  <c r="I33" i="7"/>
  <c r="J33" i="7"/>
  <c r="K33" i="7"/>
  <c r="L33" i="7" s="1"/>
  <c r="O33" i="7"/>
  <c r="R33" i="7"/>
  <c r="D34" i="7"/>
  <c r="E34" i="7"/>
  <c r="F34" i="7"/>
  <c r="G34" i="7"/>
  <c r="H34" i="7"/>
  <c r="I34" i="7" s="1"/>
  <c r="J34" i="7"/>
  <c r="L34" i="7" s="1"/>
  <c r="K34" i="7"/>
  <c r="O34" i="7"/>
  <c r="R34" i="7"/>
  <c r="D35" i="7"/>
  <c r="E35" i="7"/>
  <c r="F35" i="7" s="1"/>
  <c r="G35" i="7"/>
  <c r="I35" i="7" s="1"/>
  <c r="H35" i="7"/>
  <c r="J35" i="7"/>
  <c r="L35" i="7" s="1"/>
  <c r="K35" i="7"/>
  <c r="O35" i="7"/>
  <c r="R35" i="7"/>
  <c r="D36" i="7"/>
  <c r="F36" i="7" s="1"/>
  <c r="E36" i="7"/>
  <c r="G36" i="7"/>
  <c r="I36" i="7" s="1"/>
  <c r="H36" i="7"/>
  <c r="J36" i="7"/>
  <c r="K36" i="7"/>
  <c r="L36" i="7"/>
  <c r="O36" i="7"/>
  <c r="R36" i="7"/>
  <c r="D37" i="7"/>
  <c r="F37" i="7" s="1"/>
  <c r="E37" i="7"/>
  <c r="E39" i="7" s="1"/>
  <c r="G37" i="7"/>
  <c r="H37" i="7"/>
  <c r="I37" i="7"/>
  <c r="J37" i="7"/>
  <c r="K37" i="7"/>
  <c r="L37" i="7"/>
  <c r="O37" i="7"/>
  <c r="R37" i="7"/>
  <c r="D38" i="7"/>
  <c r="E38" i="7"/>
  <c r="F38" i="7"/>
  <c r="G38" i="7"/>
  <c r="H38" i="7"/>
  <c r="I38" i="7"/>
  <c r="J38" i="7"/>
  <c r="J39" i="7" s="1"/>
  <c r="K38" i="7"/>
  <c r="O38" i="7"/>
  <c r="R38" i="7"/>
  <c r="R39" i="7" s="1"/>
  <c r="G39" i="7"/>
  <c r="G40" i="7" s="1"/>
  <c r="K39" i="7"/>
  <c r="K40" i="7" s="1"/>
  <c r="M39" i="7"/>
  <c r="N39" i="7"/>
  <c r="O39" i="7"/>
  <c r="O40" i="7" s="1"/>
  <c r="O41" i="7" s="1"/>
  <c r="P39" i="7"/>
  <c r="Q39" i="7"/>
  <c r="N40" i="7"/>
  <c r="P40" i="7"/>
  <c r="D44" i="7"/>
  <c r="G44" i="7"/>
  <c r="J44" i="7"/>
  <c r="D50" i="7"/>
  <c r="G50" i="7"/>
  <c r="J50" i="7"/>
  <c r="D51" i="7"/>
  <c r="G51" i="7"/>
  <c r="J51" i="7"/>
  <c r="D52" i="7"/>
  <c r="G52" i="7"/>
  <c r="J52" i="7"/>
  <c r="D53" i="7"/>
  <c r="G53" i="7"/>
  <c r="J53" i="7"/>
  <c r="D54" i="7"/>
  <c r="G54" i="7"/>
  <c r="J54" i="7"/>
  <c r="D57" i="7"/>
  <c r="G57" i="7"/>
  <c r="J57" i="7"/>
  <c r="I39" i="7" l="1"/>
  <c r="I40" i="7" s="1"/>
  <c r="I41" i="7" s="1"/>
  <c r="E40" i="7"/>
  <c r="R40" i="7"/>
  <c r="R41" i="7" s="1"/>
  <c r="L39" i="7"/>
  <c r="F24" i="7"/>
  <c r="F39" i="7"/>
  <c r="L38" i="7"/>
  <c r="F28" i="7"/>
  <c r="L19" i="7"/>
  <c r="L24" i="7" s="1"/>
  <c r="L40" i="7" s="1"/>
  <c r="L41" i="7" s="1"/>
  <c r="H24" i="7"/>
  <c r="H40" i="7" s="1"/>
  <c r="D24" i="7"/>
  <c r="D40" i="7" s="1"/>
  <c r="F40" i="7" l="1"/>
  <c r="F41" i="7" s="1"/>
  <c r="P50" i="6" l="1"/>
  <c r="M50" i="6"/>
  <c r="N40" i="6"/>
  <c r="Q39" i="6"/>
  <c r="P39" i="6"/>
  <c r="N39" i="6"/>
  <c r="M39" i="6"/>
  <c r="H39" i="6"/>
  <c r="G39" i="6"/>
  <c r="R38" i="6"/>
  <c r="O38" i="6"/>
  <c r="L38" i="6"/>
  <c r="K38" i="6"/>
  <c r="J38" i="6"/>
  <c r="I38" i="6"/>
  <c r="F38" i="6"/>
  <c r="E38" i="6"/>
  <c r="D38" i="6"/>
  <c r="R37" i="6"/>
  <c r="O37" i="6"/>
  <c r="L37" i="6"/>
  <c r="K37" i="6"/>
  <c r="J37" i="6"/>
  <c r="I37" i="6"/>
  <c r="I39" i="6" s="1"/>
  <c r="F37" i="6"/>
  <c r="E37" i="6"/>
  <c r="D37" i="6"/>
  <c r="R36" i="6"/>
  <c r="O36" i="6"/>
  <c r="K36" i="6"/>
  <c r="J36" i="6"/>
  <c r="L36" i="6" s="1"/>
  <c r="I36" i="6"/>
  <c r="E36" i="6"/>
  <c r="D36" i="6"/>
  <c r="F36" i="6" s="1"/>
  <c r="R35" i="6"/>
  <c r="R39" i="6" s="1"/>
  <c r="O35" i="6"/>
  <c r="O39" i="6" s="1"/>
  <c r="K35" i="6"/>
  <c r="J35" i="6"/>
  <c r="L35" i="6" s="1"/>
  <c r="I35" i="6"/>
  <c r="E35" i="6"/>
  <c r="D35" i="6"/>
  <c r="F35" i="6" s="1"/>
  <c r="R34" i="6"/>
  <c r="O34" i="6"/>
  <c r="L34" i="6"/>
  <c r="K34" i="6"/>
  <c r="J34" i="6"/>
  <c r="I34" i="6"/>
  <c r="F34" i="6"/>
  <c r="E34" i="6"/>
  <c r="D34" i="6"/>
  <c r="R33" i="6"/>
  <c r="O33" i="6"/>
  <c r="L33" i="6"/>
  <c r="K33" i="6"/>
  <c r="J33" i="6"/>
  <c r="I33" i="6"/>
  <c r="E33" i="6"/>
  <c r="D33" i="6"/>
  <c r="F33" i="6" s="1"/>
  <c r="R32" i="6"/>
  <c r="O32" i="6"/>
  <c r="K32" i="6"/>
  <c r="J32" i="6"/>
  <c r="L32" i="6" s="1"/>
  <c r="I32" i="6"/>
  <c r="E32" i="6"/>
  <c r="D32" i="6"/>
  <c r="F32" i="6" s="1"/>
  <c r="R31" i="6"/>
  <c r="O31" i="6"/>
  <c r="K31" i="6"/>
  <c r="L31" i="6" s="1"/>
  <c r="J31" i="6"/>
  <c r="I31" i="6"/>
  <c r="E31" i="6"/>
  <c r="E39" i="6" s="1"/>
  <c r="D31" i="6"/>
  <c r="R30" i="6"/>
  <c r="O30" i="6"/>
  <c r="L30" i="6"/>
  <c r="K30" i="6"/>
  <c r="J30" i="6"/>
  <c r="I30" i="6"/>
  <c r="F30" i="6"/>
  <c r="E30" i="6"/>
  <c r="D30" i="6"/>
  <c r="R29" i="6"/>
  <c r="O29" i="6"/>
  <c r="K29" i="6"/>
  <c r="J29" i="6"/>
  <c r="L29" i="6" s="1"/>
  <c r="I29" i="6"/>
  <c r="E29" i="6"/>
  <c r="D29" i="6"/>
  <c r="F29" i="6" s="1"/>
  <c r="R28" i="6"/>
  <c r="O28" i="6"/>
  <c r="K28" i="6"/>
  <c r="K39" i="6" s="1"/>
  <c r="J28" i="6"/>
  <c r="L28" i="6" s="1"/>
  <c r="I28" i="6"/>
  <c r="E28" i="6"/>
  <c r="D28" i="6"/>
  <c r="D39" i="6" s="1"/>
  <c r="Q24" i="6"/>
  <c r="Q40" i="6" s="1"/>
  <c r="P24" i="6"/>
  <c r="P40" i="6" s="1"/>
  <c r="N24" i="6"/>
  <c r="M24" i="6"/>
  <c r="M40" i="6" s="1"/>
  <c r="H24" i="6"/>
  <c r="H40" i="6" s="1"/>
  <c r="G24" i="6"/>
  <c r="G40" i="6" s="1"/>
  <c r="R23" i="6"/>
  <c r="O23" i="6"/>
  <c r="K23" i="6"/>
  <c r="J23" i="6"/>
  <c r="L23" i="6" s="1"/>
  <c r="I23" i="6"/>
  <c r="E23" i="6"/>
  <c r="D23" i="6"/>
  <c r="F23" i="6" s="1"/>
  <c r="R22" i="6"/>
  <c r="O22" i="6"/>
  <c r="K22" i="6"/>
  <c r="L22" i="6" s="1"/>
  <c r="J22" i="6"/>
  <c r="I22" i="6"/>
  <c r="E22" i="6"/>
  <c r="D22" i="6"/>
  <c r="F22" i="6" s="1"/>
  <c r="R21" i="6"/>
  <c r="O21" i="6"/>
  <c r="L21" i="6"/>
  <c r="K21" i="6"/>
  <c r="J21" i="6"/>
  <c r="I21" i="6"/>
  <c r="F21" i="6"/>
  <c r="E21" i="6"/>
  <c r="D21" i="6"/>
  <c r="R20" i="6"/>
  <c r="O20" i="6"/>
  <c r="K20" i="6"/>
  <c r="J20" i="6"/>
  <c r="L20" i="6" s="1"/>
  <c r="I20" i="6"/>
  <c r="E20" i="6"/>
  <c r="D20" i="6"/>
  <c r="F20" i="6" s="1"/>
  <c r="R19" i="6"/>
  <c r="O19" i="6"/>
  <c r="K19" i="6"/>
  <c r="J19" i="6"/>
  <c r="L19" i="6" s="1"/>
  <c r="I19" i="6"/>
  <c r="E19" i="6"/>
  <c r="D19" i="6"/>
  <c r="F19" i="6" s="1"/>
  <c r="R18" i="6"/>
  <c r="O18" i="6"/>
  <c r="K18" i="6"/>
  <c r="K24" i="6" s="1"/>
  <c r="J18" i="6"/>
  <c r="L18" i="6" s="1"/>
  <c r="I18" i="6"/>
  <c r="E18" i="6"/>
  <c r="D18" i="6"/>
  <c r="F18" i="6" s="1"/>
  <c r="R17" i="6"/>
  <c r="O17" i="6"/>
  <c r="L17" i="6"/>
  <c r="K17" i="6"/>
  <c r="J17" i="6"/>
  <c r="I17" i="6"/>
  <c r="F17" i="6"/>
  <c r="E17" i="6"/>
  <c r="D17" i="6"/>
  <c r="R16" i="6"/>
  <c r="O16" i="6"/>
  <c r="O24" i="6" s="1"/>
  <c r="O40" i="6" s="1"/>
  <c r="O41" i="6" s="1"/>
  <c r="K16" i="6"/>
  <c r="J16" i="6"/>
  <c r="L16" i="6" s="1"/>
  <c r="I16" i="6"/>
  <c r="E16" i="6"/>
  <c r="D16" i="6"/>
  <c r="F16" i="6" s="1"/>
  <c r="R15" i="6"/>
  <c r="R24" i="6" s="1"/>
  <c r="O15" i="6"/>
  <c r="K15" i="6"/>
  <c r="J15" i="6"/>
  <c r="J24" i="6" s="1"/>
  <c r="I15" i="6"/>
  <c r="I24" i="6" s="1"/>
  <c r="E15" i="6"/>
  <c r="E24" i="6" s="1"/>
  <c r="E40" i="6" s="1"/>
  <c r="D15" i="6"/>
  <c r="F15" i="6" s="1"/>
  <c r="F24" i="6" s="1"/>
  <c r="D8" i="6"/>
  <c r="D6" i="6"/>
  <c r="D4" i="6"/>
  <c r="I40" i="6" l="1"/>
  <c r="I41" i="6" s="1"/>
  <c r="R40" i="6"/>
  <c r="R41" i="6" s="1"/>
  <c r="L39" i="6"/>
  <c r="K40" i="6"/>
  <c r="D24" i="6"/>
  <c r="D40" i="6" s="1"/>
  <c r="F31" i="6"/>
  <c r="J39" i="6"/>
  <c r="J40" i="6" s="1"/>
  <c r="L15" i="6"/>
  <c r="L24" i="6" s="1"/>
  <c r="L40" i="6" s="1"/>
  <c r="L41" i="6" s="1"/>
  <c r="F28" i="6"/>
  <c r="F39" i="6" s="1"/>
  <c r="F40" i="6" s="1"/>
  <c r="F41" i="6" s="1"/>
  <c r="D4" i="5" l="1"/>
  <c r="D6" i="5"/>
  <c r="D8" i="5"/>
  <c r="D15" i="5"/>
  <c r="E15" i="5"/>
  <c r="G15" i="5"/>
  <c r="H15" i="5"/>
  <c r="I15" i="5"/>
  <c r="J15" i="5"/>
  <c r="K15" i="5"/>
  <c r="N15" i="5" s="1"/>
  <c r="L15" i="5"/>
  <c r="M15" i="5"/>
  <c r="Q15" i="5"/>
  <c r="D16" i="5"/>
  <c r="E16" i="5"/>
  <c r="F16" i="5" s="1"/>
  <c r="G16" i="5"/>
  <c r="H16" i="5"/>
  <c r="I16" i="5"/>
  <c r="J16" i="5"/>
  <c r="L16" i="5" s="1"/>
  <c r="K16" i="5"/>
  <c r="M16" i="5"/>
  <c r="N16" i="5"/>
  <c r="Q16" i="5" s="1"/>
  <c r="D17" i="5"/>
  <c r="E17" i="5"/>
  <c r="F17" i="5"/>
  <c r="G17" i="5"/>
  <c r="I17" i="5" s="1"/>
  <c r="H17" i="5"/>
  <c r="J17" i="5"/>
  <c r="K17" i="5"/>
  <c r="N17" i="5"/>
  <c r="Q17" i="5" s="1"/>
  <c r="D18" i="5"/>
  <c r="F18" i="5" s="1"/>
  <c r="E18" i="5"/>
  <c r="G18" i="5"/>
  <c r="H18" i="5"/>
  <c r="J18" i="5"/>
  <c r="M18" i="5" s="1"/>
  <c r="K18" i="5"/>
  <c r="N18" i="5" s="1"/>
  <c r="Q18" i="5" s="1"/>
  <c r="P18" i="5"/>
  <c r="D19" i="5"/>
  <c r="F19" i="5" s="1"/>
  <c r="E19" i="5"/>
  <c r="G19" i="5"/>
  <c r="H19" i="5"/>
  <c r="I19" i="5"/>
  <c r="J19" i="5"/>
  <c r="K19" i="5"/>
  <c r="N19" i="5" s="1"/>
  <c r="L19" i="5"/>
  <c r="M19" i="5"/>
  <c r="O19" i="5" s="1"/>
  <c r="Q19" i="5"/>
  <c r="D20" i="5"/>
  <c r="E20" i="5"/>
  <c r="F20" i="5" s="1"/>
  <c r="G20" i="5"/>
  <c r="H20" i="5"/>
  <c r="I20" i="5"/>
  <c r="J20" i="5"/>
  <c r="L20" i="5" s="1"/>
  <c r="K20" i="5"/>
  <c r="N20" i="5"/>
  <c r="Q20" i="5" s="1"/>
  <c r="D21" i="5"/>
  <c r="E21" i="5"/>
  <c r="F21" i="5"/>
  <c r="G21" i="5"/>
  <c r="I21" i="5" s="1"/>
  <c r="H21" i="5"/>
  <c r="J21" i="5"/>
  <c r="K21" i="5"/>
  <c r="N21" i="5"/>
  <c r="Q21" i="5" s="1"/>
  <c r="D22" i="5"/>
  <c r="F22" i="5" s="1"/>
  <c r="E22" i="5"/>
  <c r="G22" i="5"/>
  <c r="H22" i="5"/>
  <c r="J22" i="5"/>
  <c r="M22" i="5" s="1"/>
  <c r="K22" i="5"/>
  <c r="N22" i="5" s="1"/>
  <c r="Q22" i="5" s="1"/>
  <c r="O22" i="5"/>
  <c r="P22" i="5"/>
  <c r="D23" i="5"/>
  <c r="E23" i="5"/>
  <c r="G23" i="5"/>
  <c r="H23" i="5"/>
  <c r="I23" i="5"/>
  <c r="J23" i="5"/>
  <c r="K23" i="5"/>
  <c r="N23" i="5" s="1"/>
  <c r="L23" i="5"/>
  <c r="M23" i="5"/>
  <c r="P23" i="5"/>
  <c r="R23" i="5" s="1"/>
  <c r="Q23" i="5"/>
  <c r="J24" i="5"/>
  <c r="D28" i="5"/>
  <c r="E28" i="5"/>
  <c r="F28" i="5"/>
  <c r="G28" i="5"/>
  <c r="H28" i="5"/>
  <c r="J28" i="5"/>
  <c r="K28" i="5"/>
  <c r="M28" i="5"/>
  <c r="P28" i="5" s="1"/>
  <c r="D29" i="5"/>
  <c r="E29" i="5"/>
  <c r="F29" i="5"/>
  <c r="G29" i="5"/>
  <c r="I29" i="5" s="1"/>
  <c r="H29" i="5"/>
  <c r="J29" i="5"/>
  <c r="M29" i="5" s="1"/>
  <c r="K29" i="5"/>
  <c r="L29" i="5" s="1"/>
  <c r="P29" i="5"/>
  <c r="D30" i="5"/>
  <c r="E30" i="5"/>
  <c r="G30" i="5"/>
  <c r="I30" i="5" s="1"/>
  <c r="H30" i="5"/>
  <c r="H39" i="5" s="1"/>
  <c r="J30" i="5"/>
  <c r="K30" i="5"/>
  <c r="N30" i="5" s="1"/>
  <c r="Q30" i="5" s="1"/>
  <c r="M30" i="5"/>
  <c r="P30" i="5"/>
  <c r="D31" i="5"/>
  <c r="E31" i="5"/>
  <c r="F31" i="5"/>
  <c r="G31" i="5"/>
  <c r="H31" i="5"/>
  <c r="I31" i="5"/>
  <c r="J31" i="5"/>
  <c r="J39" i="5" s="1"/>
  <c r="J40" i="5" s="1"/>
  <c r="K31" i="5"/>
  <c r="N31" i="5"/>
  <c r="Q31" i="5" s="1"/>
  <c r="D32" i="5"/>
  <c r="E32" i="5"/>
  <c r="F32" i="5" s="1"/>
  <c r="G32" i="5"/>
  <c r="H32" i="5"/>
  <c r="I32" i="5"/>
  <c r="J32" i="5"/>
  <c r="K32" i="5"/>
  <c r="M32" i="5"/>
  <c r="P32" i="5" s="1"/>
  <c r="R32" i="5" s="1"/>
  <c r="N32" i="5"/>
  <c r="Q32" i="5" s="1"/>
  <c r="D33" i="5"/>
  <c r="F33" i="5" s="1"/>
  <c r="E33" i="5"/>
  <c r="G33" i="5"/>
  <c r="I33" i="5" s="1"/>
  <c r="H33" i="5"/>
  <c r="J33" i="5"/>
  <c r="M33" i="5" s="1"/>
  <c r="K33" i="5"/>
  <c r="L33" i="5"/>
  <c r="N33" i="5"/>
  <c r="Q33" i="5" s="1"/>
  <c r="P33" i="5"/>
  <c r="R33" i="5"/>
  <c r="D34" i="5"/>
  <c r="F34" i="5" s="1"/>
  <c r="E34" i="5"/>
  <c r="G34" i="5"/>
  <c r="H34" i="5"/>
  <c r="I34" i="5" s="1"/>
  <c r="J34" i="5"/>
  <c r="K34" i="5"/>
  <c r="N34" i="5" s="1"/>
  <c r="L34" i="5"/>
  <c r="M34" i="5"/>
  <c r="O34" i="5" s="1"/>
  <c r="Q34" i="5"/>
  <c r="D35" i="5"/>
  <c r="F35" i="5" s="1"/>
  <c r="E35" i="5"/>
  <c r="G35" i="5"/>
  <c r="H35" i="5"/>
  <c r="I35" i="5" s="1"/>
  <c r="J35" i="5"/>
  <c r="M35" i="5" s="1"/>
  <c r="K35" i="5"/>
  <c r="L35" i="5"/>
  <c r="N35" i="5"/>
  <c r="Q35" i="5"/>
  <c r="D36" i="5"/>
  <c r="E36" i="5"/>
  <c r="F36" i="5" s="1"/>
  <c r="G36" i="5"/>
  <c r="H36" i="5"/>
  <c r="I36" i="5"/>
  <c r="J36" i="5"/>
  <c r="L36" i="5" s="1"/>
  <c r="K36" i="5"/>
  <c r="N36" i="5"/>
  <c r="Q36" i="5" s="1"/>
  <c r="D37" i="5"/>
  <c r="F37" i="5" s="1"/>
  <c r="E37" i="5"/>
  <c r="G37" i="5"/>
  <c r="H37" i="5"/>
  <c r="J37" i="5"/>
  <c r="M37" i="5" s="1"/>
  <c r="P37" i="5" s="1"/>
  <c r="R37" i="5" s="1"/>
  <c r="K37" i="5"/>
  <c r="N37" i="5"/>
  <c r="Q37" i="5" s="1"/>
  <c r="D38" i="5"/>
  <c r="F38" i="5" s="1"/>
  <c r="E38" i="5"/>
  <c r="G38" i="5"/>
  <c r="H38" i="5"/>
  <c r="I38" i="5"/>
  <c r="J38" i="5"/>
  <c r="K38" i="5"/>
  <c r="N38" i="5" s="1"/>
  <c r="L38" i="5"/>
  <c r="M38" i="5"/>
  <c r="O38" i="5" s="1"/>
  <c r="Q38" i="5"/>
  <c r="D39" i="5"/>
  <c r="G47" i="5"/>
  <c r="D50" i="5"/>
  <c r="G50" i="5"/>
  <c r="J50" i="5"/>
  <c r="M50" i="5" s="1"/>
  <c r="P50" i="5"/>
  <c r="D51" i="5"/>
  <c r="G51" i="5"/>
  <c r="J51" i="5"/>
  <c r="M51" i="5"/>
  <c r="P51" i="5"/>
  <c r="D52" i="5"/>
  <c r="G52" i="5"/>
  <c r="J52" i="5"/>
  <c r="M52" i="5"/>
  <c r="P52" i="5" s="1"/>
  <c r="D53" i="5"/>
  <c r="G53" i="5"/>
  <c r="J53" i="5"/>
  <c r="M53" i="5" s="1"/>
  <c r="P53" i="5" s="1"/>
  <c r="D54" i="5"/>
  <c r="G54" i="5"/>
  <c r="J54" i="5"/>
  <c r="M54" i="5" s="1"/>
  <c r="P54" i="5" s="1"/>
  <c r="G57" i="5"/>
  <c r="J57" i="5"/>
  <c r="Q24" i="5" l="1"/>
  <c r="O35" i="5"/>
  <c r="P35" i="5"/>
  <c r="R35" i="5" s="1"/>
  <c r="R30" i="5"/>
  <c r="K39" i="5"/>
  <c r="L37" i="5"/>
  <c r="L39" i="5" s="1"/>
  <c r="I37" i="5"/>
  <c r="I39" i="5" s="1"/>
  <c r="M36" i="5"/>
  <c r="P34" i="5"/>
  <c r="R34" i="5" s="1"/>
  <c r="M31" i="5"/>
  <c r="O30" i="5"/>
  <c r="O28" i="5"/>
  <c r="L28" i="5"/>
  <c r="N24" i="5"/>
  <c r="O23" i="5"/>
  <c r="F23" i="5"/>
  <c r="O18" i="5"/>
  <c r="L17" i="5"/>
  <c r="M17" i="5"/>
  <c r="O15" i="5"/>
  <c r="F15" i="5"/>
  <c r="F24" i="5" s="1"/>
  <c r="D24" i="5"/>
  <c r="D40" i="5" s="1"/>
  <c r="P38" i="5"/>
  <c r="R38" i="5" s="1"/>
  <c r="O33" i="5"/>
  <c r="O32" i="5"/>
  <c r="L32" i="5"/>
  <c r="L31" i="5"/>
  <c r="F30" i="5"/>
  <c r="F39" i="5" s="1"/>
  <c r="N29" i="5"/>
  <c r="N28" i="5"/>
  <c r="E24" i="5"/>
  <c r="E40" i="5" s="1"/>
  <c r="R22" i="5"/>
  <c r="P19" i="5"/>
  <c r="R19" i="5" s="1"/>
  <c r="L18" i="5"/>
  <c r="L24" i="5" s="1"/>
  <c r="L40" i="5" s="1"/>
  <c r="L41" i="5" s="1"/>
  <c r="I18" i="5"/>
  <c r="I24" i="5" s="1"/>
  <c r="O16" i="5"/>
  <c r="P16" i="5"/>
  <c r="R16" i="5" s="1"/>
  <c r="H24" i="5"/>
  <c r="H40" i="5" s="1"/>
  <c r="E39" i="5"/>
  <c r="O37" i="5"/>
  <c r="L30" i="5"/>
  <c r="G39" i="5"/>
  <c r="I28" i="5"/>
  <c r="L21" i="5"/>
  <c r="M21" i="5"/>
  <c r="G24" i="5"/>
  <c r="G40" i="5" s="1"/>
  <c r="L22" i="5"/>
  <c r="I22" i="5"/>
  <c r="M20" i="5"/>
  <c r="R18" i="5"/>
  <c r="P15" i="5"/>
  <c r="K24" i="5"/>
  <c r="K40" i="5" s="1"/>
  <c r="P36" i="5" l="1"/>
  <c r="R36" i="5" s="1"/>
  <c r="O36" i="5"/>
  <c r="O39" i="5" s="1"/>
  <c r="O20" i="5"/>
  <c r="P20" i="5"/>
  <c r="R20" i="5" s="1"/>
  <c r="P17" i="5"/>
  <c r="R17" i="5" s="1"/>
  <c r="O17" i="5"/>
  <c r="O24" i="5" s="1"/>
  <c r="O40" i="5" s="1"/>
  <c r="O41" i="5" s="1"/>
  <c r="I40" i="5"/>
  <c r="I41" i="5" s="1"/>
  <c r="P21" i="5"/>
  <c r="R21" i="5" s="1"/>
  <c r="O21" i="5"/>
  <c r="M24" i="5"/>
  <c r="M40" i="5" s="1"/>
  <c r="N39" i="5"/>
  <c r="Q28" i="5"/>
  <c r="N40" i="5"/>
  <c r="O31" i="5"/>
  <c r="P31" i="5"/>
  <c r="M39" i="5"/>
  <c r="R15" i="5"/>
  <c r="R24" i="5" s="1"/>
  <c r="Q29" i="5"/>
  <c r="R29" i="5" s="1"/>
  <c r="O29" i="5"/>
  <c r="F40" i="5"/>
  <c r="F41" i="5" s="1"/>
  <c r="R28" i="5" l="1"/>
  <c r="R39" i="5" s="1"/>
  <c r="R40" i="5" s="1"/>
  <c r="R41" i="5" s="1"/>
  <c r="Q39" i="5"/>
  <c r="Q40" i="5" s="1"/>
  <c r="P24" i="5"/>
  <c r="P40" i="5" s="1"/>
  <c r="P39" i="5"/>
  <c r="R31" i="5"/>
  <c r="Q39" i="4" l="1"/>
  <c r="P39" i="4"/>
  <c r="N39" i="4"/>
  <c r="M39" i="4"/>
  <c r="R38" i="4"/>
  <c r="O38" i="4"/>
  <c r="K38" i="4"/>
  <c r="J38" i="4"/>
  <c r="L38" i="4" s="1"/>
  <c r="H38" i="4"/>
  <c r="I38" i="4" s="1"/>
  <c r="G38" i="4"/>
  <c r="F38" i="4"/>
  <c r="E38" i="4"/>
  <c r="D38" i="4"/>
  <c r="R37" i="4"/>
  <c r="O37" i="4"/>
  <c r="O39" i="4" s="1"/>
  <c r="K37" i="4"/>
  <c r="L37" i="4" s="1"/>
  <c r="J37" i="4"/>
  <c r="I37" i="4"/>
  <c r="H37" i="4"/>
  <c r="G37" i="4"/>
  <c r="E37" i="4"/>
  <c r="D37" i="4"/>
  <c r="F37" i="4" s="1"/>
  <c r="R36" i="4"/>
  <c r="O36" i="4"/>
  <c r="L36" i="4"/>
  <c r="K36" i="4"/>
  <c r="J36" i="4"/>
  <c r="H36" i="4"/>
  <c r="G36" i="4"/>
  <c r="I36" i="4" s="1"/>
  <c r="E36" i="4"/>
  <c r="D36" i="4"/>
  <c r="F36" i="4" s="1"/>
  <c r="R35" i="4"/>
  <c r="R39" i="4" s="1"/>
  <c r="O35" i="4"/>
  <c r="K35" i="4"/>
  <c r="J35" i="4"/>
  <c r="L35" i="4" s="1"/>
  <c r="H35" i="4"/>
  <c r="G35" i="4"/>
  <c r="I35" i="4" s="1"/>
  <c r="E35" i="4"/>
  <c r="F35" i="4" s="1"/>
  <c r="D35" i="4"/>
  <c r="R34" i="4"/>
  <c r="O34" i="4"/>
  <c r="K34" i="4"/>
  <c r="J34" i="4"/>
  <c r="L34" i="4" s="1"/>
  <c r="H34" i="4"/>
  <c r="I34" i="4" s="1"/>
  <c r="G34" i="4"/>
  <c r="F34" i="4"/>
  <c r="E34" i="4"/>
  <c r="D34" i="4"/>
  <c r="R33" i="4"/>
  <c r="O33" i="4"/>
  <c r="K33" i="4"/>
  <c r="L33" i="4" s="1"/>
  <c r="J33" i="4"/>
  <c r="I33" i="4"/>
  <c r="H33" i="4"/>
  <c r="G33" i="4"/>
  <c r="E33" i="4"/>
  <c r="D33" i="4"/>
  <c r="F33" i="4" s="1"/>
  <c r="R32" i="4"/>
  <c r="O32" i="4"/>
  <c r="L32" i="4"/>
  <c r="K32" i="4"/>
  <c r="J32" i="4"/>
  <c r="H32" i="4"/>
  <c r="G32" i="4"/>
  <c r="I32" i="4" s="1"/>
  <c r="E32" i="4"/>
  <c r="D32" i="4"/>
  <c r="F32" i="4" s="1"/>
  <c r="R31" i="4"/>
  <c r="O31" i="4"/>
  <c r="K31" i="4"/>
  <c r="K39" i="4" s="1"/>
  <c r="J31" i="4"/>
  <c r="L31" i="4" s="1"/>
  <c r="H31" i="4"/>
  <c r="G31" i="4"/>
  <c r="G39" i="4" s="1"/>
  <c r="E31" i="4"/>
  <c r="F31" i="4" s="1"/>
  <c r="D31" i="4"/>
  <c r="R30" i="4"/>
  <c r="O30" i="4"/>
  <c r="K30" i="4"/>
  <c r="J30" i="4"/>
  <c r="L30" i="4" s="1"/>
  <c r="H30" i="4"/>
  <c r="I30" i="4" s="1"/>
  <c r="G30" i="4"/>
  <c r="F30" i="4"/>
  <c r="E30" i="4"/>
  <c r="D30" i="4"/>
  <c r="R29" i="4"/>
  <c r="O29" i="4"/>
  <c r="K29" i="4"/>
  <c r="L29" i="4" s="1"/>
  <c r="J29" i="4"/>
  <c r="I29" i="4"/>
  <c r="H29" i="4"/>
  <c r="G29" i="4"/>
  <c r="E29" i="4"/>
  <c r="E39" i="4" s="1"/>
  <c r="D29" i="4"/>
  <c r="F29" i="4" s="1"/>
  <c r="R28" i="4"/>
  <c r="O28" i="4"/>
  <c r="L28" i="4"/>
  <c r="K28" i="4"/>
  <c r="J28" i="4"/>
  <c r="J39" i="4" s="1"/>
  <c r="H28" i="4"/>
  <c r="H39" i="4" s="1"/>
  <c r="G28" i="4"/>
  <c r="I28" i="4" s="1"/>
  <c r="E28" i="4"/>
  <c r="D28" i="4"/>
  <c r="F28" i="4" s="1"/>
  <c r="Q24" i="4"/>
  <c r="Q40" i="4" s="1"/>
  <c r="P24" i="4"/>
  <c r="P40" i="4" s="1"/>
  <c r="N24" i="4"/>
  <c r="N40" i="4" s="1"/>
  <c r="M24" i="4"/>
  <c r="M40" i="4" s="1"/>
  <c r="R23" i="4"/>
  <c r="O23" i="4"/>
  <c r="K23" i="4"/>
  <c r="J23" i="4"/>
  <c r="L23" i="4" s="1"/>
  <c r="H23" i="4"/>
  <c r="G23" i="4"/>
  <c r="I23" i="4" s="1"/>
  <c r="F23" i="4"/>
  <c r="E23" i="4"/>
  <c r="D23" i="4"/>
  <c r="R22" i="4"/>
  <c r="O22" i="4"/>
  <c r="K22" i="4"/>
  <c r="J22" i="4"/>
  <c r="L22" i="4" s="1"/>
  <c r="I22" i="4"/>
  <c r="H22" i="4"/>
  <c r="G22" i="4"/>
  <c r="E22" i="4"/>
  <c r="F22" i="4" s="1"/>
  <c r="D22" i="4"/>
  <c r="R21" i="4"/>
  <c r="O21" i="4"/>
  <c r="L21" i="4"/>
  <c r="K21" i="4"/>
  <c r="J21" i="4"/>
  <c r="H21" i="4"/>
  <c r="I21" i="4" s="1"/>
  <c r="G21" i="4"/>
  <c r="E21" i="4"/>
  <c r="D21" i="4"/>
  <c r="F21" i="4" s="1"/>
  <c r="R20" i="4"/>
  <c r="O20" i="4"/>
  <c r="K20" i="4"/>
  <c r="L20" i="4" s="1"/>
  <c r="J20" i="4"/>
  <c r="H20" i="4"/>
  <c r="G20" i="4"/>
  <c r="I20" i="4" s="1"/>
  <c r="E20" i="4"/>
  <c r="D20" i="4"/>
  <c r="F20" i="4" s="1"/>
  <c r="R19" i="4"/>
  <c r="O19" i="4"/>
  <c r="K19" i="4"/>
  <c r="J19" i="4"/>
  <c r="L19" i="4" s="1"/>
  <c r="H19" i="4"/>
  <c r="G19" i="4"/>
  <c r="I19" i="4" s="1"/>
  <c r="F19" i="4"/>
  <c r="E19" i="4"/>
  <c r="D19" i="4"/>
  <c r="R18" i="4"/>
  <c r="O18" i="4"/>
  <c r="O24" i="4" s="1"/>
  <c r="O40" i="4" s="1"/>
  <c r="O41" i="4" s="1"/>
  <c r="K18" i="4"/>
  <c r="J18" i="4"/>
  <c r="L18" i="4" s="1"/>
  <c r="I18" i="4"/>
  <c r="H18" i="4"/>
  <c r="G18" i="4"/>
  <c r="E18" i="4"/>
  <c r="F18" i="4" s="1"/>
  <c r="D18" i="4"/>
  <c r="R17" i="4"/>
  <c r="O17" i="4"/>
  <c r="L17" i="4"/>
  <c r="K17" i="4"/>
  <c r="J17" i="4"/>
  <c r="H17" i="4"/>
  <c r="I17" i="4" s="1"/>
  <c r="G17" i="4"/>
  <c r="E17" i="4"/>
  <c r="D17" i="4"/>
  <c r="F17" i="4" s="1"/>
  <c r="R16" i="4"/>
  <c r="O16" i="4"/>
  <c r="K16" i="4"/>
  <c r="L16" i="4" s="1"/>
  <c r="J16" i="4"/>
  <c r="H16" i="4"/>
  <c r="H24" i="4" s="1"/>
  <c r="G16" i="4"/>
  <c r="I16" i="4" s="1"/>
  <c r="E16" i="4"/>
  <c r="D16" i="4"/>
  <c r="F16" i="4" s="1"/>
  <c r="R15" i="4"/>
  <c r="R24" i="4" s="1"/>
  <c r="R40" i="4" s="1"/>
  <c r="R41" i="4" s="1"/>
  <c r="O15" i="4"/>
  <c r="K15" i="4"/>
  <c r="J15" i="4"/>
  <c r="J24" i="4" s="1"/>
  <c r="H15" i="4"/>
  <c r="G15" i="4"/>
  <c r="I15" i="4" s="1"/>
  <c r="F15" i="4"/>
  <c r="F24" i="4" s="1"/>
  <c r="E15" i="4"/>
  <c r="E24" i="4" s="1"/>
  <c r="E40" i="4" s="1"/>
  <c r="D15" i="4"/>
  <c r="D8" i="4"/>
  <c r="D6" i="4"/>
  <c r="D4" i="4"/>
  <c r="F39" i="4" l="1"/>
  <c r="F40" i="4" s="1"/>
  <c r="F41" i="4" s="1"/>
  <c r="I24" i="4"/>
  <c r="H40" i="4"/>
  <c r="J40" i="4"/>
  <c r="L39" i="4"/>
  <c r="D39" i="4"/>
  <c r="G24" i="4"/>
  <c r="G40" i="4" s="1"/>
  <c r="K24" i="4"/>
  <c r="K40" i="4" s="1"/>
  <c r="D24" i="4"/>
  <c r="L15" i="4"/>
  <c r="L24" i="4" s="1"/>
  <c r="L40" i="4" s="1"/>
  <c r="L41" i="4" s="1"/>
  <c r="I31" i="4"/>
  <c r="I39" i="4" s="1"/>
  <c r="D40" i="4" l="1"/>
  <c r="I40" i="4"/>
  <c r="I41" i="4" s="1"/>
  <c r="P42" i="3" l="1"/>
  <c r="Q41" i="3"/>
  <c r="P41" i="3"/>
  <c r="N41" i="3"/>
  <c r="M41" i="3"/>
  <c r="R40" i="3"/>
  <c r="O40" i="3"/>
  <c r="L40" i="3"/>
  <c r="K40" i="3"/>
  <c r="J40" i="3"/>
  <c r="H40" i="3"/>
  <c r="I40" i="3" s="1"/>
  <c r="G40" i="3"/>
  <c r="E40" i="3"/>
  <c r="D40" i="3"/>
  <c r="F40" i="3" s="1"/>
  <c r="R39" i="3"/>
  <c r="O39" i="3"/>
  <c r="K39" i="3"/>
  <c r="L39" i="3" s="1"/>
  <c r="J39" i="3"/>
  <c r="H39" i="3"/>
  <c r="G39" i="3"/>
  <c r="I39" i="3" s="1"/>
  <c r="D39" i="3"/>
  <c r="F39" i="3" s="1"/>
  <c r="R38" i="3"/>
  <c r="O38" i="3"/>
  <c r="K38" i="3"/>
  <c r="J38" i="3"/>
  <c r="L38" i="3" s="1"/>
  <c r="I38" i="3"/>
  <c r="H38" i="3"/>
  <c r="G38" i="3"/>
  <c r="E38" i="3"/>
  <c r="F38" i="3" s="1"/>
  <c r="D38" i="3"/>
  <c r="R37" i="3"/>
  <c r="R41" i="3" s="1"/>
  <c r="O37" i="3"/>
  <c r="L37" i="3"/>
  <c r="K37" i="3"/>
  <c r="J37" i="3"/>
  <c r="H37" i="3"/>
  <c r="I37" i="3" s="1"/>
  <c r="G37" i="3"/>
  <c r="E37" i="3"/>
  <c r="D37" i="3"/>
  <c r="F37" i="3" s="1"/>
  <c r="R36" i="3"/>
  <c r="O36" i="3"/>
  <c r="O41" i="3" s="1"/>
  <c r="K36" i="3"/>
  <c r="L36" i="3" s="1"/>
  <c r="J36" i="3"/>
  <c r="H36" i="3"/>
  <c r="G36" i="3"/>
  <c r="I36" i="3" s="1"/>
  <c r="E36" i="3"/>
  <c r="D36" i="3"/>
  <c r="F36" i="3" s="1"/>
  <c r="R35" i="3"/>
  <c r="O35" i="3"/>
  <c r="K35" i="3"/>
  <c r="J35" i="3"/>
  <c r="L35" i="3" s="1"/>
  <c r="H35" i="3"/>
  <c r="G35" i="3"/>
  <c r="I35" i="3" s="1"/>
  <c r="F35" i="3"/>
  <c r="E35" i="3"/>
  <c r="D35" i="3"/>
  <c r="R34" i="3"/>
  <c r="O34" i="3"/>
  <c r="K34" i="3"/>
  <c r="J34" i="3"/>
  <c r="L34" i="3" s="1"/>
  <c r="I34" i="3"/>
  <c r="H34" i="3"/>
  <c r="G34" i="3"/>
  <c r="E34" i="3"/>
  <c r="F34" i="3" s="1"/>
  <c r="D34" i="3"/>
  <c r="R33" i="3"/>
  <c r="O33" i="3"/>
  <c r="L33" i="3"/>
  <c r="K33" i="3"/>
  <c r="J33" i="3"/>
  <c r="H33" i="3"/>
  <c r="I33" i="3" s="1"/>
  <c r="G33" i="3"/>
  <c r="E33" i="3"/>
  <c r="D33" i="3"/>
  <c r="F33" i="3" s="1"/>
  <c r="R32" i="3"/>
  <c r="O32" i="3"/>
  <c r="K32" i="3"/>
  <c r="L32" i="3" s="1"/>
  <c r="J32" i="3"/>
  <c r="H32" i="3"/>
  <c r="G32" i="3"/>
  <c r="I32" i="3" s="1"/>
  <c r="E32" i="3"/>
  <c r="D32" i="3"/>
  <c r="F32" i="3" s="1"/>
  <c r="O31" i="3"/>
  <c r="K31" i="3"/>
  <c r="J31" i="3"/>
  <c r="L31" i="3" s="1"/>
  <c r="I31" i="3"/>
  <c r="H31" i="3"/>
  <c r="G31" i="3"/>
  <c r="E31" i="3"/>
  <c r="F31" i="3" s="1"/>
  <c r="D31" i="3"/>
  <c r="R30" i="3"/>
  <c r="O30" i="3"/>
  <c r="L30" i="3"/>
  <c r="K30" i="3"/>
  <c r="J30" i="3"/>
  <c r="H30" i="3"/>
  <c r="I30" i="3" s="1"/>
  <c r="G30" i="3"/>
  <c r="E30" i="3"/>
  <c r="D30" i="3"/>
  <c r="F30" i="3" s="1"/>
  <c r="R29" i="3"/>
  <c r="O29" i="3"/>
  <c r="K29" i="3"/>
  <c r="L29" i="3" s="1"/>
  <c r="J29" i="3"/>
  <c r="H29" i="3"/>
  <c r="G29" i="3"/>
  <c r="I29" i="3" s="1"/>
  <c r="E29" i="3"/>
  <c r="E41" i="3" s="1"/>
  <c r="D29" i="3"/>
  <c r="F29" i="3" s="1"/>
  <c r="R28" i="3"/>
  <c r="O28" i="3"/>
  <c r="K28" i="3"/>
  <c r="K41" i="3" s="1"/>
  <c r="J28" i="3"/>
  <c r="J41" i="3" s="1"/>
  <c r="H28" i="3"/>
  <c r="H41" i="3" s="1"/>
  <c r="G28" i="3"/>
  <c r="I28" i="3" s="1"/>
  <c r="F28" i="3"/>
  <c r="E28" i="3"/>
  <c r="D28" i="3"/>
  <c r="D41" i="3" s="1"/>
  <c r="Q24" i="3"/>
  <c r="Q42" i="3" s="1"/>
  <c r="P24" i="3"/>
  <c r="N24" i="3"/>
  <c r="N42" i="3" s="1"/>
  <c r="M24" i="3"/>
  <c r="M42" i="3" s="1"/>
  <c r="R23" i="3"/>
  <c r="O23" i="3"/>
  <c r="L23" i="3"/>
  <c r="K23" i="3"/>
  <c r="J23" i="3"/>
  <c r="H23" i="3"/>
  <c r="I23" i="3" s="1"/>
  <c r="G23" i="3"/>
  <c r="E23" i="3"/>
  <c r="D23" i="3"/>
  <c r="F23" i="3" s="1"/>
  <c r="R22" i="3"/>
  <c r="O22" i="3"/>
  <c r="K22" i="3"/>
  <c r="L22" i="3" s="1"/>
  <c r="J22" i="3"/>
  <c r="H22" i="3"/>
  <c r="G22" i="3"/>
  <c r="I22" i="3" s="1"/>
  <c r="E22" i="3"/>
  <c r="D22" i="3"/>
  <c r="F22" i="3" s="1"/>
  <c r="R21" i="3"/>
  <c r="O21" i="3"/>
  <c r="K21" i="3"/>
  <c r="J21" i="3"/>
  <c r="L21" i="3" s="1"/>
  <c r="H21" i="3"/>
  <c r="I21" i="3" s="1"/>
  <c r="E21" i="3"/>
  <c r="F21" i="3" s="1"/>
  <c r="D21" i="3"/>
  <c r="R20" i="3"/>
  <c r="O20" i="3"/>
  <c r="L20" i="3"/>
  <c r="K20" i="3"/>
  <c r="J20" i="3"/>
  <c r="H20" i="3"/>
  <c r="I20" i="3" s="1"/>
  <c r="G20" i="3"/>
  <c r="E20" i="3"/>
  <c r="D20" i="3"/>
  <c r="F20" i="3" s="1"/>
  <c r="R19" i="3"/>
  <c r="O19" i="3"/>
  <c r="K19" i="3"/>
  <c r="L19" i="3" s="1"/>
  <c r="J19" i="3"/>
  <c r="H19" i="3"/>
  <c r="I19" i="3" s="1"/>
  <c r="F19" i="3"/>
  <c r="E19" i="3"/>
  <c r="D19" i="3"/>
  <c r="R18" i="3"/>
  <c r="O18" i="3"/>
  <c r="K18" i="3"/>
  <c r="J18" i="3"/>
  <c r="L18" i="3" s="1"/>
  <c r="I18" i="3"/>
  <c r="E18" i="3"/>
  <c r="D18" i="3"/>
  <c r="F18" i="3" s="1"/>
  <c r="R17" i="3"/>
  <c r="O17" i="3"/>
  <c r="K17" i="3"/>
  <c r="J17" i="3"/>
  <c r="L17" i="3" s="1"/>
  <c r="H17" i="3"/>
  <c r="G17" i="3"/>
  <c r="I17" i="3" s="1"/>
  <c r="F17" i="3"/>
  <c r="E17" i="3"/>
  <c r="D17" i="3"/>
  <c r="R16" i="3"/>
  <c r="R24" i="3" s="1"/>
  <c r="R42" i="3" s="1"/>
  <c r="R43" i="3" s="1"/>
  <c r="O16" i="3"/>
  <c r="K16" i="3"/>
  <c r="K24" i="3" s="1"/>
  <c r="J16" i="3"/>
  <c r="J24" i="3" s="1"/>
  <c r="J42" i="3" s="1"/>
  <c r="I16" i="3"/>
  <c r="H16" i="3"/>
  <c r="G16" i="3"/>
  <c r="G24" i="3" s="1"/>
  <c r="E16" i="3"/>
  <c r="F16" i="3" s="1"/>
  <c r="D16" i="3"/>
  <c r="R15" i="3"/>
  <c r="O15" i="3"/>
  <c r="O24" i="3" s="1"/>
  <c r="L15" i="3"/>
  <c r="K15" i="3"/>
  <c r="J15" i="3"/>
  <c r="H15" i="3"/>
  <c r="I15" i="3" s="1"/>
  <c r="E15" i="3"/>
  <c r="D15" i="3"/>
  <c r="D24" i="3" s="1"/>
  <c r="D42" i="3" s="1"/>
  <c r="D8" i="3"/>
  <c r="D6" i="3"/>
  <c r="D4" i="3"/>
  <c r="L24" i="3" l="1"/>
  <c r="I41" i="3"/>
  <c r="I24" i="3"/>
  <c r="I42" i="3" s="1"/>
  <c r="I43" i="3" s="1"/>
  <c r="O42" i="3"/>
  <c r="O43" i="3" s="1"/>
  <c r="K42" i="3"/>
  <c r="F41" i="3"/>
  <c r="L28" i="3"/>
  <c r="L41" i="3" s="1"/>
  <c r="G41" i="3"/>
  <c r="G42" i="3" s="1"/>
  <c r="F15" i="3"/>
  <c r="F24" i="3" s="1"/>
  <c r="L16" i="3"/>
  <c r="H24" i="3"/>
  <c r="H42" i="3" s="1"/>
  <c r="E24" i="3"/>
  <c r="E42" i="3" s="1"/>
  <c r="L42" i="3" l="1"/>
  <c r="L43" i="3" s="1"/>
  <c r="F42" i="3"/>
  <c r="F43" i="3" s="1"/>
  <c r="Q39" i="2" l="1"/>
  <c r="N39" i="2"/>
  <c r="R38" i="2"/>
  <c r="P38" i="2"/>
  <c r="M38" i="2"/>
  <c r="O38" i="2" s="1"/>
  <c r="L38" i="2"/>
  <c r="K38" i="2"/>
  <c r="J38" i="2"/>
  <c r="H38" i="2"/>
  <c r="I38" i="2" s="1"/>
  <c r="G38" i="2"/>
  <c r="E38" i="2"/>
  <c r="D38" i="2"/>
  <c r="F38" i="2" s="1"/>
  <c r="R37" i="2"/>
  <c r="O37" i="2"/>
  <c r="K37" i="2"/>
  <c r="L37" i="2" s="1"/>
  <c r="J37" i="2"/>
  <c r="H37" i="2"/>
  <c r="G37" i="2"/>
  <c r="I37" i="2" s="1"/>
  <c r="E37" i="2"/>
  <c r="D37" i="2"/>
  <c r="F37" i="2" s="1"/>
  <c r="R36" i="2"/>
  <c r="O36" i="2"/>
  <c r="K36" i="2"/>
  <c r="J36" i="2"/>
  <c r="L36" i="2" s="1"/>
  <c r="H36" i="2"/>
  <c r="G36" i="2"/>
  <c r="I36" i="2" s="1"/>
  <c r="F36" i="2"/>
  <c r="E36" i="2"/>
  <c r="D36" i="2"/>
  <c r="P35" i="2"/>
  <c r="R35" i="2" s="1"/>
  <c r="M35" i="2"/>
  <c r="O35" i="2" s="1"/>
  <c r="K35" i="2"/>
  <c r="L35" i="2" s="1"/>
  <c r="L39" i="2" s="1"/>
  <c r="J35" i="2"/>
  <c r="H35" i="2"/>
  <c r="G35" i="2"/>
  <c r="I35" i="2" s="1"/>
  <c r="E35" i="2"/>
  <c r="D35" i="2"/>
  <c r="F35" i="2" s="1"/>
  <c r="R34" i="2"/>
  <c r="P34" i="2"/>
  <c r="M34" i="2"/>
  <c r="O34" i="2" s="1"/>
  <c r="L34" i="2"/>
  <c r="K34" i="2"/>
  <c r="J34" i="2"/>
  <c r="H34" i="2"/>
  <c r="I34" i="2" s="1"/>
  <c r="G34" i="2"/>
  <c r="E34" i="2"/>
  <c r="D34" i="2"/>
  <c r="F34" i="2" s="1"/>
  <c r="P33" i="2"/>
  <c r="R33" i="2" s="1"/>
  <c r="M33" i="2"/>
  <c r="M32" i="2" s="1"/>
  <c r="O32" i="2" s="1"/>
  <c r="K33" i="2"/>
  <c r="J33" i="2"/>
  <c r="L33" i="2" s="1"/>
  <c r="I33" i="2"/>
  <c r="H33" i="2"/>
  <c r="G33" i="2"/>
  <c r="E33" i="2"/>
  <c r="F33" i="2" s="1"/>
  <c r="D33" i="2"/>
  <c r="P32" i="2"/>
  <c r="R32" i="2" s="1"/>
  <c r="K32" i="2"/>
  <c r="J32" i="2"/>
  <c r="L32" i="2" s="1"/>
  <c r="H32" i="2"/>
  <c r="G32" i="2"/>
  <c r="I32" i="2" s="1"/>
  <c r="F32" i="2"/>
  <c r="E32" i="2"/>
  <c r="D32" i="2"/>
  <c r="P31" i="2"/>
  <c r="R31" i="2" s="1"/>
  <c r="M31" i="2"/>
  <c r="O31" i="2" s="1"/>
  <c r="K31" i="2"/>
  <c r="L31" i="2" s="1"/>
  <c r="J31" i="2"/>
  <c r="H31" i="2"/>
  <c r="G31" i="2"/>
  <c r="G39" i="2" s="1"/>
  <c r="E31" i="2"/>
  <c r="D31" i="2"/>
  <c r="F31" i="2" s="1"/>
  <c r="R30" i="2"/>
  <c r="P30" i="2"/>
  <c r="M30" i="2"/>
  <c r="O30" i="2" s="1"/>
  <c r="L30" i="2"/>
  <c r="K30" i="2"/>
  <c r="J30" i="2"/>
  <c r="H30" i="2"/>
  <c r="I30" i="2" s="1"/>
  <c r="G30" i="2"/>
  <c r="E30" i="2"/>
  <c r="D30" i="2"/>
  <c r="F30" i="2" s="1"/>
  <c r="P29" i="2"/>
  <c r="R29" i="2" s="1"/>
  <c r="M29" i="2"/>
  <c r="M39" i="2" s="1"/>
  <c r="K29" i="2"/>
  <c r="J29" i="2"/>
  <c r="L29" i="2" s="1"/>
  <c r="I29" i="2"/>
  <c r="H29" i="2"/>
  <c r="G29" i="2"/>
  <c r="E29" i="2"/>
  <c r="F29" i="2" s="1"/>
  <c r="D29" i="2"/>
  <c r="R28" i="2"/>
  <c r="O28" i="2"/>
  <c r="L28" i="2"/>
  <c r="K28" i="2"/>
  <c r="J28" i="2"/>
  <c r="J39" i="2" s="1"/>
  <c r="H28" i="2"/>
  <c r="H39" i="2" s="1"/>
  <c r="G28" i="2"/>
  <c r="E28" i="2"/>
  <c r="E39" i="2" s="1"/>
  <c r="D28" i="2"/>
  <c r="F28" i="2" s="1"/>
  <c r="Q24" i="2"/>
  <c r="Q40" i="2" s="1"/>
  <c r="P24" i="2"/>
  <c r="N24" i="2"/>
  <c r="N40" i="2" s="1"/>
  <c r="M24" i="2"/>
  <c r="M40" i="2" s="1"/>
  <c r="R23" i="2"/>
  <c r="O23" i="2"/>
  <c r="K23" i="2"/>
  <c r="J23" i="2"/>
  <c r="L23" i="2" s="1"/>
  <c r="H23" i="2"/>
  <c r="G23" i="2"/>
  <c r="I23" i="2" s="1"/>
  <c r="F23" i="2"/>
  <c r="E23" i="2"/>
  <c r="D23" i="2"/>
  <c r="R22" i="2"/>
  <c r="O22" i="2"/>
  <c r="K22" i="2"/>
  <c r="J22" i="2"/>
  <c r="L22" i="2" s="1"/>
  <c r="I22" i="2"/>
  <c r="H22" i="2"/>
  <c r="G22" i="2"/>
  <c r="E22" i="2"/>
  <c r="F22" i="2" s="1"/>
  <c r="D22" i="2"/>
  <c r="R21" i="2"/>
  <c r="O21" i="2"/>
  <c r="L21" i="2"/>
  <c r="K21" i="2"/>
  <c r="J21" i="2"/>
  <c r="H21" i="2"/>
  <c r="I21" i="2" s="1"/>
  <c r="G21" i="2"/>
  <c r="E21" i="2"/>
  <c r="D21" i="2"/>
  <c r="F21" i="2" s="1"/>
  <c r="R20" i="2"/>
  <c r="O20" i="2"/>
  <c r="K20" i="2"/>
  <c r="L20" i="2" s="1"/>
  <c r="J20" i="2"/>
  <c r="H20" i="2"/>
  <c r="G20" i="2"/>
  <c r="I20" i="2" s="1"/>
  <c r="E20" i="2"/>
  <c r="D20" i="2"/>
  <c r="F20" i="2" s="1"/>
  <c r="R19" i="2"/>
  <c r="O19" i="2"/>
  <c r="K19" i="2"/>
  <c r="J19" i="2"/>
  <c r="L19" i="2" s="1"/>
  <c r="H19" i="2"/>
  <c r="G19" i="2"/>
  <c r="I19" i="2" s="1"/>
  <c r="F19" i="2"/>
  <c r="E19" i="2"/>
  <c r="D19" i="2"/>
  <c r="R18" i="2"/>
  <c r="O18" i="2"/>
  <c r="O24" i="2" s="1"/>
  <c r="K18" i="2"/>
  <c r="J18" i="2"/>
  <c r="L18" i="2" s="1"/>
  <c r="I18" i="2"/>
  <c r="H18" i="2"/>
  <c r="G18" i="2"/>
  <c r="E18" i="2"/>
  <c r="F18" i="2" s="1"/>
  <c r="D18" i="2"/>
  <c r="R17" i="2"/>
  <c r="O17" i="2"/>
  <c r="L17" i="2"/>
  <c r="K17" i="2"/>
  <c r="J17" i="2"/>
  <c r="H17" i="2"/>
  <c r="I17" i="2" s="1"/>
  <c r="G17" i="2"/>
  <c r="E17" i="2"/>
  <c r="D17" i="2"/>
  <c r="F17" i="2" s="1"/>
  <c r="R16" i="2"/>
  <c r="O16" i="2"/>
  <c r="K16" i="2"/>
  <c r="L16" i="2" s="1"/>
  <c r="J16" i="2"/>
  <c r="H16" i="2"/>
  <c r="H24" i="2" s="1"/>
  <c r="G16" i="2"/>
  <c r="I16" i="2" s="1"/>
  <c r="E16" i="2"/>
  <c r="D16" i="2"/>
  <c r="F16" i="2" s="1"/>
  <c r="R15" i="2"/>
  <c r="R24" i="2" s="1"/>
  <c r="O15" i="2"/>
  <c r="K15" i="2"/>
  <c r="J15" i="2"/>
  <c r="J24" i="2" s="1"/>
  <c r="H15" i="2"/>
  <c r="G15" i="2"/>
  <c r="I15" i="2" s="1"/>
  <c r="I24" i="2" s="1"/>
  <c r="F15" i="2"/>
  <c r="E15" i="2"/>
  <c r="E24" i="2" s="1"/>
  <c r="D15" i="2"/>
  <c r="D8" i="2"/>
  <c r="D6" i="2"/>
  <c r="D4" i="2"/>
  <c r="H40" i="2" l="1"/>
  <c r="O39" i="2"/>
  <c r="O40" i="2" s="1"/>
  <c r="O41" i="2" s="1"/>
  <c r="E40" i="2"/>
  <c r="J40" i="2"/>
  <c r="R39" i="2"/>
  <c r="R40" i="2" s="1"/>
  <c r="R41" i="2" s="1"/>
  <c r="F24" i="2"/>
  <c r="F39" i="2"/>
  <c r="G24" i="2"/>
  <c r="G40" i="2" s="1"/>
  <c r="K24" i="2"/>
  <c r="K39" i="2"/>
  <c r="D24" i="2"/>
  <c r="I28" i="2"/>
  <c r="I39" i="2" s="1"/>
  <c r="I40" i="2" s="1"/>
  <c r="I41" i="2" s="1"/>
  <c r="O29" i="2"/>
  <c r="O33" i="2"/>
  <c r="D39" i="2"/>
  <c r="P39" i="2"/>
  <c r="P40" i="2" s="1"/>
  <c r="L15" i="2"/>
  <c r="L24" i="2" s="1"/>
  <c r="L40" i="2" s="1"/>
  <c r="L41" i="2" s="1"/>
  <c r="I31" i="2"/>
  <c r="D40" i="2" l="1"/>
  <c r="F40" i="2"/>
  <c r="F41" i="2" s="1"/>
  <c r="K40" i="2"/>
  <c r="D54" i="1" l="1"/>
  <c r="D53" i="1"/>
  <c r="D52" i="1"/>
  <c r="D51" i="1"/>
  <c r="P50" i="1"/>
  <c r="M50" i="1"/>
  <c r="D50" i="1"/>
  <c r="P40" i="1"/>
  <c r="N40" i="1"/>
  <c r="Q39" i="1"/>
  <c r="P39" i="1"/>
  <c r="N39" i="1"/>
  <c r="M39" i="1"/>
  <c r="E39" i="1"/>
  <c r="R38" i="1"/>
  <c r="O38" i="1"/>
  <c r="O39" i="1" s="1"/>
  <c r="J38" i="1"/>
  <c r="L38" i="1" s="1"/>
  <c r="H38" i="1"/>
  <c r="I38" i="1" s="1"/>
  <c r="G38" i="1"/>
  <c r="D38" i="1"/>
  <c r="F38" i="1" s="1"/>
  <c r="R37" i="1"/>
  <c r="O37" i="1"/>
  <c r="J37" i="1"/>
  <c r="L37" i="1" s="1"/>
  <c r="I37" i="1"/>
  <c r="H37" i="1"/>
  <c r="G37" i="1"/>
  <c r="D37" i="1"/>
  <c r="F37" i="1" s="1"/>
  <c r="R36" i="1"/>
  <c r="O36" i="1"/>
  <c r="J36" i="1"/>
  <c r="L36" i="1" s="1"/>
  <c r="H36" i="1"/>
  <c r="I36" i="1" s="1"/>
  <c r="D36" i="1"/>
  <c r="F36" i="1" s="1"/>
  <c r="R35" i="1"/>
  <c r="R39" i="1" s="1"/>
  <c r="O35" i="1"/>
  <c r="J35" i="1"/>
  <c r="L35" i="1" s="1"/>
  <c r="H35" i="1"/>
  <c r="G35" i="1"/>
  <c r="I35" i="1" s="1"/>
  <c r="F35" i="1"/>
  <c r="D35" i="1"/>
  <c r="R34" i="1"/>
  <c r="O34" i="1"/>
  <c r="L34" i="1"/>
  <c r="J34" i="1"/>
  <c r="H34" i="1"/>
  <c r="G34" i="1"/>
  <c r="I34" i="1" s="1"/>
  <c r="D34" i="1"/>
  <c r="F34" i="1" s="1"/>
  <c r="R33" i="1"/>
  <c r="O33" i="1"/>
  <c r="J33" i="1"/>
  <c r="L33" i="1" s="1"/>
  <c r="H33" i="1"/>
  <c r="I33" i="1" s="1"/>
  <c r="G33" i="1"/>
  <c r="D33" i="1"/>
  <c r="F33" i="1" s="1"/>
  <c r="R32" i="1"/>
  <c r="O32" i="1"/>
  <c r="J32" i="1"/>
  <c r="L32" i="1" s="1"/>
  <c r="I32" i="1"/>
  <c r="H32" i="1"/>
  <c r="G32" i="1"/>
  <c r="D32" i="1"/>
  <c r="F32" i="1" s="1"/>
  <c r="R31" i="1"/>
  <c r="O31" i="1"/>
  <c r="J31" i="1"/>
  <c r="L31" i="1" s="1"/>
  <c r="H31" i="1"/>
  <c r="G31" i="1"/>
  <c r="I31" i="1" s="1"/>
  <c r="F31" i="1"/>
  <c r="D31" i="1"/>
  <c r="R30" i="1"/>
  <c r="O30" i="1"/>
  <c r="L30" i="1"/>
  <c r="J30" i="1"/>
  <c r="H30" i="1"/>
  <c r="G30" i="1"/>
  <c r="G39" i="1" s="1"/>
  <c r="D30" i="1"/>
  <c r="F30" i="1" s="1"/>
  <c r="R29" i="1"/>
  <c r="O29" i="1"/>
  <c r="J29" i="1"/>
  <c r="L29" i="1" s="1"/>
  <c r="H29" i="1"/>
  <c r="H39" i="1" s="1"/>
  <c r="H40" i="1" s="1"/>
  <c r="G29" i="1"/>
  <c r="D29" i="1"/>
  <c r="F29" i="1" s="1"/>
  <c r="R28" i="1"/>
  <c r="O28" i="1"/>
  <c r="J28" i="1"/>
  <c r="L28" i="1" s="1"/>
  <c r="I28" i="1"/>
  <c r="H28" i="1"/>
  <c r="G28" i="1"/>
  <c r="D28" i="1"/>
  <c r="D39" i="1" s="1"/>
  <c r="Q24" i="1"/>
  <c r="Q40" i="1" s="1"/>
  <c r="P24" i="1"/>
  <c r="N24" i="1"/>
  <c r="M24" i="1"/>
  <c r="M40" i="1" s="1"/>
  <c r="K24" i="1"/>
  <c r="K40" i="1" s="1"/>
  <c r="H24" i="1"/>
  <c r="R23" i="1"/>
  <c r="O23" i="1"/>
  <c r="L23" i="1"/>
  <c r="G23" i="1"/>
  <c r="I23" i="1" s="1"/>
  <c r="D23" i="1"/>
  <c r="F23" i="1" s="1"/>
  <c r="R22" i="1"/>
  <c r="O22" i="1"/>
  <c r="L22" i="1"/>
  <c r="G22" i="1"/>
  <c r="I22" i="1" s="1"/>
  <c r="F22" i="1"/>
  <c r="D22" i="1"/>
  <c r="R21" i="1"/>
  <c r="O21" i="1"/>
  <c r="L21" i="1"/>
  <c r="J21" i="1"/>
  <c r="G21" i="1"/>
  <c r="I21" i="1" s="1"/>
  <c r="F21" i="1"/>
  <c r="E21" i="1"/>
  <c r="D21" i="1"/>
  <c r="R20" i="1"/>
  <c r="O20" i="1"/>
  <c r="J20" i="1"/>
  <c r="L20" i="1" s="1"/>
  <c r="G20" i="1"/>
  <c r="I20" i="1" s="1"/>
  <c r="D20" i="1"/>
  <c r="F20" i="1" s="1"/>
  <c r="R19" i="1"/>
  <c r="O19" i="1"/>
  <c r="J19" i="1"/>
  <c r="L19" i="1" s="1"/>
  <c r="G19" i="1"/>
  <c r="I19" i="1" s="1"/>
  <c r="D19" i="1"/>
  <c r="F19" i="1" s="1"/>
  <c r="R18" i="1"/>
  <c r="O18" i="1"/>
  <c r="J18" i="1"/>
  <c r="L18" i="1" s="1"/>
  <c r="G18" i="1"/>
  <c r="I18" i="1" s="1"/>
  <c r="D18" i="1"/>
  <c r="F18" i="1" s="1"/>
  <c r="R17" i="1"/>
  <c r="O17" i="1"/>
  <c r="J17" i="1"/>
  <c r="L17" i="1" s="1"/>
  <c r="G17" i="1"/>
  <c r="I17" i="1" s="1"/>
  <c r="D17" i="1"/>
  <c r="F17" i="1" s="1"/>
  <c r="R16" i="1"/>
  <c r="O16" i="1"/>
  <c r="J16" i="1"/>
  <c r="L16" i="1" s="1"/>
  <c r="G16" i="1"/>
  <c r="I16" i="1" s="1"/>
  <c r="D16" i="1"/>
  <c r="F16" i="1" s="1"/>
  <c r="R15" i="1"/>
  <c r="R24" i="1" s="1"/>
  <c r="R40" i="1" s="1"/>
  <c r="R41" i="1" s="1"/>
  <c r="O15" i="1"/>
  <c r="O24" i="1" s="1"/>
  <c r="J15" i="1"/>
  <c r="J24" i="1" s="1"/>
  <c r="G15" i="1"/>
  <c r="I15" i="1" s="1"/>
  <c r="E15" i="1"/>
  <c r="E24" i="1" s="1"/>
  <c r="E40" i="1" s="1"/>
  <c r="D15" i="1"/>
  <c r="D24" i="1" s="1"/>
  <c r="D40" i="1" s="1"/>
  <c r="I24" i="1" l="1"/>
  <c r="I40" i="1" s="1"/>
  <c r="I41" i="1" s="1"/>
  <c r="L39" i="1"/>
  <c r="I39" i="1"/>
  <c r="O40" i="1"/>
  <c r="O41" i="1" s="1"/>
  <c r="G24" i="1"/>
  <c r="G40" i="1" s="1"/>
  <c r="J39" i="1"/>
  <c r="J40" i="1" s="1"/>
  <c r="F28" i="1"/>
  <c r="F39" i="1" s="1"/>
  <c r="I29" i="1"/>
  <c r="I30" i="1"/>
  <c r="F15" i="1"/>
  <c r="F24" i="1" s="1"/>
  <c r="L15" i="1"/>
  <c r="L24" i="1" s="1"/>
  <c r="L40" i="1" s="1"/>
  <c r="L41" i="1" s="1"/>
  <c r="F40" i="1" l="1"/>
  <c r="F41" i="1" s="1"/>
</calcChain>
</file>

<file path=xl/sharedStrings.xml><?xml version="1.0" encoding="utf-8"?>
<sst xmlns="http://schemas.openxmlformats.org/spreadsheetml/2006/main" count="2729" uniqueCount="161">
  <si>
    <t>Střednědobý výhled hospodaření příspěvkové organizace na období let 2025-2026</t>
  </si>
  <si>
    <t>Název organizace:</t>
  </si>
  <si>
    <t>Mateřská škola Chomutov,příspěvková organizace</t>
  </si>
  <si>
    <t>IČO:</t>
  </si>
  <si>
    <t>72744260</t>
  </si>
  <si>
    <t>Sídlo:</t>
  </si>
  <si>
    <t>Jiráskova 4335,430 03  Chomutov</t>
  </si>
  <si>
    <t xml:space="preserve">Poř.č. řádku </t>
  </si>
  <si>
    <t>Ukazatel</t>
  </si>
  <si>
    <t>Skutečnost 2022</t>
  </si>
  <si>
    <t>Plán 2023</t>
  </si>
  <si>
    <t>Požadavek na rozpočet 2024</t>
  </si>
  <si>
    <t>Výhled rozpočtu 2025</t>
  </si>
  <si>
    <t>Výhled rozpočtu 2026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</si>
  <si>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</si>
  <si>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</si>
  <si>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</si>
  <si>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</si>
  <si>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</si>
  <si>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</si>
  <si>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</si>
  <si>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</si>
  <si>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</si>
  <si>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</si>
  <si>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</si>
  <si>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</si>
  <si>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</si>
  <si>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</si>
  <si>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</si>
  <si>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</si>
  <si>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</si>
  <si>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</si>
  <si>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</si>
  <si>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</si>
  <si>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</si>
  <si>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</si>
  <si>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</si>
  <si>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</si>
  <si>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</si>
  <si>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</si>
  <si>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</si>
  <si>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</si>
  <si>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</si>
  <si>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</si>
  <si>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</si>
  <si>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</si>
  <si>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</si>
  <si>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</si>
  <si>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</si>
  <si>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</si>
  <si>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</si>
  <si>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</si>
  <si>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</si>
  <si>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</si>
  <si>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</si>
  <si>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</si>
  <si>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</si>
  <si>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</si>
  <si>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</si>
  <si>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</si>
  <si>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</si>
  <si>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</si>
  <si>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</si>
  <si>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</si>
  <si>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</si>
  <si>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</si>
  <si>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</si>
  <si>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</si>
  <si>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</si>
  <si>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</si>
  <si>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</si>
  <si>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</si>
  <si>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</si>
  <si>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</si>
  <si>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</si>
  <si>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</si>
  <si>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</si>
  <si>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</si>
  <si>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</si>
  <si>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</si>
  <si>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</si>
  <si>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</si>
  <si>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</si>
  <si>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</si>
  <si>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</si>
  <si>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</si>
  <si>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</si>
  <si>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</si>
  <si>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</si>
  <si>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</si>
  <si>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</si>
  <si>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</si>
  <si>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</si>
  <si>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</si>
  <si>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</si>
  <si>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>Ing. Jitka Svobodová</t>
  </si>
  <si>
    <t xml:space="preserve">Schválil: </t>
  </si>
  <si>
    <t>Bc. Eliška Smetanová</t>
  </si>
  <si>
    <t>Podpis:</t>
  </si>
  <si>
    <t>Mgr. Bedřich Fryč</t>
  </si>
  <si>
    <t>Aktivace dřevní hmoty</t>
  </si>
  <si>
    <t>Tvorba a zúčtování rezerv</t>
  </si>
  <si>
    <t>Petr Markes, ředitel</t>
  </si>
  <si>
    <t>Očekáváme meziroční nárůst nákladů ve výši 5 %.</t>
  </si>
  <si>
    <t>S ohledem na predikci nepředpokládáme nijak výrazný nárůst v oblasti platů.</t>
  </si>
  <si>
    <t>V oblasti vlastních tržeb očekáváme meziroční nárůst v úhradách cca 3 %, který se ale odvíjí od legislativy.</t>
  </si>
  <si>
    <t xml:space="preserve">V oblasti dotačních prostředků na zajištění sociálních služeb pro rok 2025 očekáváme pokles. V roce 2024 bude ukončen dotační titul POSOSUK 5, kterým je financován provoz AD Písečná. </t>
  </si>
  <si>
    <t>Dle našich zkušeností finanční prostředky vyčleněné v rámci tzv. velkého dotačního titulu nebudou ve výši srovnatelné s dotací POSOSUK 5. Očekáváme cca o 2 000 tis. Kč nižší.</t>
  </si>
  <si>
    <t>Mgr. Alena Tölgová</t>
  </si>
  <si>
    <t>Mgr. Ing. Ivana Vomáčková</t>
  </si>
  <si>
    <t>Ing. Zbyněk Koblížek</t>
  </si>
  <si>
    <t>Bc. Věra Fryčová</t>
  </si>
  <si>
    <t>Mgr. Libuše Slavíková</t>
  </si>
  <si>
    <t>Věra Čmejrková</t>
  </si>
  <si>
    <t xml:space="preserve">Sestavil: </t>
  </si>
  <si>
    <t>Základní škola Chomutov, Na Příkopech 895</t>
  </si>
  <si>
    <t>46789685</t>
  </si>
  <si>
    <t>Na Příkopech 895, 430 01 Chomutov</t>
  </si>
  <si>
    <t>Rezevní fond ze zlepšeného HV</t>
  </si>
  <si>
    <t>Rezervní fond-nespotřebované dotace</t>
  </si>
  <si>
    <t>rozpočet na roky 2025-2026 je ponechán ve výši roku 2024</t>
  </si>
  <si>
    <t>Hons Miloslav</t>
  </si>
  <si>
    <t>Základní škola Chomutov, Kadaňská 2334</t>
  </si>
  <si>
    <t>46789707</t>
  </si>
  <si>
    <t>Kadaňská 2334, 430 03 Chomutov</t>
  </si>
  <si>
    <t>9.10.2023                                                                                                               Bc. Jana Janouškovcová Tesařová</t>
  </si>
  <si>
    <t>Mgr. Ilona Záhálková</t>
  </si>
  <si>
    <t>Mgr.Miroslav Žalud</t>
  </si>
  <si>
    <t xml:space="preserve">Rozpočet jsme navýšili u příspěvku od zřizovatele a příspěvku na mzdy od KÚ ÚK. Současně k tomu jsou navýšeny i mzdy zaměstnanců, náklady na energie a služby. </t>
  </si>
  <si>
    <t>Ing.Črepová Martina</t>
  </si>
  <si>
    <t>Mgr. Ivana Dudková</t>
  </si>
  <si>
    <t xml:space="preserve">Edita Drexlerová </t>
  </si>
  <si>
    <t xml:space="preserve">Mgr. Vlasta Marková </t>
  </si>
  <si>
    <t xml:space="preserve">                                                                                                            Podpis:</t>
  </si>
  <si>
    <t>Mgr. Miloš Zelenka</t>
  </si>
  <si>
    <t>Alena Bažantová</t>
  </si>
  <si>
    <t xml:space="preserve">Rozpočet jsme navýšili pouze u příspěvku od zřizovatele a příspěvku na mzdy od KÚ ÚK o 5-10 %. Současně k tomu jsou navýšeny i mzdy zaměstnanců, náklady na energie a služby. </t>
  </si>
  <si>
    <t>Ing. Vladimíra Nováková</t>
  </si>
  <si>
    <t>Bc Michaela Adamová</t>
  </si>
  <si>
    <t>Rok 2025-26-započítané paušální zvýšení vždy o 10 % od předchozího roku ( předpokládaná inflace )</t>
  </si>
  <si>
    <t>V roce 2024 - navýšení provozního rozpočtu ve vybraných nákladech v rozmezí 5-10% podle kvalifikovaného odhadu 2022 až 6/2023</t>
  </si>
  <si>
    <r>
      <t>Požadavek na rozpočet 2024 schv.</t>
    </r>
    <r>
      <rPr>
        <b/>
        <sz val="12"/>
        <rFont val="Calibri"/>
        <family val="2"/>
        <charset val="238"/>
        <scheme val="minor"/>
      </rPr>
      <t xml:space="preserve"> 6.10.2023</t>
    </r>
  </si>
  <si>
    <t>Střednědobý výhled hospodaření příspěvkové organizace na období let 2024-2025</t>
  </si>
  <si>
    <t>Mgr. Hana Horská</t>
  </si>
  <si>
    <t>Jana Tučková</t>
  </si>
  <si>
    <t>Chomutov, 17. listopadu 4728</t>
  </si>
  <si>
    <t>46789791</t>
  </si>
  <si>
    <t>Základní škola a Mateřská škola, Chomutov, 17. listopadu 4728, příspěvková organizace</t>
  </si>
  <si>
    <t>Mgr. Karel Žižka</t>
  </si>
  <si>
    <t>Chomutově</t>
  </si>
  <si>
    <t>Náměstí T. G: Masaryka 1626, 43001 Chomutov</t>
  </si>
  <si>
    <t>61345636</t>
  </si>
  <si>
    <t>Základní umělecká škola T. G. Masaryka Chomutov</t>
  </si>
  <si>
    <t>Základní škola speciální a Mateřská škola Chomutov, Palachova 4881, příspěvková organizace</t>
  </si>
  <si>
    <t>72744341</t>
  </si>
  <si>
    <t>Palachova 4881, 430 03 Chomutov</t>
  </si>
  <si>
    <t>Mgr. Sejnová Jana</t>
  </si>
  <si>
    <t>Bc. Radoslav Malarik</t>
  </si>
  <si>
    <t>Pro rok 2024 - 2026  neočekáváme žádné výrazné změny, a tomu odpovídá i návrh rozpočtu.</t>
  </si>
  <si>
    <t>Středisko volného času Domeček Chomutov, příspěvková organizace</t>
  </si>
  <si>
    <t>Jiráskova 4140, 430 03  Chomutov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</si>
</sst>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CCF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568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0" borderId="34" xfId="0" applyNumberFormat="1" applyFont="1" applyFill="1" applyBorder="1" applyAlignment="1" applyProtection="1">
      <alignment horizontal="right"/>
      <protection locked="0"/>
    </xf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5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6" xfId="0" applyNumberFormat="1" applyFont="1" applyFill="1" applyBorder="1" applyAlignment="1" applyProtection="1">
      <alignment horizontal="right"/>
      <protection locked="0"/>
    </xf>
    <xf numFmtId="0" fontId="4" fillId="7" borderId="33" xfId="0" applyFont="1" applyFill="1" applyBorder="1" applyProtection="1"/>
    <xf numFmtId="164" fontId="0" fillId="6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6" xfId="0" applyNumberFormat="1" applyFill="1" applyBorder="1" applyAlignment="1" applyProtection="1">
      <alignment horizontal="right"/>
      <protection locked="0"/>
    </xf>
    <xf numFmtId="164" fontId="0" fillId="0" borderId="37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  <protection locked="0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Fill="1" applyBorder="1" applyAlignment="1" applyProtection="1">
      <alignment horizontal="right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4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5" xfId="0" applyNumberFormat="1" applyFont="1" applyFill="1" applyBorder="1" applyProtection="1">
      <protection locked="0"/>
    </xf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Fill="1" applyBorder="1" applyAlignment="1" applyProtection="1">
      <alignment horizontal="center"/>
    </xf>
    <xf numFmtId="0" fontId="0" fillId="0" borderId="49" xfId="0" applyBorder="1" applyProtection="1"/>
    <xf numFmtId="164" fontId="0" fillId="0" borderId="50" xfId="0" applyNumberFormat="1" applyFont="1" applyBorder="1" applyProtection="1">
      <protection locked="0"/>
    </xf>
    <xf numFmtId="0" fontId="1" fillId="7" borderId="14" xfId="0" applyFont="1" applyFill="1" applyBorder="1" applyProtection="1"/>
    <xf numFmtId="164" fontId="1" fillId="7" borderId="17" xfId="0" applyNumberFormat="1" applyFont="1" applyFill="1" applyBorder="1" applyProtection="1"/>
    <xf numFmtId="164" fontId="1" fillId="7" borderId="15" xfId="0" applyNumberFormat="1" applyFont="1" applyFill="1" applyBorder="1" applyProtection="1"/>
    <xf numFmtId="164" fontId="1" fillId="7" borderId="14" xfId="0" applyNumberFormat="1" applyFont="1" applyFill="1" applyBorder="1" applyProtection="1"/>
    <xf numFmtId="164" fontId="1" fillId="7" borderId="19" xfId="0" applyNumberFormat="1" applyFont="1" applyFill="1" applyBorder="1" applyProtection="1"/>
    <xf numFmtId="164" fontId="1" fillId="7" borderId="22" xfId="0" applyNumberFormat="1" applyFont="1" applyFill="1" applyBorder="1" applyProtection="1"/>
    <xf numFmtId="0" fontId="5" fillId="0" borderId="51" xfId="0" applyFont="1" applyFill="1" applyBorder="1" applyAlignment="1" applyProtection="1">
      <alignment horizontal="center"/>
    </xf>
    <xf numFmtId="0" fontId="5" fillId="8" borderId="51" xfId="0" applyFont="1" applyFill="1" applyBorder="1" applyAlignment="1" applyProtection="1">
      <alignment horizontal="left"/>
    </xf>
    <xf numFmtId="165" fontId="9" fillId="9" borderId="51" xfId="0" applyNumberFormat="1" applyFont="1" applyFill="1" applyBorder="1" applyAlignment="1" applyProtection="1"/>
    <xf numFmtId="165" fontId="9" fillId="9" borderId="11" xfId="0" applyNumberFormat="1" applyFont="1" applyFill="1" applyBorder="1" applyAlignment="1" applyProtection="1"/>
    <xf numFmtId="164" fontId="9" fillId="9" borderId="51" xfId="0" applyNumberFormat="1" applyFont="1" applyFill="1" applyBorder="1" applyAlignment="1" applyProtection="1"/>
    <xf numFmtId="164" fontId="9" fillId="9" borderId="11" xfId="0" applyNumberFormat="1" applyFont="1" applyFill="1" applyBorder="1" applyAlignment="1" applyProtection="1"/>
    <xf numFmtId="165" fontId="9" fillId="9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0" borderId="3" xfId="0" applyFont="1" applyFill="1" applyBorder="1" applyProtection="1"/>
    <xf numFmtId="164" fontId="11" fillId="10" borderId="5" xfId="0" applyNumberFormat="1" applyFont="1" applyFill="1" applyBorder="1" applyProtection="1"/>
    <xf numFmtId="165" fontId="10" fillId="11" borderId="15" xfId="0" applyNumberFormat="1" applyFont="1" applyFill="1" applyBorder="1" applyProtection="1"/>
    <xf numFmtId="164" fontId="11" fillId="10" borderId="4" xfId="0" applyNumberFormat="1" applyFont="1" applyFill="1" applyBorder="1" applyProtection="1"/>
    <xf numFmtId="165" fontId="10" fillId="11" borderId="14" xfId="0" applyNumberFormat="1" applyFont="1" applyFill="1" applyBorder="1" applyProtection="1"/>
    <xf numFmtId="0" fontId="10" fillId="10" borderId="6" xfId="0" applyFont="1" applyFill="1" applyBorder="1" applyProtection="1"/>
    <xf numFmtId="0" fontId="10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164" fontId="1" fillId="0" borderId="52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164" fontId="1" fillId="0" borderId="53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164" fontId="1" fillId="0" borderId="5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2" borderId="35" xfId="0" applyFont="1" applyFill="1" applyBorder="1" applyProtection="1"/>
    <xf numFmtId="164" fontId="1" fillId="12" borderId="35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5" xfId="0" applyFont="1" applyFill="1" applyBorder="1" applyProtection="1"/>
    <xf numFmtId="164" fontId="1" fillId="0" borderId="35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5" xfId="0" applyFont="1" applyFill="1" applyBorder="1" applyProtection="1"/>
    <xf numFmtId="164" fontId="1" fillId="0" borderId="35" xfId="0" applyNumberFormat="1" applyFont="1" applyFill="1" applyBorder="1" applyProtection="1">
      <protection locked="0"/>
    </xf>
    <xf numFmtId="0" fontId="1" fillId="12" borderId="40" xfId="0" applyFont="1" applyFill="1" applyBorder="1" applyAlignment="1" applyProtection="1">
      <alignment horizontal="left"/>
    </xf>
    <xf numFmtId="0" fontId="1" fillId="12" borderId="42" xfId="0" applyFont="1" applyFill="1" applyBorder="1" applyAlignment="1" applyProtection="1">
      <alignment horizontal="left"/>
    </xf>
    <xf numFmtId="0" fontId="0" fillId="0" borderId="4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14" fillId="0" borderId="56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8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  <xf numFmtId="0" fontId="1" fillId="12" borderId="12" xfId="0" applyFont="1" applyFill="1" applyBorder="1" applyAlignment="1" applyProtection="1">
      <alignment horizontal="left" vertical="center"/>
    </xf>
    <xf numFmtId="0" fontId="1" fillId="12" borderId="19" xfId="0" applyFont="1" applyFill="1" applyBorder="1" applyAlignment="1" applyProtection="1">
      <alignment horizontal="left" vertical="center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1" fillId="0" borderId="56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1" fillId="12" borderId="21" xfId="0" applyFont="1" applyFill="1" applyBorder="1" applyAlignment="1" applyProtection="1">
      <alignment horizontal="left" vertical="center"/>
    </xf>
    <xf numFmtId="164" fontId="0" fillId="0" borderId="11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164" fontId="8" fillId="0" borderId="13" xfId="0" applyNumberFormat="1" applyFont="1" applyFill="1" applyBorder="1" applyAlignment="1" applyProtection="1">
      <alignment horizontal="center" vertical="center"/>
    </xf>
    <xf numFmtId="164" fontId="8" fillId="0" borderId="45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8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8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164" fontId="0" fillId="0" borderId="18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left"/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5" fontId="9" fillId="9" borderId="12" xfId="0" applyNumberFormat="1" applyFont="1" applyFill="1" applyBorder="1" applyAlignment="1" applyProtection="1"/>
    <xf numFmtId="10" fontId="0" fillId="2" borderId="0" xfId="0" applyNumberFormat="1" applyFill="1"/>
    <xf numFmtId="0" fontId="2" fillId="2" borderId="0" xfId="0" applyFont="1" applyFill="1"/>
    <xf numFmtId="49" fontId="3" fillId="0" borderId="0" xfId="0" applyNumberFormat="1" applyFont="1" applyAlignment="1" applyProtection="1">
      <alignment horizontal="left"/>
      <protection locked="0"/>
    </xf>
    <xf numFmtId="49" fontId="4" fillId="2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/>
    <xf numFmtId="164" fontId="0" fillId="0" borderId="25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164" fontId="0" fillId="0" borderId="30" xfId="0" applyNumberFormat="1" applyBorder="1" applyAlignment="1">
      <alignment horizontal="right"/>
    </xf>
    <xf numFmtId="164" fontId="0" fillId="0" borderId="31" xfId="0" applyNumberFormat="1" applyBorder="1" applyAlignment="1" applyProtection="1">
      <alignment horizontal="right"/>
      <protection locked="0"/>
    </xf>
    <xf numFmtId="0" fontId="0" fillId="0" borderId="32" xfId="0" applyBorder="1" applyAlignment="1">
      <alignment horizontal="center"/>
    </xf>
    <xf numFmtId="0" fontId="0" fillId="5" borderId="33" xfId="0" applyFill="1" applyBorder="1"/>
    <xf numFmtId="164" fontId="0" fillId="6" borderId="26" xfId="0" applyNumberFormat="1" applyFill="1" applyBorder="1" applyAlignment="1" applyProtection="1">
      <alignment horizontal="right"/>
      <protection locked="0"/>
    </xf>
    <xf numFmtId="164" fontId="0" fillId="0" borderId="32" xfId="0" applyNumberFormat="1" applyBorder="1" applyProtection="1">
      <protection locked="0"/>
    </xf>
    <xf numFmtId="164" fontId="0" fillId="0" borderId="35" xfId="0" applyNumberFormat="1" applyBorder="1" applyProtection="1">
      <protection locked="0"/>
    </xf>
    <xf numFmtId="164" fontId="0" fillId="0" borderId="33" xfId="0" applyNumberFormat="1" applyBorder="1" applyAlignment="1">
      <alignment horizontal="right"/>
    </xf>
    <xf numFmtId="164" fontId="0" fillId="0" borderId="36" xfId="0" applyNumberFormat="1" applyBorder="1" applyAlignment="1" applyProtection="1">
      <alignment horizontal="right"/>
      <protection locked="0"/>
    </xf>
    <xf numFmtId="164" fontId="0" fillId="0" borderId="34" xfId="0" applyNumberFormat="1" applyBorder="1" applyAlignment="1" applyProtection="1">
      <alignment horizontal="right"/>
      <protection locked="0"/>
    </xf>
    <xf numFmtId="0" fontId="4" fillId="7" borderId="33" xfId="0" applyFont="1" applyFill="1" applyBorder="1"/>
    <xf numFmtId="164" fontId="0" fillId="6" borderId="37" xfId="0" applyNumberFormat="1" applyFill="1" applyBorder="1" applyAlignment="1" applyProtection="1">
      <alignment horizontal="right"/>
      <protection locked="0"/>
    </xf>
    <xf numFmtId="0" fontId="4" fillId="0" borderId="33" xfId="0" applyFont="1" applyBorder="1" applyAlignment="1">
      <alignment horizontal="left"/>
    </xf>
    <xf numFmtId="0" fontId="4" fillId="0" borderId="33" xfId="0" applyFont="1" applyBorder="1"/>
    <xf numFmtId="0" fontId="6" fillId="0" borderId="33" xfId="0" applyFont="1" applyBorder="1"/>
    <xf numFmtId="0" fontId="0" fillId="0" borderId="33" xfId="0" applyBorder="1"/>
    <xf numFmtId="164" fontId="0" fillId="0" borderId="37" xfId="0" applyNumberFormat="1" applyBorder="1" applyAlignment="1" applyProtection="1">
      <alignment horizontal="right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left" indent="5"/>
    </xf>
    <xf numFmtId="164" fontId="0" fillId="0" borderId="44" xfId="0" applyNumberFormat="1" applyBorder="1" applyAlignment="1">
      <alignment horizontal="right"/>
    </xf>
    <xf numFmtId="164" fontId="0" fillId="0" borderId="41" xfId="0" applyNumberFormat="1" applyBorder="1" applyAlignment="1">
      <alignment horizontal="right"/>
    </xf>
    <xf numFmtId="164" fontId="0" fillId="0" borderId="42" xfId="0" applyNumberFormat="1" applyBorder="1" applyAlignment="1" applyProtection="1">
      <alignment horizontal="right"/>
      <protection locked="0"/>
    </xf>
    <xf numFmtId="164" fontId="0" fillId="0" borderId="43" xfId="0" applyNumberFormat="1" applyBorder="1" applyAlignment="1" applyProtection="1">
      <alignment horizontal="right"/>
      <protection locked="0"/>
    </xf>
    <xf numFmtId="164" fontId="0" fillId="0" borderId="40" xfId="0" applyNumberFormat="1" applyBorder="1" applyAlignment="1" applyProtection="1">
      <alignment horizontal="right"/>
      <protection locked="0"/>
    </xf>
    <xf numFmtId="0" fontId="1" fillId="0" borderId="15" xfId="0" applyFont="1" applyBorder="1" applyAlignment="1">
      <alignment horizontal="center"/>
    </xf>
    <xf numFmtId="0" fontId="1" fillId="4" borderId="13" xfId="0" applyFont="1" applyFill="1" applyBorder="1"/>
    <xf numFmtId="164" fontId="1" fillId="4" borderId="11" xfId="0" applyNumberFormat="1" applyFont="1" applyFill="1" applyBorder="1" applyAlignment="1">
      <alignment horizontal="right"/>
    </xf>
    <xf numFmtId="164" fontId="1" fillId="4" borderId="12" xfId="0" applyNumberFormat="1" applyFont="1" applyFill="1" applyBorder="1" applyAlignment="1">
      <alignment horizontal="right"/>
    </xf>
    <xf numFmtId="164" fontId="1" fillId="4" borderId="44" xfId="0" applyNumberFormat="1" applyFont="1" applyFill="1" applyBorder="1" applyAlignment="1">
      <alignment horizontal="right"/>
    </xf>
    <xf numFmtId="164" fontId="1" fillId="4" borderId="18" xfId="0" applyNumberFormat="1" applyFont="1" applyFill="1" applyBorder="1" applyAlignment="1">
      <alignment horizontal="right"/>
    </xf>
    <xf numFmtId="0" fontId="0" fillId="7" borderId="12" xfId="0" applyFill="1" applyBorder="1" applyAlignment="1">
      <alignment horizontal="center"/>
    </xf>
    <xf numFmtId="0" fontId="1" fillId="7" borderId="15" xfId="0" applyFont="1" applyFill="1" applyBorder="1"/>
    <xf numFmtId="164" fontId="7" fillId="7" borderId="13" xfId="0" applyNumberFormat="1" applyFont="1" applyFill="1" applyBorder="1" applyAlignment="1">
      <alignment horizontal="center"/>
    </xf>
    <xf numFmtId="164" fontId="7" fillId="7" borderId="18" xfId="0" applyNumberFormat="1" applyFont="1" applyFill="1" applyBorder="1" applyAlignment="1">
      <alignment horizontal="center"/>
    </xf>
    <xf numFmtId="164" fontId="7" fillId="7" borderId="1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64" fontId="0" fillId="0" borderId="46" xfId="0" applyNumberFormat="1" applyBorder="1" applyProtection="1">
      <protection locked="0"/>
    </xf>
    <xf numFmtId="164" fontId="0" fillId="6" borderId="35" xfId="0" applyNumberFormat="1" applyFill="1" applyBorder="1" applyProtection="1">
      <protection locked="0"/>
    </xf>
    <xf numFmtId="164" fontId="0" fillId="0" borderId="47" xfId="0" applyNumberFormat="1" applyBorder="1" applyProtection="1">
      <protection locked="0"/>
    </xf>
    <xf numFmtId="164" fontId="0" fillId="6" borderId="47" xfId="0" applyNumberFormat="1" applyFill="1" applyBorder="1" applyProtection="1">
      <protection locked="0"/>
    </xf>
    <xf numFmtId="0" fontId="4" fillId="0" borderId="33" xfId="0" applyFont="1" applyBorder="1" applyAlignment="1">
      <alignment horizontal="left" indent="5"/>
    </xf>
    <xf numFmtId="0" fontId="0" fillId="0" borderId="48" xfId="0" applyBorder="1" applyAlignment="1">
      <alignment horizontal="center"/>
    </xf>
    <xf numFmtId="0" fontId="0" fillId="0" borderId="49" xfId="0" applyBorder="1"/>
    <xf numFmtId="164" fontId="0" fillId="0" borderId="50" xfId="0" applyNumberFormat="1" applyBorder="1" applyProtection="1">
      <protection locked="0"/>
    </xf>
    <xf numFmtId="0" fontId="1" fillId="7" borderId="14" xfId="0" applyFont="1" applyFill="1" applyBorder="1"/>
    <xf numFmtId="164" fontId="1" fillId="7" borderId="17" xfId="0" applyNumberFormat="1" applyFont="1" applyFill="1" applyBorder="1"/>
    <xf numFmtId="164" fontId="1" fillId="7" borderId="15" xfId="0" applyNumberFormat="1" applyFont="1" applyFill="1" applyBorder="1"/>
    <xf numFmtId="164" fontId="1" fillId="7" borderId="14" xfId="0" applyNumberFormat="1" applyFont="1" applyFill="1" applyBorder="1"/>
    <xf numFmtId="164" fontId="1" fillId="7" borderId="19" xfId="0" applyNumberFormat="1" applyFont="1" applyFill="1" applyBorder="1"/>
    <xf numFmtId="164" fontId="1" fillId="7" borderId="22" xfId="0" applyNumberFormat="1" applyFont="1" applyFill="1" applyBorder="1"/>
    <xf numFmtId="0" fontId="5" fillId="0" borderId="51" xfId="0" applyFont="1" applyBorder="1" applyAlignment="1">
      <alignment horizontal="center"/>
    </xf>
    <xf numFmtId="0" fontId="5" fillId="8" borderId="51" xfId="0" applyFont="1" applyFill="1" applyBorder="1" applyAlignment="1">
      <alignment horizontal="left"/>
    </xf>
    <xf numFmtId="165" fontId="9" fillId="9" borderId="51" xfId="0" applyNumberFormat="1" applyFont="1" applyFill="1" applyBorder="1"/>
    <xf numFmtId="165" fontId="9" fillId="9" borderId="11" xfId="0" applyNumberFormat="1" applyFont="1" applyFill="1" applyBorder="1"/>
    <xf numFmtId="165" fontId="9" fillId="9" borderId="12" xfId="0" applyNumberFormat="1" applyFont="1" applyFill="1" applyBorder="1"/>
    <xf numFmtId="165" fontId="9" fillId="9" borderId="42" xfId="0" applyNumberFormat="1" applyFont="1" applyFill="1" applyBorder="1"/>
    <xf numFmtId="0" fontId="10" fillId="0" borderId="14" xfId="0" applyFont="1" applyBorder="1" applyAlignment="1">
      <alignment horizontal="center"/>
    </xf>
    <xf numFmtId="0" fontId="10" fillId="0" borderId="14" xfId="0" applyFont="1" applyBorder="1"/>
    <xf numFmtId="0" fontId="10" fillId="10" borderId="3" xfId="0" applyFont="1" applyFill="1" applyBorder="1"/>
    <xf numFmtId="164" fontId="11" fillId="10" borderId="5" xfId="0" applyNumberFormat="1" applyFont="1" applyFill="1" applyBorder="1"/>
    <xf numFmtId="165" fontId="10" fillId="11" borderId="15" xfId="0" applyNumberFormat="1" applyFont="1" applyFill="1" applyBorder="1"/>
    <xf numFmtId="164" fontId="11" fillId="10" borderId="4" xfId="0" applyNumberFormat="1" applyFont="1" applyFill="1" applyBorder="1"/>
    <xf numFmtId="165" fontId="10" fillId="11" borderId="14" xfId="0" applyNumberFormat="1" applyFont="1" applyFill="1" applyBorder="1"/>
    <xf numFmtId="0" fontId="10" fillId="10" borderId="6" xfId="0" applyFont="1" applyFill="1" applyBorder="1"/>
    <xf numFmtId="0" fontId="10" fillId="10" borderId="7" xfId="0" applyFont="1" applyFill="1" applyBorder="1"/>
    <xf numFmtId="0" fontId="0" fillId="2" borderId="0" xfId="0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1" fillId="12" borderId="12" xfId="0" applyFont="1" applyFill="1" applyBorder="1" applyAlignment="1">
      <alignment horizontal="left" vertical="center"/>
    </xf>
    <xf numFmtId="164" fontId="1" fillId="0" borderId="52" xfId="0" applyNumberFormat="1" applyFont="1" applyBorder="1"/>
    <xf numFmtId="164" fontId="11" fillId="2" borderId="0" xfId="0" applyNumberFormat="1" applyFont="1" applyFill="1" applyAlignment="1">
      <alignment horizontal="right"/>
    </xf>
    <xf numFmtId="0" fontId="1" fillId="12" borderId="21" xfId="0" applyFont="1" applyFill="1" applyBorder="1" applyAlignment="1">
      <alignment horizontal="left" vertical="center"/>
    </xf>
    <xf numFmtId="164" fontId="1" fillId="0" borderId="53" xfId="0" applyNumberFormat="1" applyFont="1" applyBorder="1"/>
    <xf numFmtId="164" fontId="1" fillId="2" borderId="0" xfId="0" applyNumberFormat="1" applyFont="1" applyFill="1" applyProtection="1">
      <protection locked="0"/>
    </xf>
    <xf numFmtId="164" fontId="12" fillId="10" borderId="4" xfId="0" applyNumberFormat="1" applyFont="1" applyFill="1" applyBorder="1" applyAlignment="1">
      <alignment horizontal="center" wrapText="1"/>
    </xf>
    <xf numFmtId="164" fontId="12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0" fontId="1" fillId="12" borderId="19" xfId="0" applyFont="1" applyFill="1" applyBorder="1" applyAlignment="1">
      <alignment horizontal="left" vertical="center"/>
    </xf>
    <xf numFmtId="164" fontId="1" fillId="0" borderId="54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1" fillId="12" borderId="35" xfId="0" applyFont="1" applyFill="1" applyBorder="1"/>
    <xf numFmtId="164" fontId="1" fillId="12" borderId="35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0" borderId="35" xfId="0" applyFont="1" applyBorder="1"/>
    <xf numFmtId="164" fontId="1" fillId="0" borderId="35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7" fillId="0" borderId="35" xfId="0" applyFont="1" applyBorder="1"/>
    <xf numFmtId="164" fontId="1" fillId="0" borderId="35" xfId="0" applyNumberFormat="1" applyFont="1" applyBorder="1" applyProtection="1">
      <protection locked="0"/>
    </xf>
    <xf numFmtId="0" fontId="1" fillId="12" borderId="40" xfId="0" applyFont="1" applyFill="1" applyBorder="1" applyAlignment="1">
      <alignment horizontal="left"/>
    </xf>
    <xf numFmtId="0" fontId="1" fillId="12" borderId="42" xfId="0" applyFont="1" applyFill="1" applyBorder="1" applyAlignment="1">
      <alignment horizontal="left"/>
    </xf>
    <xf numFmtId="164" fontId="1" fillId="0" borderId="42" xfId="0" applyNumberFormat="1" applyFont="1" applyBorder="1" applyAlignment="1" applyProtection="1">
      <alignment horizontal="left"/>
      <protection locked="0"/>
    </xf>
    <xf numFmtId="0" fontId="0" fillId="0" borderId="42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1" fillId="0" borderId="56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4" fillId="0" borderId="56" xfId="1" applyFont="1" applyBorder="1"/>
    <xf numFmtId="0" fontId="1" fillId="0" borderId="0" xfId="0" applyFont="1" applyAlignment="1" applyProtection="1">
      <alignment horizontal="left"/>
      <protection locked="0"/>
    </xf>
    <xf numFmtId="0" fontId="14" fillId="0" borderId="0" xfId="1" applyFont="1"/>
    <xf numFmtId="0" fontId="14" fillId="0" borderId="0" xfId="0" applyFont="1"/>
    <xf numFmtId="0" fontId="14" fillId="0" borderId="25" xfId="1" applyFont="1" applyBorder="1"/>
    <xf numFmtId="0" fontId="14" fillId="0" borderId="31" xfId="0" applyFont="1" applyBorder="1"/>
    <xf numFmtId="0" fontId="1" fillId="0" borderId="31" xfId="0" applyFont="1" applyBorder="1" applyAlignment="1" applyProtection="1">
      <alignment horizontal="left"/>
      <protection locked="0"/>
    </xf>
    <xf numFmtId="0" fontId="0" fillId="0" borderId="31" xfId="0" applyBorder="1"/>
    <xf numFmtId="0" fontId="0" fillId="0" borderId="58" xfId="0" applyBorder="1"/>
    <xf numFmtId="0" fontId="14" fillId="2" borderId="0" xfId="1" applyFont="1" applyFill="1"/>
    <xf numFmtId="0" fontId="14" fillId="2" borderId="0" xfId="0" applyFont="1" applyFill="1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14" fontId="1" fillId="13" borderId="0" xfId="0" applyNumberFormat="1" applyFont="1" applyFill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13" borderId="0" xfId="0" applyFont="1" applyFill="1" applyAlignment="1">
      <alignment horizontal="left"/>
    </xf>
    <xf numFmtId="10" fontId="0" fillId="0" borderId="0" xfId="0" applyNumberFormat="1"/>
    <xf numFmtId="0" fontId="0" fillId="0" borderId="56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164" fontId="0" fillId="4" borderId="32" xfId="0" applyNumberFormat="1" applyFill="1" applyBorder="1" applyProtection="1">
      <protection locked="0"/>
    </xf>
    <xf numFmtId="164" fontId="0" fillId="4" borderId="35" xfId="0" applyNumberFormat="1" applyFill="1" applyBorder="1" applyProtection="1"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164" fontId="0" fillId="3" borderId="26" xfId="0" applyNumberFormat="1" applyFont="1" applyFill="1" applyBorder="1" applyAlignment="1" applyProtection="1">
      <alignment horizontal="right"/>
      <protection locked="0"/>
    </xf>
    <xf numFmtId="164" fontId="1" fillId="3" borderId="11" xfId="0" applyNumberFormat="1" applyFont="1" applyFill="1" applyBorder="1" applyAlignment="1" applyProtection="1">
      <alignment horizontal="right"/>
    </xf>
    <xf numFmtId="164" fontId="0" fillId="14" borderId="26" xfId="0" applyNumberFormat="1" applyFont="1" applyFill="1" applyBorder="1" applyAlignment="1" applyProtection="1">
      <alignment horizontal="right"/>
      <protection locked="0"/>
    </xf>
    <xf numFmtId="164" fontId="0" fillId="14" borderId="35" xfId="0" applyNumberFormat="1" applyFont="1" applyFill="1" applyBorder="1" applyProtection="1">
      <protection locked="0"/>
    </xf>
    <xf numFmtId="14" fontId="1" fillId="0" borderId="0" xfId="0" applyNumberFormat="1" applyFont="1" applyFill="1" applyBorder="1" applyAlignment="1" applyProtection="1">
      <alignment horizontal="left"/>
      <protection locked="0"/>
    </xf>
    <xf numFmtId="164" fontId="0" fillId="3" borderId="26" xfId="0" applyNumberFormat="1" applyFill="1" applyBorder="1" applyAlignment="1" applyProtection="1">
      <alignment horizontal="right"/>
      <protection locked="0"/>
    </xf>
    <xf numFmtId="164" fontId="1" fillId="3" borderId="11" xfId="0" applyNumberFormat="1" applyFont="1" applyFill="1" applyBorder="1" applyAlignment="1">
      <alignment horizontal="right"/>
    </xf>
    <xf numFmtId="164" fontId="8" fillId="0" borderId="13" xfId="0" applyNumberFormat="1" applyFont="1" applyBorder="1" applyAlignment="1">
      <alignment horizontal="center" vertical="center"/>
    </xf>
    <xf numFmtId="164" fontId="8" fillId="0" borderId="45" xfId="0" applyNumberFormat="1" applyFont="1" applyBorder="1" applyAlignment="1">
      <alignment horizontal="center" vertical="center"/>
    </xf>
    <xf numFmtId="164" fontId="9" fillId="9" borderId="51" xfId="0" applyNumberFormat="1" applyFont="1" applyFill="1" applyBorder="1"/>
    <xf numFmtId="164" fontId="9" fillId="9" borderId="11" xfId="0" applyNumberFormat="1" applyFont="1" applyFill="1" applyBorder="1"/>
    <xf numFmtId="164" fontId="0" fillId="13" borderId="26" xfId="0" applyNumberFormat="1" applyFont="1" applyFill="1" applyBorder="1" applyAlignment="1" applyProtection="1">
      <alignment horizontal="right"/>
      <protection locked="0"/>
    </xf>
    <xf numFmtId="164" fontId="0" fillId="13" borderId="32" xfId="0" applyNumberFormat="1" applyFont="1" applyFill="1" applyBorder="1" applyProtection="1">
      <protection locked="0"/>
    </xf>
    <xf numFmtId="164" fontId="0" fillId="13" borderId="28" xfId="0" applyNumberFormat="1" applyFont="1" applyFill="1" applyBorder="1" applyProtection="1">
      <protection locked="0"/>
    </xf>
    <xf numFmtId="164" fontId="1" fillId="13" borderId="11" xfId="0" applyNumberFormat="1" applyFont="1" applyFill="1" applyBorder="1" applyAlignment="1" applyProtection="1">
      <alignment horizontal="right"/>
    </xf>
    <xf numFmtId="0" fontId="4" fillId="0" borderId="0" xfId="0" applyFont="1"/>
    <xf numFmtId="10" fontId="4" fillId="0" borderId="0" xfId="0" applyNumberFormat="1" applyFont="1"/>
    <xf numFmtId="0" fontId="4" fillId="2" borderId="0" xfId="0" applyFont="1" applyFill="1"/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>
      <alignment horizontal="left"/>
    </xf>
    <xf numFmtId="0" fontId="7" fillId="1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13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4" fontId="7" fillId="13" borderId="0" xfId="0" applyNumberFormat="1" applyFont="1" applyFill="1" applyAlignment="1" applyProtection="1">
      <alignment horizontal="left"/>
      <protection locked="0"/>
    </xf>
    <xf numFmtId="0" fontId="4" fillId="0" borderId="58" xfId="0" applyFont="1" applyBorder="1"/>
    <xf numFmtId="0" fontId="4" fillId="0" borderId="31" xfId="0" applyFont="1" applyBorder="1"/>
    <xf numFmtId="0" fontId="7" fillId="0" borderId="31" xfId="0" applyFont="1" applyBorder="1" applyAlignment="1" applyProtection="1">
      <alignment horizontal="left"/>
      <protection locked="0"/>
    </xf>
    <xf numFmtId="0" fontId="4" fillId="0" borderId="57" xfId="0" applyFont="1" applyBorder="1"/>
    <xf numFmtId="0" fontId="7" fillId="0" borderId="0" xfId="0" applyFont="1" applyAlignment="1" applyProtection="1">
      <alignment horizontal="left"/>
      <protection locked="0"/>
    </xf>
    <xf numFmtId="0" fontId="7" fillId="0" borderId="56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56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6" xfId="0" applyFont="1" applyBorder="1" applyAlignment="1" applyProtection="1">
      <alignment horizontal="left"/>
      <protection locked="0"/>
    </xf>
    <xf numFmtId="0" fontId="16" fillId="0" borderId="0" xfId="0" applyFont="1"/>
    <xf numFmtId="0" fontId="16" fillId="0" borderId="56" xfId="0" applyFont="1" applyBorder="1"/>
    <xf numFmtId="0" fontId="4" fillId="0" borderId="55" xfId="0" applyFont="1" applyBorder="1"/>
    <xf numFmtId="0" fontId="4" fillId="0" borderId="42" xfId="0" applyFont="1" applyBorder="1"/>
    <xf numFmtId="164" fontId="7" fillId="0" borderId="42" xfId="0" applyNumberFormat="1" applyFont="1" applyBorder="1" applyAlignment="1" applyProtection="1">
      <alignment horizontal="left"/>
      <protection locked="0"/>
    </xf>
    <xf numFmtId="0" fontId="7" fillId="12" borderId="42" xfId="0" applyFont="1" applyFill="1" applyBorder="1" applyAlignment="1">
      <alignment horizontal="left"/>
    </xf>
    <xf numFmtId="0" fontId="7" fillId="12" borderId="40" xfId="0" applyFont="1" applyFill="1" applyBorder="1" applyAlignment="1">
      <alignment horizontal="left"/>
    </xf>
    <xf numFmtId="164" fontId="17" fillId="2" borderId="0" xfId="0" applyNumberFormat="1" applyFont="1" applyFill="1" applyAlignment="1">
      <alignment horizontal="right"/>
    </xf>
    <xf numFmtId="164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7" fillId="0" borderId="35" xfId="0" applyNumberFormat="1" applyFont="1" applyBorder="1" applyProtection="1">
      <protection locked="0"/>
    </xf>
    <xf numFmtId="164" fontId="7" fillId="12" borderId="35" xfId="0" applyNumberFormat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7" fillId="12" borderId="35" xfId="0" applyFont="1" applyFill="1" applyBorder="1"/>
    <xf numFmtId="164" fontId="7" fillId="0" borderId="35" xfId="0" applyNumberFormat="1" applyFont="1" applyBorder="1"/>
    <xf numFmtId="164" fontId="7" fillId="2" borderId="0" xfId="0" applyNumberFormat="1" applyFont="1" applyFill="1" applyAlignment="1" applyProtection="1">
      <alignment horizontal="right"/>
      <protection locked="0"/>
    </xf>
    <xf numFmtId="164" fontId="7" fillId="0" borderId="22" xfId="0" applyNumberFormat="1" applyFont="1" applyBorder="1" applyProtection="1">
      <protection locked="0"/>
    </xf>
    <xf numFmtId="164" fontId="7" fillId="0" borderId="54" xfId="0" applyNumberFormat="1" applyFont="1" applyBorder="1" applyProtection="1">
      <protection locked="0"/>
    </xf>
    <xf numFmtId="164" fontId="7" fillId="2" borderId="0" xfId="0" applyNumberFormat="1" applyFont="1" applyFill="1" applyProtection="1">
      <protection locked="0"/>
    </xf>
    <xf numFmtId="0" fontId="7" fillId="12" borderId="19" xfId="0" applyFont="1" applyFill="1" applyBorder="1" applyAlignment="1">
      <alignment horizontal="left" vertical="center"/>
    </xf>
    <xf numFmtId="164" fontId="18" fillId="10" borderId="4" xfId="0" applyNumberFormat="1" applyFont="1" applyFill="1" applyBorder="1" applyAlignment="1">
      <alignment horizontal="center" wrapText="1"/>
    </xf>
    <xf numFmtId="164" fontId="18" fillId="10" borderId="6" xfId="0" applyNumberFormat="1" applyFont="1" applyFill="1" applyBorder="1" applyAlignment="1" applyProtection="1">
      <alignment horizontal="center" wrapText="1"/>
      <protection locked="0"/>
    </xf>
    <xf numFmtId="164" fontId="18" fillId="2" borderId="0" xfId="0" applyNumberFormat="1" applyFont="1" applyFill="1" applyAlignment="1" applyProtection="1">
      <alignment horizontal="center" wrapText="1"/>
      <protection locked="0"/>
    </xf>
    <xf numFmtId="0" fontId="7" fillId="12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164" fontId="7" fillId="0" borderId="53" xfId="0" applyNumberFormat="1" applyFont="1" applyBorder="1"/>
    <xf numFmtId="164" fontId="7" fillId="15" borderId="53" xfId="0" applyNumberFormat="1" applyFont="1" applyFill="1" applyBorder="1"/>
    <xf numFmtId="0" fontId="7" fillId="12" borderId="21" xfId="0" applyFont="1" applyFill="1" applyBorder="1" applyAlignment="1">
      <alignment horizontal="left" vertical="center"/>
    </xf>
    <xf numFmtId="164" fontId="7" fillId="0" borderId="52" xfId="0" applyNumberFormat="1" applyFont="1" applyBorder="1"/>
    <xf numFmtId="165" fontId="19" fillId="11" borderId="15" xfId="0" applyNumberFormat="1" applyFont="1" applyFill="1" applyBorder="1"/>
    <xf numFmtId="164" fontId="17" fillId="10" borderId="4" xfId="0" applyNumberFormat="1" applyFont="1" applyFill="1" applyBorder="1"/>
    <xf numFmtId="0" fontId="19" fillId="10" borderId="3" xfId="0" applyFont="1" applyFill="1" applyBorder="1"/>
    <xf numFmtId="0" fontId="19" fillId="10" borderId="7" xfId="0" applyFont="1" applyFill="1" applyBorder="1"/>
    <xf numFmtId="0" fontId="19" fillId="10" borderId="6" xfId="0" applyFont="1" applyFill="1" applyBorder="1"/>
    <xf numFmtId="165" fontId="19" fillId="11" borderId="14" xfId="0" applyNumberFormat="1" applyFont="1" applyFill="1" applyBorder="1"/>
    <xf numFmtId="164" fontId="17" fillId="10" borderId="5" xfId="0" applyNumberFormat="1" applyFont="1" applyFill="1" applyBorder="1"/>
    <xf numFmtId="0" fontId="19" fillId="0" borderId="14" xfId="0" applyFont="1" applyBorder="1"/>
    <xf numFmtId="0" fontId="19" fillId="0" borderId="14" xfId="0" applyFont="1" applyBorder="1" applyAlignment="1">
      <alignment horizontal="center"/>
    </xf>
    <xf numFmtId="0" fontId="20" fillId="8" borderId="51" xfId="0" applyFont="1" applyFill="1" applyBorder="1" applyAlignment="1">
      <alignment horizontal="left"/>
    </xf>
    <xf numFmtId="0" fontId="20" fillId="0" borderId="51" xfId="0" applyFont="1" applyBorder="1" applyAlignment="1">
      <alignment horizontal="center"/>
    </xf>
    <xf numFmtId="164" fontId="7" fillId="7" borderId="15" xfId="0" applyNumberFormat="1" applyFont="1" applyFill="1" applyBorder="1"/>
    <xf numFmtId="164" fontId="7" fillId="7" borderId="17" xfId="0" applyNumberFormat="1" applyFont="1" applyFill="1" applyBorder="1"/>
    <xf numFmtId="164" fontId="7" fillId="7" borderId="19" xfId="0" applyNumberFormat="1" applyFont="1" applyFill="1" applyBorder="1"/>
    <xf numFmtId="164" fontId="7" fillId="7" borderId="22" xfId="0" applyNumberFormat="1" applyFont="1" applyFill="1" applyBorder="1"/>
    <xf numFmtId="164" fontId="7" fillId="7" borderId="14" xfId="0" applyNumberFormat="1" applyFont="1" applyFill="1" applyBorder="1"/>
    <xf numFmtId="0" fontId="7" fillId="7" borderId="14" xfId="0" applyFont="1" applyFill="1" applyBorder="1"/>
    <xf numFmtId="0" fontId="7" fillId="0" borderId="15" xfId="0" applyFont="1" applyBorder="1" applyAlignment="1">
      <alignment horizontal="center"/>
    </xf>
    <xf numFmtId="164" fontId="4" fillId="0" borderId="44" xfId="0" applyNumberFormat="1" applyFont="1" applyBorder="1" applyAlignment="1">
      <alignment horizontal="right"/>
    </xf>
    <xf numFmtId="164" fontId="4" fillId="0" borderId="50" xfId="0" applyNumberFormat="1" applyFont="1" applyBorder="1" applyProtection="1">
      <protection locked="0"/>
    </xf>
    <xf numFmtId="164" fontId="4" fillId="0" borderId="46" xfId="0" applyNumberFormat="1" applyFont="1" applyBorder="1" applyProtection="1">
      <protection locked="0"/>
    </xf>
    <xf numFmtId="164" fontId="4" fillId="0" borderId="33" xfId="0" applyNumberFormat="1" applyFont="1" applyBorder="1" applyAlignment="1">
      <alignment horizontal="right"/>
    </xf>
    <xf numFmtId="164" fontId="4" fillId="0" borderId="35" xfId="0" applyNumberFormat="1" applyFont="1" applyBorder="1" applyProtection="1">
      <protection locked="0"/>
    </xf>
    <xf numFmtId="164" fontId="4" fillId="15" borderId="32" xfId="0" applyNumberFormat="1" applyFont="1" applyFill="1" applyBorder="1" applyProtection="1">
      <protection locked="0"/>
    </xf>
    <xf numFmtId="164" fontId="4" fillId="0" borderId="41" xfId="0" applyNumberFormat="1" applyFont="1" applyBorder="1" applyAlignment="1">
      <alignment horizontal="right"/>
    </xf>
    <xf numFmtId="164" fontId="4" fillId="0" borderId="26" xfId="0" applyNumberFormat="1" applyFont="1" applyBorder="1" applyAlignment="1" applyProtection="1">
      <alignment horizontal="right"/>
      <protection locked="0"/>
    </xf>
    <xf numFmtId="164" fontId="4" fillId="0" borderId="25" xfId="0" applyNumberFormat="1" applyFont="1" applyBorder="1" applyAlignment="1" applyProtection="1">
      <alignment horizontal="right"/>
      <protection locked="0"/>
    </xf>
    <xf numFmtId="0" fontId="4" fillId="0" borderId="49" xfId="0" applyFont="1" applyBorder="1"/>
    <xf numFmtId="0" fontId="4" fillId="0" borderId="48" xfId="0" applyFont="1" applyBorder="1" applyAlignment="1">
      <alignment horizontal="center"/>
    </xf>
    <xf numFmtId="164" fontId="4" fillId="0" borderId="26" xfId="0" applyNumberFormat="1" applyFont="1" applyBorder="1" applyAlignment="1">
      <alignment horizontal="right"/>
    </xf>
    <xf numFmtId="164" fontId="4" fillId="0" borderId="47" xfId="0" applyNumberFormat="1" applyFont="1" applyBorder="1" applyProtection="1">
      <protection locked="0"/>
    </xf>
    <xf numFmtId="164" fontId="4" fillId="0" borderId="27" xfId="0" applyNumberFormat="1" applyFont="1" applyBorder="1" applyAlignment="1">
      <alignment horizontal="right"/>
    </xf>
    <xf numFmtId="0" fontId="4" fillId="0" borderId="32" xfId="0" applyFont="1" applyBorder="1" applyAlignment="1">
      <alignment horizontal="center"/>
    </xf>
    <xf numFmtId="164" fontId="4" fillId="0" borderId="32" xfId="0" applyNumberFormat="1" applyFont="1" applyBorder="1" applyProtection="1">
      <protection locked="0"/>
    </xf>
    <xf numFmtId="164" fontId="4" fillId="6" borderId="47" xfId="0" applyNumberFormat="1" applyFont="1" applyFill="1" applyBorder="1" applyProtection="1">
      <protection locked="0"/>
    </xf>
    <xf numFmtId="164" fontId="4" fillId="6" borderId="46" xfId="0" applyNumberFormat="1" applyFont="1" applyFill="1" applyBorder="1" applyProtection="1">
      <protection locked="0"/>
    </xf>
    <xf numFmtId="164" fontId="4" fillId="6" borderId="35" xfId="0" applyNumberFormat="1" applyFont="1" applyFill="1" applyBorder="1" applyProtection="1">
      <protection locked="0"/>
    </xf>
    <xf numFmtId="164" fontId="4" fillId="6" borderId="26" xfId="0" applyNumberFormat="1" applyFont="1" applyFill="1" applyBorder="1" applyAlignment="1" applyProtection="1">
      <alignment horizontal="right"/>
      <protection locked="0"/>
    </xf>
    <xf numFmtId="164" fontId="4" fillId="0" borderId="30" xfId="0" applyNumberFormat="1" applyFont="1" applyBorder="1" applyAlignment="1">
      <alignment horizontal="right"/>
    </xf>
    <xf numFmtId="164" fontId="4" fillId="0" borderId="29" xfId="0" applyNumberFormat="1" applyFont="1" applyBorder="1" applyProtection="1">
      <protection locked="0"/>
    </xf>
    <xf numFmtId="164" fontId="4" fillId="0" borderId="28" xfId="0" applyNumberFormat="1" applyFont="1" applyBorder="1" applyProtection="1">
      <protection locked="0"/>
    </xf>
    <xf numFmtId="0" fontId="4" fillId="0" borderId="24" xfId="0" applyFont="1" applyBorder="1"/>
    <xf numFmtId="0" fontId="4" fillId="0" borderId="23" xfId="0" applyFont="1" applyBorder="1" applyAlignment="1">
      <alignment horizontal="center"/>
    </xf>
    <xf numFmtId="0" fontId="21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0" fontId="21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7" borderId="15" xfId="0" applyFont="1" applyFill="1" applyBorder="1"/>
    <xf numFmtId="0" fontId="4" fillId="7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right"/>
    </xf>
    <xf numFmtId="164" fontId="7" fillId="4" borderId="18" xfId="0" applyNumberFormat="1" applyFont="1" applyFill="1" applyBorder="1" applyAlignment="1">
      <alignment horizontal="right"/>
    </xf>
    <xf numFmtId="164" fontId="7" fillId="4" borderId="44" xfId="0" applyNumberFormat="1" applyFont="1" applyFill="1" applyBorder="1" applyAlignment="1">
      <alignment horizontal="right"/>
    </xf>
    <xf numFmtId="164" fontId="7" fillId="4" borderId="12" xfId="0" applyNumberFormat="1" applyFont="1" applyFill="1" applyBorder="1" applyAlignment="1">
      <alignment horizontal="right"/>
    </xf>
    <xf numFmtId="0" fontId="7" fillId="4" borderId="13" xfId="0" applyFont="1" applyFill="1" applyBorder="1"/>
    <xf numFmtId="164" fontId="4" fillId="0" borderId="43" xfId="0" applyNumberFormat="1" applyFont="1" applyBorder="1" applyAlignment="1" applyProtection="1">
      <alignment horizontal="right"/>
      <protection locked="0"/>
    </xf>
    <xf numFmtId="164" fontId="4" fillId="0" borderId="40" xfId="0" applyNumberFormat="1" applyFont="1" applyBorder="1" applyAlignment="1" applyProtection="1">
      <alignment horizontal="right"/>
      <protection locked="0"/>
    </xf>
    <xf numFmtId="164" fontId="4" fillId="0" borderId="31" xfId="0" applyNumberFormat="1" applyFont="1" applyBorder="1" applyAlignment="1" applyProtection="1">
      <alignment horizontal="right"/>
      <protection locked="0"/>
    </xf>
    <xf numFmtId="0" fontId="4" fillId="0" borderId="39" xfId="0" applyFont="1" applyBorder="1" applyAlignment="1">
      <alignment horizontal="left" indent="5"/>
    </xf>
    <xf numFmtId="0" fontId="4" fillId="0" borderId="38" xfId="0" applyFont="1" applyBorder="1" applyAlignment="1">
      <alignment horizontal="center"/>
    </xf>
    <xf numFmtId="164" fontId="4" fillId="0" borderId="37" xfId="0" applyNumberFormat="1" applyFont="1" applyBorder="1" applyAlignment="1" applyProtection="1">
      <alignment horizontal="right"/>
      <protection locked="0"/>
    </xf>
    <xf numFmtId="164" fontId="4" fillId="0" borderId="34" xfId="0" applyNumberFormat="1" applyFont="1" applyBorder="1" applyAlignment="1" applyProtection="1">
      <alignment horizontal="right"/>
      <protection locked="0"/>
    </xf>
    <xf numFmtId="164" fontId="4" fillId="6" borderId="37" xfId="0" applyNumberFormat="1" applyFont="1" applyFill="1" applyBorder="1" applyAlignment="1" applyProtection="1">
      <alignment horizontal="right"/>
      <protection locked="0"/>
    </xf>
    <xf numFmtId="0" fontId="4" fillId="5" borderId="33" xfId="0" applyFont="1" applyFill="1" applyBorder="1"/>
    <xf numFmtId="0" fontId="7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/>
    </xf>
    <xf numFmtId="0" fontId="20" fillId="15" borderId="3" xfId="0" applyFont="1" applyFill="1" applyBorder="1" applyAlignment="1">
      <alignment horizontal="center" vertical="center"/>
    </xf>
    <xf numFmtId="0" fontId="20" fillId="15" borderId="6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0" fontId="4" fillId="2" borderId="0" xfId="0" applyNumberFormat="1" applyFont="1" applyFill="1"/>
    <xf numFmtId="0" fontId="3" fillId="2" borderId="0" xfId="0" applyFont="1" applyFill="1"/>
    <xf numFmtId="164" fontId="0" fillId="0" borderId="53" xfId="0" applyNumberFormat="1" applyFont="1" applyFill="1" applyBorder="1" applyAlignment="1" applyProtection="1">
      <alignment horizontal="right"/>
    </xf>
    <xf numFmtId="164" fontId="0" fillId="0" borderId="53" xfId="0" applyNumberFormat="1" applyFont="1" applyBorder="1" applyProtection="1">
      <protection locked="0"/>
    </xf>
    <xf numFmtId="164" fontId="0" fillId="0" borderId="37" xfId="0" applyNumberFormat="1" applyFont="1" applyFill="1" applyBorder="1" applyAlignment="1" applyProtection="1">
      <alignment horizontal="right"/>
    </xf>
    <xf numFmtId="164" fontId="0" fillId="0" borderId="37" xfId="0" applyNumberFormat="1" applyFont="1" applyBorder="1" applyProtection="1">
      <protection locked="0"/>
    </xf>
    <xf numFmtId="164" fontId="0" fillId="0" borderId="35" xfId="0" applyNumberFormat="1" applyFont="1" applyFill="1" applyBorder="1" applyProtection="1">
      <protection locked="0"/>
    </xf>
    <xf numFmtId="164" fontId="0" fillId="0" borderId="47" xfId="0" applyNumberFormat="1" applyFont="1" applyFill="1" applyBorder="1" applyProtection="1">
      <protection locked="0"/>
    </xf>
    <xf numFmtId="164" fontId="0" fillId="0" borderId="37" xfId="0" applyNumberFormat="1" applyFont="1" applyFill="1" applyBorder="1" applyProtection="1">
      <protection locked="0"/>
    </xf>
    <xf numFmtId="164" fontId="0" fillId="0" borderId="52" xfId="0" applyNumberFormat="1" applyFont="1" applyFill="1" applyBorder="1" applyAlignment="1" applyProtection="1">
      <alignment horizontal="right"/>
    </xf>
    <xf numFmtId="164" fontId="0" fillId="0" borderId="52" xfId="0" applyNumberFormat="1" applyFont="1" applyBorder="1" applyProtection="1">
      <protection locked="0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164" fontId="1" fillId="4" borderId="15" xfId="0" applyNumberFormat="1" applyFont="1" applyFill="1" applyBorder="1" applyAlignment="1" applyProtection="1">
      <alignment horizontal="right"/>
    </xf>
    <xf numFmtId="164" fontId="1" fillId="4" borderId="59" xfId="0" applyNumberFormat="1" applyFont="1" applyFill="1" applyBorder="1" applyAlignment="1" applyProtection="1">
      <alignment horizontal="right"/>
    </xf>
    <xf numFmtId="164" fontId="1" fillId="4" borderId="19" xfId="0" applyNumberFormat="1" applyFont="1" applyFill="1" applyBorder="1" applyAlignment="1" applyProtection="1">
      <alignment horizontal="right"/>
    </xf>
    <xf numFmtId="164" fontId="1" fillId="4" borderId="41" xfId="0" applyNumberFormat="1" applyFont="1" applyFill="1" applyBorder="1" applyAlignment="1" applyProtection="1">
      <alignment horizontal="right"/>
    </xf>
    <xf numFmtId="164" fontId="0" fillId="0" borderId="59" xfId="0" applyNumberFormat="1" applyFont="1" applyFill="1" applyBorder="1" applyAlignment="1" applyProtection="1">
      <alignment horizontal="right"/>
    </xf>
    <xf numFmtId="164" fontId="0" fillId="0" borderId="47" xfId="0" applyNumberFormat="1" applyFont="1" applyFill="1" applyBorder="1" applyAlignment="1" applyProtection="1">
      <alignment horizontal="right"/>
    </xf>
    <xf numFmtId="164" fontId="0" fillId="0" borderId="60" xfId="0" applyNumberFormat="1" applyFont="1" applyBorder="1" applyProtection="1">
      <protection locked="0"/>
    </xf>
    <xf numFmtId="164" fontId="0" fillId="0" borderId="46" xfId="0" applyNumberFormat="1" applyFont="1" applyFill="1" applyBorder="1" applyAlignment="1" applyProtection="1">
      <alignment horizontal="right"/>
    </xf>
    <xf numFmtId="164" fontId="0" fillId="0" borderId="26" xfId="0" applyNumberFormat="1" applyFont="1" applyBorder="1" applyProtection="1">
      <protection locked="0"/>
    </xf>
    <xf numFmtId="164" fontId="0" fillId="0" borderId="27" xfId="0" applyNumberFormat="1" applyFont="1" applyBorder="1" applyProtection="1">
      <protection locked="0"/>
    </xf>
    <xf numFmtId="0" fontId="1" fillId="0" borderId="22" xfId="0" applyFont="1" applyBorder="1" applyAlignment="1" applyProtection="1">
      <alignment horizontal="center" vertical="center" wrapText="1"/>
    </xf>
    <xf numFmtId="164" fontId="0" fillId="0" borderId="61" xfId="0" applyNumberFormat="1" applyBorder="1" applyAlignment="1" applyProtection="1">
      <alignment horizontal="center" vertical="center"/>
    </xf>
    <xf numFmtId="164" fontId="0" fillId="0" borderId="45" xfId="0" applyNumberFormat="1" applyBorder="1" applyAlignment="1" applyProtection="1">
      <alignment horizontal="center" vertical="center"/>
    </xf>
    <xf numFmtId="164" fontId="0" fillId="0" borderId="21" xfId="0" applyNumberForma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</xf>
    <xf numFmtId="164" fontId="0" fillId="0" borderId="10" xfId="0" applyNumberForma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M&#352;%20Jir&#225;skova%20NR%202024,%20SVR%202025-26_06.10.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Z&#352;%20P&#237;se&#269;n&#225;,%20NR%202024,%20SVR%202025-26_06.10.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Z&#352;%20Hornick&#225;%20NR%202024,%20SVR%202025-26_06.10.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Z&#352;%20&#352;koln&#237;%20NR%202024,%20SVR%202025-26_06.10.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Z&#352;%20A.%20Heyrovsk&#233;ho%20NR%202024,%20SVR%202025-26_06.10.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Z&#352;%20B&#345;ezeneck&#225;%20NR%202024,%20SVR%202025-26_06.10.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Z&#352;%20a%20M&#352;%2017.%20listopadu,%20NR%202024,%20SVR%202025-26_06.10.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UCETNI/Downloads/NR%202024%20+%20SVR%202025-26%20p&#345;&#237;prava%20270720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Z&#352;%20a%20M&#352;%20Palachova,%20NR%202024,%20SVR%202025-26_06.10.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SV&#268;%20Dome&#269;ek,%20NR%202024,%20SVR%202025-26_06.10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CHK\CHK%20-%20NR%202024%20+%20SVR%202025-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M&#283;Lesy\M&#283;Lesy%20-%20NR%202024%20+%20SVR%202025-2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SoS%20Chomutov\SoS%20Chomutov%20-%20NR%202024%20+%20SVR%202025-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TSMCH\TSmCh%20-%20NR%202024%20+%20SVR%202025-26%20%20%202.%20&#250;prav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Zoopark%20Chomutov\Zoopark%20%20NR%202024%20+%20SVR%202025-26%2020.09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Z&#352;%20Zahradn&#237;%20NR%202024,%20SVR%202025-26_06.10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Z&#352;%20Na%20P&#345;&#237;kopech%20NR%202024,%20SVR%202025-26_06.10.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&#352;KOLY\Z&#352;%20Kada&#328;sk&#225;,%20NR%202024,%20SVR%202025-26_06.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15">
          <cell r="G15">
            <v>9397</v>
          </cell>
          <cell r="H15">
            <v>10.5</v>
          </cell>
          <cell r="M15">
            <v>9500</v>
          </cell>
          <cell r="Y15">
            <v>11528.1</v>
          </cell>
        </row>
        <row r="16">
          <cell r="G16">
            <v>14066.5</v>
          </cell>
          <cell r="M16">
            <v>16313.3</v>
          </cell>
          <cell r="Y16">
            <v>14974</v>
          </cell>
        </row>
        <row r="17">
          <cell r="G17">
            <v>773.4</v>
          </cell>
          <cell r="M17">
            <v>271.7</v>
          </cell>
          <cell r="V17">
            <v>264.7</v>
          </cell>
        </row>
        <row r="18">
          <cell r="G18">
            <v>117156</v>
          </cell>
          <cell r="M18">
            <v>114000</v>
          </cell>
          <cell r="Y18">
            <v>121751</v>
          </cell>
        </row>
        <row r="19">
          <cell r="G19">
            <v>446.5</v>
          </cell>
          <cell r="M19">
            <v>275</v>
          </cell>
          <cell r="Y19">
            <v>16.2</v>
          </cell>
        </row>
        <row r="20">
          <cell r="G20">
            <v>238.2</v>
          </cell>
          <cell r="M20">
            <v>200</v>
          </cell>
          <cell r="X20">
            <v>100</v>
          </cell>
        </row>
        <row r="21">
          <cell r="F21">
            <v>655.5</v>
          </cell>
          <cell r="H21">
            <v>56.6</v>
          </cell>
          <cell r="M21">
            <v>350</v>
          </cell>
          <cell r="X21">
            <v>720.6</v>
          </cell>
        </row>
        <row r="22">
          <cell r="F22">
            <v>0</v>
          </cell>
          <cell r="M22">
            <v>0</v>
          </cell>
        </row>
        <row r="23">
          <cell r="F23">
            <v>5</v>
          </cell>
          <cell r="M23">
            <v>0</v>
          </cell>
        </row>
        <row r="28">
          <cell r="G28">
            <v>1991.3</v>
          </cell>
          <cell r="M28">
            <v>1700</v>
          </cell>
          <cell r="N28">
            <v>0</v>
          </cell>
          <cell r="Y28">
            <v>2082</v>
          </cell>
        </row>
        <row r="29">
          <cell r="G29">
            <v>9245.2999999999993</v>
          </cell>
          <cell r="M29">
            <v>8327.7000000000007</v>
          </cell>
          <cell r="N29">
            <v>0</v>
          </cell>
          <cell r="Y29">
            <v>10586.5</v>
          </cell>
        </row>
        <row r="30">
          <cell r="G30">
            <v>7768.2</v>
          </cell>
          <cell r="M30">
            <v>10316.299999999999</v>
          </cell>
          <cell r="N30">
            <v>0</v>
          </cell>
          <cell r="Y30">
            <v>8610</v>
          </cell>
        </row>
        <row r="31">
          <cell r="G31">
            <v>2532.4</v>
          </cell>
          <cell r="M31">
            <v>2470</v>
          </cell>
          <cell r="N31">
            <v>0</v>
          </cell>
          <cell r="Y31">
            <v>2860.6</v>
          </cell>
        </row>
        <row r="32">
          <cell r="G32">
            <v>86027.799999999988</v>
          </cell>
          <cell r="M32">
            <v>84255</v>
          </cell>
          <cell r="N32">
            <v>0</v>
          </cell>
          <cell r="Y32">
            <v>90999.7</v>
          </cell>
        </row>
        <row r="33">
          <cell r="G33">
            <v>85982.199999999983</v>
          </cell>
          <cell r="M33">
            <v>84215</v>
          </cell>
          <cell r="N33">
            <v>0</v>
          </cell>
          <cell r="Y33">
            <v>90969.7</v>
          </cell>
        </row>
        <row r="34">
          <cell r="G34">
            <v>45.6</v>
          </cell>
          <cell r="M34">
            <v>40</v>
          </cell>
          <cell r="N34">
            <v>0</v>
          </cell>
          <cell r="Y34">
            <v>30</v>
          </cell>
        </row>
        <row r="35">
          <cell r="G35">
            <v>28649</v>
          </cell>
          <cell r="M35">
            <v>28280</v>
          </cell>
          <cell r="N35">
            <v>0</v>
          </cell>
          <cell r="Y35">
            <v>30963.200000000001</v>
          </cell>
        </row>
        <row r="36">
          <cell r="G36">
            <v>0</v>
          </cell>
          <cell r="N36">
            <v>0</v>
          </cell>
          <cell r="Y36">
            <v>0</v>
          </cell>
        </row>
        <row r="37">
          <cell r="G37">
            <v>1978</v>
          </cell>
          <cell r="M37">
            <v>1751</v>
          </cell>
          <cell r="N37">
            <v>0</v>
          </cell>
          <cell r="Y37">
            <v>315.2</v>
          </cell>
        </row>
        <row r="38">
          <cell r="G38">
            <v>4418.2</v>
          </cell>
          <cell r="M38">
            <v>3810</v>
          </cell>
          <cell r="N38">
            <v>0</v>
          </cell>
          <cell r="Y38">
            <v>2937.3999999999996</v>
          </cell>
        </row>
        <row r="50">
          <cell r="G50">
            <v>991</v>
          </cell>
        </row>
        <row r="51">
          <cell r="G51">
            <v>256.5</v>
          </cell>
        </row>
        <row r="52">
          <cell r="G52">
            <v>573.20000000000027</v>
          </cell>
        </row>
        <row r="53">
          <cell r="G53">
            <v>160.5</v>
          </cell>
        </row>
        <row r="54">
          <cell r="G54">
            <v>0.8000000000001819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4">
          <cell r="D4" t="str">
            <v>Základní škola Chomutov, Písečná 5144</v>
          </cell>
        </row>
        <row r="6">
          <cell r="D6">
            <v>831476</v>
          </cell>
        </row>
        <row r="8">
          <cell r="D8" t="str">
            <v>Písečná 5144, 430 04 Chomutov</v>
          </cell>
        </row>
        <row r="15">
          <cell r="G15">
            <v>1218.5999999999999</v>
          </cell>
          <cell r="H15">
            <v>177.4</v>
          </cell>
          <cell r="M15">
            <v>1250</v>
          </cell>
          <cell r="Y15">
            <v>1400</v>
          </cell>
          <cell r="Z15">
            <v>120</v>
          </cell>
        </row>
        <row r="16">
          <cell r="G16">
            <v>5356.5</v>
          </cell>
          <cell r="M16">
            <v>5941.3</v>
          </cell>
          <cell r="Y16">
            <v>5941.3</v>
          </cell>
        </row>
        <row r="17">
          <cell r="G17">
            <v>452.3</v>
          </cell>
          <cell r="M17">
            <v>384.2</v>
          </cell>
          <cell r="Y17">
            <v>1157.5</v>
          </cell>
        </row>
        <row r="18">
          <cell r="G18">
            <v>44825.5</v>
          </cell>
          <cell r="M18">
            <v>38476</v>
          </cell>
          <cell r="Y18">
            <v>39837</v>
          </cell>
        </row>
        <row r="19">
          <cell r="G19">
            <v>550.29999999999995</v>
          </cell>
          <cell r="M19">
            <v>550.29999999999995</v>
          </cell>
          <cell r="Y19">
            <v>550.29999999999995</v>
          </cell>
        </row>
        <row r="20">
          <cell r="G20">
            <v>101.5</v>
          </cell>
          <cell r="M20">
            <v>0</v>
          </cell>
          <cell r="Y20">
            <v>0</v>
          </cell>
        </row>
        <row r="21">
          <cell r="G21">
            <v>314.5</v>
          </cell>
          <cell r="M21">
            <v>0</v>
          </cell>
          <cell r="Y21">
            <v>150</v>
          </cell>
        </row>
        <row r="22">
          <cell r="G22">
            <v>0</v>
          </cell>
          <cell r="M22">
            <v>0</v>
          </cell>
          <cell r="Y22">
            <v>0</v>
          </cell>
        </row>
        <row r="23">
          <cell r="G23">
            <v>0</v>
          </cell>
          <cell r="M23">
            <v>0</v>
          </cell>
          <cell r="Y23">
            <v>0</v>
          </cell>
        </row>
        <row r="28">
          <cell r="G28">
            <v>391.79999999999995</v>
          </cell>
          <cell r="M28">
            <v>740</v>
          </cell>
          <cell r="Y28">
            <v>865.4</v>
          </cell>
        </row>
        <row r="29">
          <cell r="G29">
            <v>2725.7</v>
          </cell>
          <cell r="M29">
            <v>2014.5</v>
          </cell>
          <cell r="Y29">
            <v>2165.5</v>
          </cell>
        </row>
        <row r="30">
          <cell r="G30">
            <v>1858.2</v>
          </cell>
          <cell r="H30">
            <v>37.799999999999997</v>
          </cell>
          <cell r="M30">
            <v>2681.3</v>
          </cell>
          <cell r="N30">
            <v>120</v>
          </cell>
          <cell r="Y30">
            <v>2501.3000000000002</v>
          </cell>
          <cell r="Z30">
            <v>120</v>
          </cell>
        </row>
        <row r="31">
          <cell r="G31">
            <v>1758.8999999999999</v>
          </cell>
          <cell r="M31">
            <v>983.8</v>
          </cell>
          <cell r="Y31">
            <v>1765.4</v>
          </cell>
        </row>
        <row r="32">
          <cell r="G32">
            <v>31344.600000000002</v>
          </cell>
          <cell r="M32">
            <v>28164.9</v>
          </cell>
          <cell r="Y32">
            <v>29277.699999999997</v>
          </cell>
        </row>
        <row r="33">
          <cell r="G33">
            <v>30118.3</v>
          </cell>
          <cell r="M33">
            <v>27854.9</v>
          </cell>
          <cell r="Y33">
            <v>28717.699999999997</v>
          </cell>
        </row>
        <row r="34">
          <cell r="G34">
            <v>1226.3</v>
          </cell>
          <cell r="M34">
            <v>310</v>
          </cell>
          <cell r="Y34">
            <v>560</v>
          </cell>
        </row>
        <row r="35">
          <cell r="G35">
            <v>10212</v>
          </cell>
          <cell r="M35">
            <v>10016.1</v>
          </cell>
          <cell r="Y35">
            <v>10325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1282.9000000000001</v>
          </cell>
          <cell r="M37">
            <v>1252.4000000000001</v>
          </cell>
          <cell r="Y37">
            <v>1257</v>
          </cell>
        </row>
        <row r="38">
          <cell r="G38">
            <v>3233.2999999999997</v>
          </cell>
          <cell r="M38">
            <v>748.8</v>
          </cell>
          <cell r="Y38">
            <v>878.8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4">
          <cell r="D4" t="str">
            <v>Základní škola Chomutov, Hornická 4387</v>
          </cell>
        </row>
        <row r="6">
          <cell r="D6">
            <v>46789723</v>
          </cell>
        </row>
        <row r="8">
          <cell r="D8" t="str">
            <v>Hornická 4387, Chomutov 43003</v>
          </cell>
        </row>
        <row r="15">
          <cell r="G15">
            <v>2568.4</v>
          </cell>
          <cell r="M15">
            <v>2120</v>
          </cell>
          <cell r="Y15">
            <v>2560</v>
          </cell>
        </row>
        <row r="16">
          <cell r="G16">
            <v>6199.1</v>
          </cell>
          <cell r="M16">
            <v>8610.9</v>
          </cell>
          <cell r="Y16">
            <v>8700</v>
          </cell>
        </row>
        <row r="17">
          <cell r="G17">
            <v>276.2</v>
          </cell>
          <cell r="M17">
            <v>335.1</v>
          </cell>
          <cell r="Y17">
            <v>288.7</v>
          </cell>
        </row>
        <row r="18">
          <cell r="G18">
            <v>45575.200000000004</v>
          </cell>
          <cell r="M18">
            <v>47587</v>
          </cell>
          <cell r="Y18">
            <v>49500</v>
          </cell>
        </row>
        <row r="19">
          <cell r="G19">
            <v>977</v>
          </cell>
          <cell r="M19">
            <v>977</v>
          </cell>
          <cell r="Y19">
            <v>977</v>
          </cell>
        </row>
        <row r="20">
          <cell r="M20">
            <v>200</v>
          </cell>
          <cell r="Y20">
            <v>200</v>
          </cell>
        </row>
        <row r="21">
          <cell r="G21">
            <v>532.70000000000005</v>
          </cell>
          <cell r="H21">
            <v>310.60000000000002</v>
          </cell>
          <cell r="M21">
            <v>0</v>
          </cell>
          <cell r="N21">
            <v>215</v>
          </cell>
          <cell r="Y21">
            <v>240</v>
          </cell>
          <cell r="Z21">
            <v>300</v>
          </cell>
        </row>
        <row r="22">
          <cell r="G22">
            <v>0</v>
          </cell>
          <cell r="H22">
            <v>310.60000000000002</v>
          </cell>
          <cell r="M22">
            <v>0</v>
          </cell>
          <cell r="N22">
            <v>205</v>
          </cell>
          <cell r="Y22">
            <v>0</v>
          </cell>
          <cell r="Z22">
            <v>290</v>
          </cell>
        </row>
        <row r="23">
          <cell r="G23">
            <v>0</v>
          </cell>
          <cell r="M23">
            <v>0</v>
          </cell>
          <cell r="Y23">
            <v>0</v>
          </cell>
        </row>
        <row r="28">
          <cell r="G28">
            <v>758.5</v>
          </cell>
          <cell r="M28">
            <v>590.79999999999995</v>
          </cell>
          <cell r="Y28">
            <v>750</v>
          </cell>
        </row>
        <row r="29">
          <cell r="G29">
            <v>3266.4</v>
          </cell>
          <cell r="M29">
            <v>2770</v>
          </cell>
          <cell r="Y29">
            <v>3452.7</v>
          </cell>
        </row>
        <row r="30">
          <cell r="G30">
            <v>3268.2</v>
          </cell>
          <cell r="H30">
            <v>70.8</v>
          </cell>
          <cell r="M30">
            <v>4680</v>
          </cell>
          <cell r="N30">
            <v>215</v>
          </cell>
          <cell r="Y30">
            <v>4200</v>
          </cell>
          <cell r="Z30">
            <v>300</v>
          </cell>
        </row>
        <row r="31">
          <cell r="G31">
            <v>1149.3</v>
          </cell>
          <cell r="M31">
            <v>931</v>
          </cell>
          <cell r="Y31">
            <v>1630</v>
          </cell>
        </row>
        <row r="32">
          <cell r="G32">
            <v>32989</v>
          </cell>
          <cell r="M32">
            <v>34310.699999999997</v>
          </cell>
          <cell r="Y32">
            <v>35691</v>
          </cell>
        </row>
        <row r="33">
          <cell r="G33">
            <v>32518</v>
          </cell>
          <cell r="M33">
            <v>34270.699999999997</v>
          </cell>
          <cell r="Y33">
            <v>34550</v>
          </cell>
        </row>
        <row r="34">
          <cell r="G34">
            <v>471</v>
          </cell>
          <cell r="M34">
            <v>40</v>
          </cell>
          <cell r="Y34">
            <v>450</v>
          </cell>
        </row>
        <row r="35">
          <cell r="G35">
            <v>10823.1</v>
          </cell>
          <cell r="M35">
            <v>11637.9</v>
          </cell>
          <cell r="Y35">
            <v>12759</v>
          </cell>
        </row>
        <row r="36">
          <cell r="G36">
            <v>44.1</v>
          </cell>
          <cell r="M36">
            <v>13</v>
          </cell>
          <cell r="Y36">
            <v>65</v>
          </cell>
        </row>
        <row r="37">
          <cell r="G37">
            <v>1656.3</v>
          </cell>
          <cell r="M37">
            <v>2035.1</v>
          </cell>
          <cell r="Y37">
            <v>2035.1</v>
          </cell>
        </row>
        <row r="38">
          <cell r="G38">
            <v>2130.7999999999997</v>
          </cell>
          <cell r="M38">
            <v>2861.5</v>
          </cell>
          <cell r="Y38">
            <v>1882.9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4">
          <cell r="D4" t="str">
            <v>Základní škola Chomutov, Školní 1480</v>
          </cell>
        </row>
        <row r="6">
          <cell r="D6">
            <v>46789731</v>
          </cell>
        </row>
        <row r="8">
          <cell r="D8" t="str">
            <v>Školní 1480/61, Chomutov, 430 01</v>
          </cell>
        </row>
        <row r="15">
          <cell r="G15">
            <v>1791.501</v>
          </cell>
          <cell r="H15">
            <v>0</v>
          </cell>
          <cell r="M15">
            <v>2200</v>
          </cell>
          <cell r="Y15">
            <v>2400</v>
          </cell>
          <cell r="Z15">
            <v>0</v>
          </cell>
        </row>
        <row r="16">
          <cell r="G16">
            <v>5668.6</v>
          </cell>
          <cell r="M16">
            <v>6620</v>
          </cell>
          <cell r="Y16">
            <v>6770</v>
          </cell>
        </row>
        <row r="17">
          <cell r="G17">
            <v>337.9</v>
          </cell>
          <cell r="M17">
            <v>269.8</v>
          </cell>
          <cell r="Y17">
            <v>244.6</v>
          </cell>
        </row>
        <row r="18">
          <cell r="G18">
            <v>48764.74</v>
          </cell>
          <cell r="M18">
            <v>44888.675000000003</v>
          </cell>
          <cell r="Y18">
            <v>52020</v>
          </cell>
        </row>
        <row r="19">
          <cell r="G19">
            <v>1446.8710000000001</v>
          </cell>
          <cell r="M19">
            <v>1446.88</v>
          </cell>
          <cell r="Y19">
            <v>1446.8689999999999</v>
          </cell>
        </row>
        <row r="20">
          <cell r="G20">
            <v>157.21</v>
          </cell>
          <cell r="M20">
            <v>170</v>
          </cell>
          <cell r="Y20">
            <v>30</v>
          </cell>
        </row>
        <row r="21">
          <cell r="G21">
            <v>490.06099999999998</v>
          </cell>
          <cell r="H21">
            <v>370.887</v>
          </cell>
          <cell r="M21">
            <v>0</v>
          </cell>
          <cell r="N21">
            <v>200</v>
          </cell>
          <cell r="Y21">
            <v>131</v>
          </cell>
          <cell r="Z21">
            <v>150</v>
          </cell>
        </row>
        <row r="22">
          <cell r="G22">
            <v>0</v>
          </cell>
          <cell r="H22">
            <v>370.887</v>
          </cell>
          <cell r="M22">
            <v>0</v>
          </cell>
          <cell r="N22">
            <v>200</v>
          </cell>
          <cell r="Y22">
            <v>0</v>
          </cell>
          <cell r="Z22">
            <v>150</v>
          </cell>
        </row>
        <row r="23">
          <cell r="G23">
            <v>0</v>
          </cell>
          <cell r="M23">
            <v>0</v>
          </cell>
          <cell r="Y23">
            <v>0</v>
          </cell>
        </row>
        <row r="28">
          <cell r="G28">
            <v>282.43599999999998</v>
          </cell>
          <cell r="M28">
            <v>200</v>
          </cell>
          <cell r="Y28">
            <v>130</v>
          </cell>
        </row>
        <row r="29">
          <cell r="G29">
            <v>2702.2170000000001</v>
          </cell>
          <cell r="H29">
            <v>23.952999999999999</v>
          </cell>
          <cell r="M29">
            <v>2915.509</v>
          </cell>
          <cell r="N29">
            <v>50</v>
          </cell>
          <cell r="Y29">
            <v>3578.4</v>
          </cell>
          <cell r="Z29">
            <v>50</v>
          </cell>
        </row>
        <row r="30">
          <cell r="G30">
            <v>3350.8589999999999</v>
          </cell>
          <cell r="H30">
            <v>117.72</v>
          </cell>
          <cell r="M30">
            <v>4300</v>
          </cell>
          <cell r="N30">
            <v>110</v>
          </cell>
          <cell r="Y30">
            <v>4150</v>
          </cell>
          <cell r="Z30">
            <v>100</v>
          </cell>
        </row>
        <row r="31">
          <cell r="G31">
            <v>1229.3150000000001</v>
          </cell>
          <cell r="H31">
            <v>7.968</v>
          </cell>
          <cell r="M31">
            <v>1029</v>
          </cell>
          <cell r="N31">
            <v>40</v>
          </cell>
          <cell r="Y31">
            <v>1412</v>
          </cell>
        </row>
        <row r="32">
          <cell r="G32">
            <v>34992.809000000001</v>
          </cell>
          <cell r="M32">
            <v>32529.053</v>
          </cell>
          <cell r="Y32">
            <v>37670.175999999999</v>
          </cell>
        </row>
        <row r="33">
          <cell r="G33">
            <v>34118.794000000002</v>
          </cell>
          <cell r="M33">
            <v>32479.053</v>
          </cell>
          <cell r="Y33">
            <v>37220.175999999999</v>
          </cell>
        </row>
        <row r="34">
          <cell r="G34">
            <v>874.01499999999999</v>
          </cell>
          <cell r="M34">
            <v>50</v>
          </cell>
          <cell r="Y34">
            <v>450</v>
          </cell>
        </row>
        <row r="35">
          <cell r="G35">
            <v>11653.045</v>
          </cell>
          <cell r="M35">
            <v>11130.663</v>
          </cell>
          <cell r="Y35">
            <v>12746.12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1927.5540000000001</v>
          </cell>
          <cell r="M37">
            <v>1914.9490000000001</v>
          </cell>
          <cell r="Y37">
            <v>1926.8689999999999</v>
          </cell>
        </row>
        <row r="38">
          <cell r="G38">
            <v>2498.2179999999998</v>
          </cell>
          <cell r="M38">
            <v>1576.181</v>
          </cell>
          <cell r="Y38">
            <v>1428.904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</sheetNames>
    <sheetDataSet>
      <sheetData sheetId="0">
        <row r="4">
          <cell r="D4" t="str">
            <v>Základní škola Chomutov, Akademika Heyrovského 4539</v>
          </cell>
        </row>
        <row r="6">
          <cell r="D6">
            <v>46789758</v>
          </cell>
        </row>
        <row r="8">
          <cell r="D8" t="str">
            <v>Chomutov, Akademika Heyrovského 4539</v>
          </cell>
        </row>
        <row r="15">
          <cell r="G15">
            <v>2398.0120000000002</v>
          </cell>
          <cell r="H15">
            <v>0</v>
          </cell>
          <cell r="M15">
            <v>2600</v>
          </cell>
          <cell r="N15">
            <v>0</v>
          </cell>
          <cell r="Y15">
            <v>2600</v>
          </cell>
          <cell r="Z15">
            <v>0</v>
          </cell>
        </row>
        <row r="16">
          <cell r="G16">
            <v>5396.2219999999998</v>
          </cell>
          <cell r="M16">
            <v>5201.6000000000004</v>
          </cell>
        </row>
        <row r="19">
          <cell r="G19">
            <v>0</v>
          </cell>
          <cell r="M19">
            <v>900.4</v>
          </cell>
          <cell r="Y19">
            <v>900.4</v>
          </cell>
        </row>
        <row r="20">
          <cell r="M20">
            <v>100</v>
          </cell>
          <cell r="Y20">
            <v>100</v>
          </cell>
        </row>
        <row r="21">
          <cell r="G21">
            <v>456.49900000000002</v>
          </cell>
          <cell r="H21">
            <v>396.47500000000002</v>
          </cell>
          <cell r="M21">
            <v>0</v>
          </cell>
          <cell r="N21">
            <v>350</v>
          </cell>
          <cell r="Y21">
            <v>0</v>
          </cell>
          <cell r="Z21">
            <v>400</v>
          </cell>
        </row>
        <row r="22">
          <cell r="G22">
            <v>0</v>
          </cell>
          <cell r="M22">
            <v>0</v>
          </cell>
          <cell r="N22">
            <v>350</v>
          </cell>
          <cell r="Y22">
            <v>0</v>
          </cell>
          <cell r="Z22">
            <v>400</v>
          </cell>
        </row>
        <row r="23">
          <cell r="G23">
            <v>0</v>
          </cell>
          <cell r="M23">
            <v>0</v>
          </cell>
          <cell r="Y23">
            <v>0</v>
          </cell>
        </row>
        <row r="28">
          <cell r="G28">
            <v>695.96299999999997</v>
          </cell>
          <cell r="M28">
            <v>370</v>
          </cell>
          <cell r="Y28">
            <v>400</v>
          </cell>
        </row>
        <row r="29">
          <cell r="G29">
            <v>3225.7139999999999</v>
          </cell>
          <cell r="H29">
            <v>28.082000000000001</v>
          </cell>
          <cell r="M29">
            <v>2760</v>
          </cell>
          <cell r="N29">
            <v>40</v>
          </cell>
          <cell r="Z29">
            <v>60</v>
          </cell>
        </row>
        <row r="30">
          <cell r="G30">
            <v>2200.2260000000001</v>
          </cell>
          <cell r="H30">
            <v>191.47</v>
          </cell>
          <cell r="M30">
            <v>3000</v>
          </cell>
          <cell r="N30">
            <v>310</v>
          </cell>
          <cell r="Z30">
            <v>340</v>
          </cell>
        </row>
        <row r="31">
          <cell r="G31">
            <v>1149.1600000000001</v>
          </cell>
          <cell r="H31">
            <v>21.55</v>
          </cell>
          <cell r="M31">
            <v>840</v>
          </cell>
          <cell r="Y31">
            <v>1194.8</v>
          </cell>
        </row>
        <row r="32">
          <cell r="G32">
            <v>30484.799999999999</v>
          </cell>
          <cell r="H32">
            <v>31.55</v>
          </cell>
          <cell r="M32">
            <v>31922.37</v>
          </cell>
          <cell r="Y32">
            <v>35100</v>
          </cell>
        </row>
        <row r="33">
          <cell r="G33">
            <v>30284.799999999999</v>
          </cell>
          <cell r="M33">
            <v>31695.895999999997</v>
          </cell>
          <cell r="Y33">
            <v>34870</v>
          </cell>
        </row>
        <row r="34">
          <cell r="G34">
            <v>200</v>
          </cell>
          <cell r="M34">
            <v>180.1</v>
          </cell>
          <cell r="Y34">
            <v>200</v>
          </cell>
        </row>
        <row r="35">
          <cell r="G35">
            <v>10208.52</v>
          </cell>
          <cell r="M35">
            <v>10582.5</v>
          </cell>
          <cell r="Y35">
            <v>11646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1396.681</v>
          </cell>
          <cell r="M37">
            <v>1392.4</v>
          </cell>
          <cell r="Y37">
            <v>1392.4</v>
          </cell>
        </row>
        <row r="38">
          <cell r="G38">
            <v>1139</v>
          </cell>
          <cell r="M38">
            <v>4133.7000000000007</v>
          </cell>
          <cell r="Y38">
            <v>1722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</sheetNames>
    <sheetDataSet>
      <sheetData sheetId="0">
        <row r="4">
          <cell r="D4" t="str">
            <v>Základní škola Chomutov, Březenecká 4679</v>
          </cell>
        </row>
        <row r="6">
          <cell r="D6">
            <v>46789766</v>
          </cell>
        </row>
        <row r="8">
          <cell r="D8" t="str">
            <v>Březenecká 4679, Chomutov 43004</v>
          </cell>
        </row>
        <row r="15">
          <cell r="G15">
            <v>2157.6</v>
          </cell>
          <cell r="J15">
            <v>314.2</v>
          </cell>
          <cell r="O15">
            <v>2000</v>
          </cell>
          <cell r="P15">
            <v>286</v>
          </cell>
          <cell r="AA15">
            <v>2150</v>
          </cell>
          <cell r="AB15">
            <v>310</v>
          </cell>
        </row>
        <row r="16">
          <cell r="G16">
            <v>5060</v>
          </cell>
          <cell r="J16">
            <v>0</v>
          </cell>
          <cell r="O16">
            <v>5747.7</v>
          </cell>
          <cell r="AA16">
            <v>6100</v>
          </cell>
        </row>
        <row r="17">
          <cell r="G17">
            <v>522.70000000000005</v>
          </cell>
          <cell r="J17">
            <v>0</v>
          </cell>
          <cell r="O17">
            <v>483.3</v>
          </cell>
          <cell r="AA17">
            <v>1030.9000000000001</v>
          </cell>
        </row>
        <row r="18">
          <cell r="G18">
            <v>44003.200000000004</v>
          </cell>
          <cell r="J18">
            <v>0</v>
          </cell>
          <cell r="O18">
            <v>48405.5</v>
          </cell>
          <cell r="P18">
            <v>0</v>
          </cell>
          <cell r="AA18">
            <v>48289.599999999999</v>
          </cell>
          <cell r="AB18">
            <v>0</v>
          </cell>
        </row>
        <row r="19">
          <cell r="G19">
            <v>897.3</v>
          </cell>
          <cell r="J19">
            <v>0</v>
          </cell>
          <cell r="O19">
            <v>897.3</v>
          </cell>
          <cell r="P19">
            <v>0</v>
          </cell>
          <cell r="AA19">
            <v>1030</v>
          </cell>
          <cell r="AB19">
            <v>0</v>
          </cell>
        </row>
        <row r="20">
          <cell r="G20">
            <v>287</v>
          </cell>
          <cell r="J20">
            <v>0</v>
          </cell>
          <cell r="O20">
            <v>100</v>
          </cell>
          <cell r="P20">
            <v>0</v>
          </cell>
          <cell r="AA20">
            <v>600</v>
          </cell>
          <cell r="AB20">
            <v>0</v>
          </cell>
        </row>
        <row r="21">
          <cell r="G21">
            <v>209.3</v>
          </cell>
          <cell r="J21">
            <v>262.2</v>
          </cell>
          <cell r="O21">
            <v>190</v>
          </cell>
          <cell r="P21">
            <v>196</v>
          </cell>
          <cell r="AA21">
            <v>210</v>
          </cell>
          <cell r="AB21">
            <v>260</v>
          </cell>
        </row>
        <row r="22">
          <cell r="G22">
            <v>0</v>
          </cell>
          <cell r="J22">
            <v>262.2</v>
          </cell>
          <cell r="O22">
            <v>0</v>
          </cell>
          <cell r="P22">
            <v>196</v>
          </cell>
          <cell r="AA22">
            <v>0</v>
          </cell>
          <cell r="AB22">
            <v>260</v>
          </cell>
        </row>
        <row r="23">
          <cell r="G23">
            <v>0</v>
          </cell>
          <cell r="J23">
            <v>0</v>
          </cell>
          <cell r="AA23">
            <v>0</v>
          </cell>
          <cell r="AB23">
            <v>0</v>
          </cell>
        </row>
        <row r="28">
          <cell r="G28">
            <v>109.6</v>
          </cell>
          <cell r="J28">
            <v>0</v>
          </cell>
          <cell r="O28">
            <v>272</v>
          </cell>
          <cell r="P28">
            <v>5.3</v>
          </cell>
          <cell r="AA28">
            <v>292</v>
          </cell>
          <cell r="AB28">
            <v>4</v>
          </cell>
        </row>
        <row r="29">
          <cell r="G29">
            <v>3279.2</v>
          </cell>
          <cell r="J29">
            <v>226.8</v>
          </cell>
          <cell r="O29">
            <v>3031.2</v>
          </cell>
          <cell r="P29">
            <v>280</v>
          </cell>
          <cell r="AA29">
            <v>3221.6</v>
          </cell>
          <cell r="AB29">
            <v>280</v>
          </cell>
        </row>
        <row r="30">
          <cell r="G30">
            <v>2291.1</v>
          </cell>
          <cell r="J30">
            <v>107.2</v>
          </cell>
          <cell r="O30">
            <v>2414.6999999999998</v>
          </cell>
          <cell r="P30">
            <v>40</v>
          </cell>
          <cell r="AA30">
            <v>2414.6999999999998</v>
          </cell>
          <cell r="AB30">
            <v>45</v>
          </cell>
        </row>
        <row r="31">
          <cell r="G31">
            <v>1386.7000000000003</v>
          </cell>
          <cell r="J31">
            <v>0</v>
          </cell>
          <cell r="O31">
            <v>1335.6</v>
          </cell>
          <cell r="P31">
            <v>0</v>
          </cell>
          <cell r="AA31">
            <v>1864</v>
          </cell>
          <cell r="AB31">
            <v>15</v>
          </cell>
        </row>
        <row r="32">
          <cell r="G32">
            <v>31905.200000000001</v>
          </cell>
          <cell r="J32">
            <v>88.9</v>
          </cell>
          <cell r="O32">
            <v>35439.4</v>
          </cell>
          <cell r="P32">
            <v>144</v>
          </cell>
          <cell r="AA32">
            <v>35291.200000000004</v>
          </cell>
          <cell r="AB32">
            <v>154</v>
          </cell>
        </row>
        <row r="33">
          <cell r="G33">
            <v>31387.4</v>
          </cell>
          <cell r="J33">
            <v>31.6</v>
          </cell>
          <cell r="O33">
            <v>34875.800000000003</v>
          </cell>
          <cell r="P33">
            <v>44</v>
          </cell>
          <cell r="AA33">
            <v>34844.800000000003</v>
          </cell>
          <cell r="AB33">
            <v>44</v>
          </cell>
        </row>
        <row r="34">
          <cell r="G34">
            <v>517.79999999999995</v>
          </cell>
          <cell r="J34">
            <v>57.3</v>
          </cell>
          <cell r="O34">
            <v>563.6</v>
          </cell>
          <cell r="P34">
            <v>100</v>
          </cell>
          <cell r="AA34">
            <v>446.4</v>
          </cell>
          <cell r="AB34">
            <v>110</v>
          </cell>
        </row>
        <row r="35">
          <cell r="G35">
            <v>10384.700000000001</v>
          </cell>
          <cell r="J35">
            <v>10.7</v>
          </cell>
          <cell r="O35">
            <v>11713.1</v>
          </cell>
          <cell r="P35">
            <v>11.7</v>
          </cell>
          <cell r="AA35">
            <v>11756.499999999998</v>
          </cell>
          <cell r="AB35">
            <v>11.7</v>
          </cell>
        </row>
        <row r="36">
          <cell r="G36">
            <v>0</v>
          </cell>
          <cell r="J36">
            <v>0</v>
          </cell>
          <cell r="O36">
            <v>0</v>
          </cell>
          <cell r="P36">
            <v>0</v>
          </cell>
          <cell r="AA36">
            <v>2</v>
          </cell>
          <cell r="AB36">
            <v>0</v>
          </cell>
        </row>
        <row r="37">
          <cell r="G37">
            <v>1825.1999999999998</v>
          </cell>
          <cell r="J37">
            <v>0</v>
          </cell>
          <cell r="O37">
            <v>1887.3</v>
          </cell>
          <cell r="P37">
            <v>0</v>
          </cell>
          <cell r="AA37">
            <v>2026.4</v>
          </cell>
          <cell r="AB37">
            <v>0</v>
          </cell>
        </row>
        <row r="38">
          <cell r="G38">
            <v>1951.6000000000001</v>
          </cell>
          <cell r="J38">
            <v>0.6</v>
          </cell>
          <cell r="O38">
            <v>1730.5</v>
          </cell>
          <cell r="P38">
            <v>1</v>
          </cell>
          <cell r="AA38">
            <v>2542.1</v>
          </cell>
          <cell r="AB38">
            <v>60.3</v>
          </cell>
        </row>
        <row r="44">
          <cell r="D44">
            <v>642.1</v>
          </cell>
          <cell r="L44">
            <v>642.1</v>
          </cell>
        </row>
        <row r="51">
          <cell r="G51">
            <v>1075.5999999999999</v>
          </cell>
          <cell r="O51">
            <v>1145.5999999999999</v>
          </cell>
          <cell r="AA51">
            <v>595.59999999999991</v>
          </cell>
        </row>
        <row r="52">
          <cell r="G52">
            <v>293.99999999999977</v>
          </cell>
          <cell r="O52">
            <v>631.89999999999975</v>
          </cell>
          <cell r="AA52">
            <v>939.79999999999984</v>
          </cell>
        </row>
        <row r="53">
          <cell r="G53">
            <v>173.9</v>
          </cell>
          <cell r="O53">
            <v>175.9</v>
          </cell>
          <cell r="AA53">
            <v>175.9</v>
          </cell>
        </row>
        <row r="54">
          <cell r="G54">
            <v>690.7</v>
          </cell>
          <cell r="O54">
            <v>832.40000000000009</v>
          </cell>
          <cell r="AA54">
            <v>841.60000000000014</v>
          </cell>
        </row>
        <row r="57">
          <cell r="E57">
            <v>66.900000000000006</v>
          </cell>
          <cell r="L57">
            <v>70.3</v>
          </cell>
          <cell r="X57">
            <v>68.900000000000006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</sheetNames>
    <sheetDataSet>
      <sheetData sheetId="0">
        <row r="15">
          <cell r="M15">
            <v>550</v>
          </cell>
          <cell r="Y15">
            <v>550</v>
          </cell>
          <cell r="Z15">
            <v>220</v>
          </cell>
        </row>
        <row r="16">
          <cell r="M16">
            <v>4866.8</v>
          </cell>
          <cell r="Y16">
            <v>5000</v>
          </cell>
        </row>
        <row r="17">
          <cell r="M17">
            <v>168.3</v>
          </cell>
          <cell r="Y17">
            <v>172.9</v>
          </cell>
        </row>
        <row r="18">
          <cell r="M18">
            <v>55358.3</v>
          </cell>
          <cell r="Y18">
            <v>54521.7</v>
          </cell>
          <cell r="Z18">
            <v>0</v>
          </cell>
        </row>
        <row r="19">
          <cell r="M19">
            <v>0</v>
          </cell>
          <cell r="Y19">
            <v>0</v>
          </cell>
          <cell r="Z19">
            <v>0</v>
          </cell>
        </row>
        <row r="20">
          <cell r="M20">
            <v>250.9</v>
          </cell>
          <cell r="Y20">
            <v>250</v>
          </cell>
          <cell r="Z20">
            <v>0</v>
          </cell>
        </row>
        <row r="21">
          <cell r="M21">
            <v>250</v>
          </cell>
          <cell r="Y21">
            <v>350</v>
          </cell>
          <cell r="Z21">
            <v>360</v>
          </cell>
        </row>
        <row r="22">
          <cell r="M22">
            <v>0</v>
          </cell>
          <cell r="Y22">
            <v>0</v>
          </cell>
          <cell r="Z22">
            <v>360</v>
          </cell>
        </row>
        <row r="23">
          <cell r="M23">
            <v>0</v>
          </cell>
          <cell r="Y23">
            <v>0</v>
          </cell>
          <cell r="Z23">
            <v>0</v>
          </cell>
        </row>
        <row r="28">
          <cell r="N28">
            <v>60</v>
          </cell>
          <cell r="Y28">
            <v>795</v>
          </cell>
        </row>
        <row r="29">
          <cell r="N29">
            <v>303</v>
          </cell>
          <cell r="Y29">
            <v>1395</v>
          </cell>
        </row>
        <row r="30">
          <cell r="N30">
            <v>150</v>
          </cell>
          <cell r="Y30">
            <v>2047.5</v>
          </cell>
        </row>
        <row r="31">
          <cell r="N31">
            <v>0</v>
          </cell>
          <cell r="Y31">
            <v>937</v>
          </cell>
        </row>
        <row r="32">
          <cell r="N32">
            <v>50</v>
          </cell>
          <cell r="Y32">
            <v>39520.100000000006</v>
          </cell>
        </row>
        <row r="33">
          <cell r="N33">
            <v>50</v>
          </cell>
          <cell r="Y33">
            <v>39279.5</v>
          </cell>
        </row>
        <row r="34">
          <cell r="N34">
            <v>0</v>
          </cell>
          <cell r="Y34">
            <v>240.6</v>
          </cell>
        </row>
        <row r="35">
          <cell r="N35">
            <v>16</v>
          </cell>
          <cell r="Y35">
            <v>13276.9</v>
          </cell>
        </row>
        <row r="36">
          <cell r="N36">
            <v>0</v>
          </cell>
          <cell r="Y36">
            <v>30</v>
          </cell>
        </row>
        <row r="37">
          <cell r="N37">
            <v>0</v>
          </cell>
          <cell r="Y37">
            <v>854.8</v>
          </cell>
        </row>
        <row r="38">
          <cell r="N38">
            <v>1</v>
          </cell>
          <cell r="Y38">
            <v>1988.3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15">
          <cell r="G15">
            <v>1025.5</v>
          </cell>
          <cell r="H15">
            <v>0</v>
          </cell>
          <cell r="I15">
            <v>1025.5</v>
          </cell>
          <cell r="K15"/>
        </row>
        <row r="16">
          <cell r="G16">
            <v>2375</v>
          </cell>
          <cell r="H16"/>
          <cell r="I16">
            <v>2375</v>
          </cell>
          <cell r="K16"/>
        </row>
        <row r="17">
          <cell r="G17">
            <v>213.4</v>
          </cell>
          <cell r="H17"/>
          <cell r="I17">
            <v>213.4</v>
          </cell>
          <cell r="K17"/>
        </row>
        <row r="18">
          <cell r="G18">
            <v>22680.2</v>
          </cell>
          <cell r="H18"/>
          <cell r="I18">
            <v>22680.2</v>
          </cell>
        </row>
        <row r="19">
          <cell r="G19">
            <v>18.600000000000001</v>
          </cell>
          <cell r="H19"/>
          <cell r="I19">
            <v>18.600000000000001</v>
          </cell>
          <cell r="K19"/>
        </row>
        <row r="20">
          <cell r="G20">
            <v>114.1</v>
          </cell>
          <cell r="H20"/>
          <cell r="I20">
            <v>114.1</v>
          </cell>
          <cell r="K20"/>
        </row>
        <row r="21">
          <cell r="G21">
            <v>113.1</v>
          </cell>
          <cell r="H21"/>
          <cell r="I21">
            <v>113.1</v>
          </cell>
          <cell r="K21"/>
        </row>
        <row r="22">
          <cell r="G22">
            <v>0</v>
          </cell>
          <cell r="H22"/>
          <cell r="I22">
            <v>0</v>
          </cell>
          <cell r="K22"/>
        </row>
        <row r="23">
          <cell r="G23">
            <v>0</v>
          </cell>
          <cell r="H23"/>
          <cell r="I23">
            <v>0</v>
          </cell>
          <cell r="K23"/>
        </row>
        <row r="28">
          <cell r="G28">
            <v>266.5</v>
          </cell>
          <cell r="H28"/>
          <cell r="M28">
            <v>505.7</v>
          </cell>
        </row>
        <row r="29">
          <cell r="G29">
            <v>1232.7</v>
          </cell>
          <cell r="H29"/>
          <cell r="M29">
            <v>1266</v>
          </cell>
        </row>
        <row r="30">
          <cell r="G30">
            <v>1111.2</v>
          </cell>
          <cell r="H30"/>
          <cell r="M30">
            <v>1275</v>
          </cell>
        </row>
        <row r="31">
          <cell r="G31">
            <v>592.70000000000005</v>
          </cell>
          <cell r="H31"/>
          <cell r="M31">
            <v>474.8</v>
          </cell>
        </row>
        <row r="32">
          <cell r="G32">
            <v>17031.900000000001</v>
          </cell>
          <cell r="H32"/>
          <cell r="M32">
            <v>16139</v>
          </cell>
        </row>
        <row r="33">
          <cell r="G33">
            <v>16354.8</v>
          </cell>
          <cell r="H33"/>
          <cell r="M33">
            <v>15902</v>
          </cell>
        </row>
        <row r="34">
          <cell r="G34">
            <v>677.1</v>
          </cell>
          <cell r="H34"/>
          <cell r="M34">
            <v>237</v>
          </cell>
        </row>
        <row r="35">
          <cell r="G35">
            <v>5411.7</v>
          </cell>
          <cell r="H35"/>
          <cell r="M35">
            <v>5361.7999999999993</v>
          </cell>
        </row>
        <row r="36">
          <cell r="G36">
            <v>16.600000000000001</v>
          </cell>
          <cell r="H36"/>
          <cell r="M36">
            <v>0</v>
          </cell>
        </row>
        <row r="37">
          <cell r="G37">
            <v>456.4</v>
          </cell>
          <cell r="H37"/>
          <cell r="M37">
            <v>457.2</v>
          </cell>
        </row>
        <row r="38">
          <cell r="G38">
            <v>369.8</v>
          </cell>
          <cell r="H38"/>
          <cell r="M38">
            <v>747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15">
          <cell r="M15">
            <v>1040</v>
          </cell>
        </row>
        <row r="16">
          <cell r="M16">
            <v>3245</v>
          </cell>
        </row>
        <row r="17">
          <cell r="M17">
            <v>125</v>
          </cell>
        </row>
        <row r="18">
          <cell r="M18">
            <v>21752</v>
          </cell>
        </row>
        <row r="19">
          <cell r="M19">
            <v>44.5</v>
          </cell>
        </row>
        <row r="20">
          <cell r="M20">
            <v>20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</sheetNames>
    <sheetDataSet>
      <sheetData sheetId="0">
        <row r="15">
          <cell r="M15">
            <v>2400</v>
          </cell>
        </row>
        <row r="16">
          <cell r="M16">
            <v>1714.9</v>
          </cell>
        </row>
        <row r="17">
          <cell r="M17">
            <v>183.2</v>
          </cell>
        </row>
        <row r="18">
          <cell r="M18">
            <v>10349.6</v>
          </cell>
        </row>
        <row r="19">
          <cell r="M19">
            <v>347</v>
          </cell>
        </row>
        <row r="20">
          <cell r="M20">
            <v>30</v>
          </cell>
        </row>
        <row r="21">
          <cell r="M21">
            <v>80</v>
          </cell>
        </row>
        <row r="22">
          <cell r="M22">
            <v>0</v>
          </cell>
        </row>
        <row r="23">
          <cell r="M23">
            <v>0</v>
          </cell>
        </row>
        <row r="30">
          <cell r="N30">
            <v>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4">
          <cell r="D4" t="str">
            <v>Chomutovská knihovna, příspěvková organizace</v>
          </cell>
        </row>
        <row r="6">
          <cell r="D6" t="str">
            <v>00360589</v>
          </cell>
        </row>
        <row r="8">
          <cell r="D8" t="str">
            <v>Palackého 4995, 430 01 Chomutov</v>
          </cell>
        </row>
        <row r="15">
          <cell r="G15">
            <v>3080.5</v>
          </cell>
          <cell r="H15">
            <v>0</v>
          </cell>
          <cell r="M15">
            <v>3004</v>
          </cell>
          <cell r="N15">
            <v>0</v>
          </cell>
          <cell r="Y15">
            <v>3009</v>
          </cell>
          <cell r="Z15">
            <v>0</v>
          </cell>
        </row>
        <row r="16">
          <cell r="G16">
            <v>26431.200000000001</v>
          </cell>
          <cell r="M16">
            <v>28618</v>
          </cell>
          <cell r="Y16">
            <v>29553</v>
          </cell>
        </row>
        <row r="17">
          <cell r="G17">
            <v>0</v>
          </cell>
          <cell r="M17">
            <v>0</v>
          </cell>
          <cell r="Y17">
            <v>0</v>
          </cell>
        </row>
        <row r="18">
          <cell r="G18">
            <v>1459.4</v>
          </cell>
          <cell r="M18">
            <v>1300</v>
          </cell>
          <cell r="Y18">
            <v>1497</v>
          </cell>
        </row>
        <row r="19">
          <cell r="G19">
            <v>46</v>
          </cell>
          <cell r="M19">
            <v>46</v>
          </cell>
          <cell r="Y19">
            <v>46</v>
          </cell>
        </row>
        <row r="20">
          <cell r="M20">
            <v>0</v>
          </cell>
          <cell r="Y20">
            <v>0</v>
          </cell>
        </row>
        <row r="21">
          <cell r="G21">
            <v>425.2</v>
          </cell>
          <cell r="M21">
            <v>395</v>
          </cell>
          <cell r="Y21">
            <v>395</v>
          </cell>
        </row>
        <row r="22">
          <cell r="G22">
            <v>687</v>
          </cell>
          <cell r="M22">
            <v>730</v>
          </cell>
          <cell r="Y22">
            <v>570</v>
          </cell>
        </row>
        <row r="23">
          <cell r="G23">
            <v>31.5</v>
          </cell>
          <cell r="M23">
            <v>30</v>
          </cell>
          <cell r="Y23">
            <v>30</v>
          </cell>
        </row>
        <row r="28">
          <cell r="G28">
            <v>819.5</v>
          </cell>
          <cell r="M28">
            <v>1500</v>
          </cell>
          <cell r="Y28">
            <v>1500</v>
          </cell>
        </row>
        <row r="29">
          <cell r="G29">
            <v>3217.3500000000004</v>
          </cell>
          <cell r="M29">
            <v>3293</v>
          </cell>
          <cell r="Y29">
            <v>3356</v>
          </cell>
        </row>
        <row r="30">
          <cell r="G30">
            <v>1889.88</v>
          </cell>
          <cell r="M30">
            <v>2405</v>
          </cell>
          <cell r="Y30">
            <v>1995</v>
          </cell>
        </row>
        <row r="31">
          <cell r="G31">
            <v>2938.12</v>
          </cell>
          <cell r="M31">
            <v>2621</v>
          </cell>
          <cell r="Y31">
            <v>3015</v>
          </cell>
        </row>
        <row r="32">
          <cell r="G32">
            <v>14982.900000000001</v>
          </cell>
          <cell r="M32">
            <v>16170</v>
          </cell>
          <cell r="Y32">
            <v>16955</v>
          </cell>
        </row>
        <row r="33">
          <cell r="G33">
            <v>14061.86</v>
          </cell>
          <cell r="M33">
            <v>14985</v>
          </cell>
          <cell r="Y33">
            <v>15820</v>
          </cell>
        </row>
        <row r="34">
          <cell r="G34">
            <v>921</v>
          </cell>
          <cell r="M34">
            <v>1185</v>
          </cell>
          <cell r="Y34">
            <v>1135</v>
          </cell>
        </row>
        <row r="35">
          <cell r="G35">
            <v>4711.03</v>
          </cell>
          <cell r="M35">
            <v>5118</v>
          </cell>
          <cell r="Y35">
            <v>5322</v>
          </cell>
        </row>
        <row r="36">
          <cell r="G36">
            <v>91.53</v>
          </cell>
          <cell r="M36">
            <v>20</v>
          </cell>
          <cell r="Y36">
            <v>45</v>
          </cell>
        </row>
        <row r="37">
          <cell r="G37">
            <v>588.24</v>
          </cell>
          <cell r="M37">
            <v>580</v>
          </cell>
          <cell r="Y37">
            <v>759</v>
          </cell>
        </row>
        <row r="38">
          <cell r="G38">
            <v>1602.84</v>
          </cell>
          <cell r="M38">
            <v>1656</v>
          </cell>
          <cell r="Y38">
            <v>1553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4">
          <cell r="D4" t="str">
            <v>MĚSTSKÉ LESY CHOMUTOV, PŘÍSPĚVKOVÁ ORGANIZACE</v>
          </cell>
        </row>
        <row r="6">
          <cell r="D6">
            <v>46790080</v>
          </cell>
        </row>
        <row r="8">
          <cell r="D8" t="str">
            <v>Hora Svatého Šebestiána 90, 431 82</v>
          </cell>
        </row>
        <row r="15">
          <cell r="G15">
            <v>10870</v>
          </cell>
          <cell r="H15">
            <v>304</v>
          </cell>
          <cell r="Y15">
            <v>8550</v>
          </cell>
          <cell r="Z15">
            <v>400</v>
          </cell>
        </row>
        <row r="16">
          <cell r="G16">
            <v>4894.3999999999996</v>
          </cell>
          <cell r="J16">
            <v>7100</v>
          </cell>
          <cell r="Y16">
            <v>12000</v>
          </cell>
        </row>
        <row r="17">
          <cell r="G17">
            <v>0</v>
          </cell>
          <cell r="Y17">
            <v>0</v>
          </cell>
        </row>
        <row r="18">
          <cell r="G18">
            <v>2796.8</v>
          </cell>
          <cell r="H18">
            <v>0</v>
          </cell>
          <cell r="Y18">
            <v>0</v>
          </cell>
          <cell r="Z18">
            <v>0</v>
          </cell>
        </row>
        <row r="19">
          <cell r="G19">
            <v>380</v>
          </cell>
          <cell r="H19">
            <v>0</v>
          </cell>
          <cell r="Y19">
            <v>380</v>
          </cell>
          <cell r="Z19">
            <v>0</v>
          </cell>
        </row>
        <row r="20">
          <cell r="G20">
            <v>0</v>
          </cell>
          <cell r="H20">
            <v>0</v>
          </cell>
          <cell r="Y20">
            <v>0</v>
          </cell>
          <cell r="Z20">
            <v>0</v>
          </cell>
        </row>
        <row r="21">
          <cell r="G21">
            <v>223</v>
          </cell>
          <cell r="H21">
            <v>30</v>
          </cell>
          <cell r="Y21">
            <v>100</v>
          </cell>
          <cell r="Z21">
            <v>0</v>
          </cell>
        </row>
        <row r="22">
          <cell r="G22">
            <v>0</v>
          </cell>
          <cell r="H22">
            <v>0</v>
          </cell>
          <cell r="Y22">
            <v>0</v>
          </cell>
          <cell r="Z22">
            <v>0</v>
          </cell>
        </row>
        <row r="23">
          <cell r="G23">
            <v>0</v>
          </cell>
          <cell r="H23">
            <v>0</v>
          </cell>
          <cell r="Y23">
            <v>0</v>
          </cell>
          <cell r="Z23">
            <v>0</v>
          </cell>
        </row>
        <row r="28">
          <cell r="G28">
            <v>149</v>
          </cell>
          <cell r="H28">
            <v>0</v>
          </cell>
          <cell r="M28">
            <v>200</v>
          </cell>
          <cell r="Y28">
            <v>150</v>
          </cell>
          <cell r="Z28">
            <v>0</v>
          </cell>
        </row>
        <row r="29">
          <cell r="G29">
            <v>7610</v>
          </cell>
          <cell r="H29">
            <v>41.1</v>
          </cell>
          <cell r="M29">
            <v>5040</v>
          </cell>
          <cell r="Y29">
            <v>7200</v>
          </cell>
          <cell r="Z29">
            <v>70</v>
          </cell>
        </row>
        <row r="30">
          <cell r="G30">
            <v>188</v>
          </cell>
          <cell r="H30">
            <v>0</v>
          </cell>
          <cell r="M30">
            <v>125</v>
          </cell>
          <cell r="Y30">
            <v>150</v>
          </cell>
          <cell r="Z30">
            <v>0</v>
          </cell>
        </row>
        <row r="31">
          <cell r="G31">
            <v>-5002</v>
          </cell>
          <cell r="H31">
            <v>0</v>
          </cell>
          <cell r="M31">
            <v>0</v>
          </cell>
          <cell r="Y31">
            <v>-3000</v>
          </cell>
          <cell r="Z31">
            <v>0</v>
          </cell>
        </row>
        <row r="32">
          <cell r="G32">
            <v>7814</v>
          </cell>
          <cell r="H32">
            <v>0</v>
          </cell>
          <cell r="M32">
            <v>7000</v>
          </cell>
          <cell r="Y32">
            <v>9200</v>
          </cell>
          <cell r="Z32">
            <v>250</v>
          </cell>
        </row>
        <row r="33">
          <cell r="G33">
            <v>4656</v>
          </cell>
          <cell r="H33">
            <v>77.400000000000006</v>
          </cell>
          <cell r="M33">
            <v>5045</v>
          </cell>
          <cell r="Y33">
            <v>5100</v>
          </cell>
          <cell r="Z33">
            <v>60</v>
          </cell>
        </row>
        <row r="34">
          <cell r="G34">
            <v>4433</v>
          </cell>
          <cell r="H34">
            <v>0</v>
          </cell>
          <cell r="M34">
            <v>4745</v>
          </cell>
          <cell r="Y34">
            <v>4900</v>
          </cell>
          <cell r="Z34">
            <v>0</v>
          </cell>
        </row>
        <row r="35">
          <cell r="G35">
            <v>223</v>
          </cell>
          <cell r="H35">
            <v>0</v>
          </cell>
          <cell r="M35">
            <v>300</v>
          </cell>
          <cell r="Y35">
            <v>200</v>
          </cell>
          <cell r="Z35">
            <v>0</v>
          </cell>
        </row>
        <row r="36">
          <cell r="G36">
            <v>1501</v>
          </cell>
          <cell r="H36">
            <v>26.1</v>
          </cell>
          <cell r="M36">
            <v>1715</v>
          </cell>
          <cell r="Y36">
            <v>1724</v>
          </cell>
          <cell r="Z36">
            <v>20</v>
          </cell>
        </row>
        <row r="37">
          <cell r="G37">
            <v>13</v>
          </cell>
          <cell r="H37">
            <v>0</v>
          </cell>
          <cell r="M37">
            <v>0</v>
          </cell>
          <cell r="Y37">
            <v>15</v>
          </cell>
          <cell r="Z37">
            <v>0</v>
          </cell>
        </row>
        <row r="38">
          <cell r="G38">
            <v>920</v>
          </cell>
          <cell r="H38">
            <v>0</v>
          </cell>
          <cell r="M38">
            <v>960</v>
          </cell>
          <cell r="Y38">
            <v>1168</v>
          </cell>
          <cell r="Z38">
            <v>0</v>
          </cell>
        </row>
        <row r="39">
          <cell r="G39">
            <v>-492</v>
          </cell>
          <cell r="M39">
            <v>0</v>
          </cell>
          <cell r="Y39">
            <v>-2000</v>
          </cell>
          <cell r="Z39">
            <v>0</v>
          </cell>
        </row>
        <row r="40">
          <cell r="G40">
            <v>1756.4</v>
          </cell>
          <cell r="H40">
            <v>0.1</v>
          </cell>
          <cell r="M40">
            <v>245</v>
          </cell>
          <cell r="Y40">
            <v>1323</v>
          </cell>
          <cell r="Z40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4">
          <cell r="D4" t="str">
            <v>Sociální služby Chomutov, příspěvková organizace</v>
          </cell>
        </row>
        <row r="6">
          <cell r="D6">
            <v>46789944</v>
          </cell>
        </row>
        <row r="8">
          <cell r="D8" t="str">
            <v>Písečná 5030, 430 04 Chomutov</v>
          </cell>
        </row>
        <row r="15">
          <cell r="G15">
            <v>70545.7</v>
          </cell>
          <cell r="H15">
            <v>3.6</v>
          </cell>
          <cell r="Y15">
            <v>75750</v>
          </cell>
          <cell r="Z15">
            <v>0</v>
          </cell>
        </row>
        <row r="16">
          <cell r="G16">
            <v>24819.599999999999</v>
          </cell>
          <cell r="J16">
            <v>28580</v>
          </cell>
          <cell r="Y16">
            <v>28004</v>
          </cell>
        </row>
        <row r="17">
          <cell r="G17">
            <v>0</v>
          </cell>
          <cell r="Y17">
            <v>0</v>
          </cell>
        </row>
        <row r="18">
          <cell r="G18">
            <v>47639.8</v>
          </cell>
          <cell r="K18">
            <v>51655.03</v>
          </cell>
          <cell r="Y18">
            <v>55238.2</v>
          </cell>
        </row>
        <row r="19">
          <cell r="G19">
            <v>0</v>
          </cell>
          <cell r="Y19">
            <v>0</v>
          </cell>
        </row>
        <row r="20">
          <cell r="G20">
            <v>28.8</v>
          </cell>
          <cell r="Y20">
            <v>0</v>
          </cell>
        </row>
        <row r="21">
          <cell r="G21">
            <v>1101</v>
          </cell>
          <cell r="H21">
            <v>0.9</v>
          </cell>
          <cell r="Y21">
            <v>406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28">
          <cell r="G28">
            <v>5113</v>
          </cell>
          <cell r="M28">
            <v>2034</v>
          </cell>
          <cell r="Y28">
            <v>2599</v>
          </cell>
        </row>
        <row r="29">
          <cell r="G29">
            <v>15135.4</v>
          </cell>
          <cell r="M29">
            <v>17255</v>
          </cell>
          <cell r="Y29">
            <v>18621</v>
          </cell>
        </row>
        <row r="30">
          <cell r="G30">
            <v>9427.2999999999993</v>
          </cell>
          <cell r="M30">
            <v>9450</v>
          </cell>
          <cell r="Y30">
            <v>10390</v>
          </cell>
        </row>
        <row r="31">
          <cell r="G31">
            <v>7421.8</v>
          </cell>
          <cell r="M31">
            <v>8347.4</v>
          </cell>
          <cell r="Y31">
            <v>9475</v>
          </cell>
        </row>
        <row r="32">
          <cell r="G32">
            <v>76091.5</v>
          </cell>
          <cell r="M32">
            <v>81230</v>
          </cell>
          <cell r="Y32">
            <v>82650</v>
          </cell>
        </row>
        <row r="33">
          <cell r="G33">
            <v>74710.899999999994</v>
          </cell>
          <cell r="M33">
            <v>81230</v>
          </cell>
          <cell r="Y33">
            <v>82650</v>
          </cell>
        </row>
        <row r="34">
          <cell r="G34">
            <v>1380.6</v>
          </cell>
          <cell r="M34">
            <v>0</v>
          </cell>
          <cell r="Y34">
            <v>0</v>
          </cell>
        </row>
        <row r="35">
          <cell r="G35">
            <v>24943</v>
          </cell>
          <cell r="M35">
            <v>27700</v>
          </cell>
          <cell r="Y35">
            <v>27943</v>
          </cell>
        </row>
        <row r="36">
          <cell r="G36">
            <v>0.5</v>
          </cell>
          <cell r="M36">
            <v>0</v>
          </cell>
          <cell r="Y36">
            <v>0</v>
          </cell>
        </row>
        <row r="37">
          <cell r="G37">
            <v>1411.6</v>
          </cell>
          <cell r="M37">
            <v>1508</v>
          </cell>
          <cell r="Y37">
            <v>1583</v>
          </cell>
        </row>
        <row r="38">
          <cell r="G38">
            <v>4590.8</v>
          </cell>
          <cell r="H38">
            <v>0.5</v>
          </cell>
          <cell r="M38">
            <v>5568</v>
          </cell>
          <cell r="Y38">
            <v>6137.2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</sheetNames>
    <sheetDataSet>
      <sheetData sheetId="0">
        <row r="4">
          <cell r="D4" t="str">
            <v>Technické služby města Chomutova, příspěvková organizace</v>
          </cell>
        </row>
        <row r="6">
          <cell r="D6">
            <v>79065</v>
          </cell>
        </row>
        <row r="8">
          <cell r="D8" t="str">
            <v>náměstí 1. máje 89, 430 01 Chomutov</v>
          </cell>
        </row>
        <row r="15">
          <cell r="G15">
            <v>22597609.690000001</v>
          </cell>
          <cell r="H15">
            <v>18760452.899999999</v>
          </cell>
          <cell r="J15">
            <v>0</v>
          </cell>
          <cell r="K15">
            <v>0</v>
          </cell>
          <cell r="Y15">
            <v>16690000</v>
          </cell>
          <cell r="Z15">
            <v>17100000</v>
          </cell>
        </row>
        <row r="16">
          <cell r="G16">
            <v>158169064</v>
          </cell>
          <cell r="H16">
            <v>0</v>
          </cell>
          <cell r="J16">
            <v>169016600</v>
          </cell>
          <cell r="K16">
            <v>0</v>
          </cell>
          <cell r="Y16">
            <v>171816600</v>
          </cell>
          <cell r="Z16">
            <v>0</v>
          </cell>
        </row>
        <row r="17">
          <cell r="G17">
            <v>0</v>
          </cell>
          <cell r="H17">
            <v>0</v>
          </cell>
          <cell r="J17">
            <v>0</v>
          </cell>
          <cell r="K17">
            <v>0</v>
          </cell>
          <cell r="Y17">
            <v>0</v>
          </cell>
          <cell r="Z17">
            <v>0</v>
          </cell>
        </row>
        <row r="18">
          <cell r="G18">
            <v>20000</v>
          </cell>
          <cell r="H18">
            <v>0</v>
          </cell>
          <cell r="J18">
            <v>0</v>
          </cell>
          <cell r="K18">
            <v>0</v>
          </cell>
          <cell r="Y18">
            <v>0</v>
          </cell>
          <cell r="Z18">
            <v>0</v>
          </cell>
        </row>
        <row r="19">
          <cell r="G19">
            <v>0</v>
          </cell>
          <cell r="H19">
            <v>0</v>
          </cell>
          <cell r="J19">
            <v>0</v>
          </cell>
          <cell r="K19">
            <v>0</v>
          </cell>
          <cell r="Y19">
            <v>0</v>
          </cell>
          <cell r="Z19">
            <v>0</v>
          </cell>
        </row>
        <row r="20">
          <cell r="G20">
            <v>1373412.87</v>
          </cell>
          <cell r="H20">
            <v>0</v>
          </cell>
          <cell r="J20">
            <v>0</v>
          </cell>
          <cell r="K20">
            <v>0</v>
          </cell>
          <cell r="Y20">
            <v>3770000</v>
          </cell>
          <cell r="Z20">
            <v>0</v>
          </cell>
        </row>
        <row r="21">
          <cell r="G21">
            <v>3710925.0500000003</v>
          </cell>
          <cell r="H21">
            <v>15319.050000000001</v>
          </cell>
          <cell r="J21">
            <v>0</v>
          </cell>
          <cell r="K21">
            <v>0</v>
          </cell>
          <cell r="Y21">
            <v>3200000</v>
          </cell>
          <cell r="Z21">
            <v>0</v>
          </cell>
        </row>
        <row r="22">
          <cell r="G22">
            <v>0</v>
          </cell>
          <cell r="H22">
            <v>0</v>
          </cell>
          <cell r="J22">
            <v>0</v>
          </cell>
          <cell r="K22">
            <v>0</v>
          </cell>
          <cell r="Y22">
            <v>200000</v>
          </cell>
          <cell r="Z22">
            <v>0</v>
          </cell>
        </row>
        <row r="23">
          <cell r="G23">
            <v>578512.41999999993</v>
          </cell>
          <cell r="H23">
            <v>0</v>
          </cell>
          <cell r="J23">
            <v>0</v>
          </cell>
          <cell r="K23">
            <v>0</v>
          </cell>
          <cell r="Y23">
            <v>250000</v>
          </cell>
          <cell r="Z23">
            <v>0</v>
          </cell>
        </row>
        <row r="28">
          <cell r="G28">
            <v>6656354.6699999999</v>
          </cell>
          <cell r="H28">
            <v>47702.67</v>
          </cell>
          <cell r="M28">
            <v>6900000</v>
          </cell>
          <cell r="N28">
            <v>30000</v>
          </cell>
          <cell r="Y28">
            <v>6900000</v>
          </cell>
          <cell r="Z28">
            <v>30000</v>
          </cell>
        </row>
        <row r="29">
          <cell r="G29">
            <v>14194721.01</v>
          </cell>
          <cell r="H29">
            <v>2759743.47</v>
          </cell>
          <cell r="M29">
            <v>11642966</v>
          </cell>
          <cell r="N29">
            <v>2300000</v>
          </cell>
          <cell r="Y29">
            <v>11994966</v>
          </cell>
          <cell r="Z29">
            <v>2300000</v>
          </cell>
        </row>
        <row r="30">
          <cell r="G30">
            <v>17784522.710000001</v>
          </cell>
          <cell r="H30">
            <v>144582.79999999999</v>
          </cell>
          <cell r="M30">
            <v>20711472</v>
          </cell>
          <cell r="N30">
            <v>70000</v>
          </cell>
          <cell r="Y30">
            <v>20711472</v>
          </cell>
          <cell r="Z30">
            <v>70000</v>
          </cell>
        </row>
        <row r="31">
          <cell r="G31">
            <v>35159492.699999996</v>
          </cell>
          <cell r="H31">
            <v>4292766.88</v>
          </cell>
          <cell r="M31">
            <v>39404789</v>
          </cell>
          <cell r="N31">
            <v>4000000</v>
          </cell>
          <cell r="Y31">
            <v>39404789</v>
          </cell>
          <cell r="Z31">
            <v>4000000</v>
          </cell>
        </row>
        <row r="32">
          <cell r="G32">
            <v>59982639.5</v>
          </cell>
          <cell r="H32">
            <v>3371925.5</v>
          </cell>
          <cell r="M32">
            <v>67110348</v>
          </cell>
          <cell r="N32">
            <v>3300000</v>
          </cell>
          <cell r="Y32">
            <v>68910348</v>
          </cell>
          <cell r="Z32">
            <v>3300000</v>
          </cell>
        </row>
        <row r="33">
          <cell r="G33">
            <v>58728672.5</v>
          </cell>
          <cell r="H33">
            <v>3371925.5</v>
          </cell>
          <cell r="M33">
            <v>66010348</v>
          </cell>
          <cell r="N33">
            <v>3300000</v>
          </cell>
          <cell r="Y33">
            <v>67810348</v>
          </cell>
          <cell r="Z33">
            <v>3300000</v>
          </cell>
        </row>
        <row r="34">
          <cell r="G34">
            <v>1253967</v>
          </cell>
          <cell r="H34">
            <v>0</v>
          </cell>
          <cell r="M34">
            <v>1100000</v>
          </cell>
          <cell r="N34">
            <v>0</v>
          </cell>
          <cell r="Y34">
            <v>1100000</v>
          </cell>
          <cell r="Z34">
            <v>0</v>
          </cell>
        </row>
        <row r="35">
          <cell r="G35">
            <v>21207028.100000001</v>
          </cell>
          <cell r="H35">
            <v>1251830.19</v>
          </cell>
          <cell r="M35">
            <v>22487618</v>
          </cell>
          <cell r="N35">
            <v>1150000</v>
          </cell>
          <cell r="Y35">
            <v>23135618</v>
          </cell>
          <cell r="Z35">
            <v>1150000</v>
          </cell>
        </row>
        <row r="36">
          <cell r="G36">
            <v>118962.86</v>
          </cell>
          <cell r="H36">
            <v>20404.010000000002</v>
          </cell>
          <cell r="M36">
            <v>70000</v>
          </cell>
          <cell r="N36">
            <v>250000</v>
          </cell>
          <cell r="Y36">
            <v>70000</v>
          </cell>
          <cell r="Z36">
            <v>250000</v>
          </cell>
        </row>
        <row r="37">
          <cell r="G37">
            <v>14676532.850000001</v>
          </cell>
          <cell r="H37">
            <v>991593.15</v>
          </cell>
          <cell r="M37">
            <v>19766407</v>
          </cell>
          <cell r="N37">
            <v>1000000</v>
          </cell>
          <cell r="Y37">
            <v>19766407</v>
          </cell>
          <cell r="Z37">
            <v>1000000</v>
          </cell>
        </row>
        <row r="38">
          <cell r="G38">
            <v>17138652.380000066</v>
          </cell>
          <cell r="H38">
            <v>620647.82999999996</v>
          </cell>
          <cell r="M38">
            <v>7300000</v>
          </cell>
          <cell r="N38">
            <v>2283000</v>
          </cell>
          <cell r="Y38">
            <v>7300000</v>
          </cell>
          <cell r="Z38">
            <v>2283000</v>
          </cell>
        </row>
        <row r="47">
          <cell r="J47">
            <v>0</v>
          </cell>
        </row>
        <row r="50">
          <cell r="G50">
            <v>5978031.929999996</v>
          </cell>
          <cell r="M50">
            <v>5788820.2700000033</v>
          </cell>
          <cell r="Y50">
            <v>4632334.7599999979</v>
          </cell>
        </row>
        <row r="51">
          <cell r="G51">
            <v>198936.8</v>
          </cell>
          <cell r="M51">
            <v>198936.75</v>
          </cell>
          <cell r="Y51">
            <v>4198936.8</v>
          </cell>
        </row>
        <row r="52">
          <cell r="G52">
            <v>5554034.129999999</v>
          </cell>
          <cell r="M52">
            <v>5391544</v>
          </cell>
          <cell r="Y52">
            <v>211191</v>
          </cell>
        </row>
        <row r="53">
          <cell r="G53">
            <v>0</v>
          </cell>
          <cell r="M53">
            <v>0</v>
          </cell>
          <cell r="Y53">
            <v>0</v>
          </cell>
        </row>
        <row r="54">
          <cell r="G54">
            <v>225061</v>
          </cell>
          <cell r="M54">
            <v>198339.52000000002</v>
          </cell>
          <cell r="Y54">
            <v>222206.95999999996</v>
          </cell>
        </row>
        <row r="57">
          <cell r="J57">
            <v>185</v>
          </cell>
          <cell r="V57">
            <v>187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4">
          <cell r="D4" t="str">
            <v>Zoopark Chomutov, p.o.</v>
          </cell>
        </row>
        <row r="6">
          <cell r="D6">
            <v>379719</v>
          </cell>
        </row>
        <row r="8">
          <cell r="D8" t="str">
            <v>Přemyslova 259, 43001 Chomutov</v>
          </cell>
        </row>
        <row r="15">
          <cell r="G15">
            <v>28369.9</v>
          </cell>
          <cell r="H15">
            <v>8481.7000000000007</v>
          </cell>
          <cell r="Y15">
            <v>32500</v>
          </cell>
          <cell r="Z15">
            <v>7500</v>
          </cell>
        </row>
        <row r="16">
          <cell r="G16">
            <v>47982.9</v>
          </cell>
          <cell r="Y16">
            <v>54300</v>
          </cell>
        </row>
        <row r="17">
          <cell r="G17">
            <v>0</v>
          </cell>
          <cell r="Y17">
            <v>0</v>
          </cell>
        </row>
        <row r="18">
          <cell r="G18">
            <v>1572.5</v>
          </cell>
          <cell r="Y18">
            <v>1100</v>
          </cell>
        </row>
        <row r="19">
          <cell r="G19">
            <v>1446.2</v>
          </cell>
          <cell r="Y19">
            <v>1300</v>
          </cell>
        </row>
        <row r="20">
          <cell r="Y20">
            <v>1500</v>
          </cell>
        </row>
        <row r="21">
          <cell r="G21">
            <v>3280.7999999999993</v>
          </cell>
          <cell r="H21">
            <v>1013.9</v>
          </cell>
          <cell r="Y21">
            <v>2500</v>
          </cell>
          <cell r="Z21">
            <v>1000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28">
          <cell r="G28">
            <v>4847.8999999999996</v>
          </cell>
          <cell r="H28">
            <v>391</v>
          </cell>
          <cell r="Y28">
            <v>6200</v>
          </cell>
          <cell r="Z28">
            <v>200</v>
          </cell>
        </row>
        <row r="29">
          <cell r="G29">
            <v>10076.200000000001</v>
          </cell>
          <cell r="H29">
            <v>899.9</v>
          </cell>
          <cell r="Y29">
            <v>9600</v>
          </cell>
          <cell r="Z29">
            <v>1000</v>
          </cell>
        </row>
        <row r="30">
          <cell r="G30">
            <v>6320.9</v>
          </cell>
          <cell r="H30">
            <v>216.9</v>
          </cell>
          <cell r="Y30">
            <v>7000</v>
          </cell>
          <cell r="Z30">
            <v>200</v>
          </cell>
        </row>
        <row r="31">
          <cell r="G31">
            <v>9909.2000000000007</v>
          </cell>
          <cell r="H31">
            <v>385.3</v>
          </cell>
          <cell r="Y31">
            <v>9800</v>
          </cell>
          <cell r="Z31">
            <v>400</v>
          </cell>
        </row>
        <row r="32">
          <cell r="G32">
            <v>30223.200000000001</v>
          </cell>
          <cell r="H32">
            <v>1933.5</v>
          </cell>
          <cell r="Y32">
            <v>37126</v>
          </cell>
          <cell r="Z32">
            <v>1560</v>
          </cell>
        </row>
        <row r="33">
          <cell r="G33">
            <v>24754.400000000001</v>
          </cell>
          <cell r="H33">
            <v>1031.2</v>
          </cell>
          <cell r="Y33">
            <v>32526</v>
          </cell>
          <cell r="Z33">
            <v>1400</v>
          </cell>
        </row>
        <row r="34">
          <cell r="G34">
            <v>5468.8</v>
          </cell>
          <cell r="H34">
            <v>902.3</v>
          </cell>
          <cell r="Y34">
            <v>4600</v>
          </cell>
          <cell r="Z34">
            <v>160</v>
          </cell>
        </row>
        <row r="35">
          <cell r="G35">
            <v>9375.6</v>
          </cell>
          <cell r="H35">
            <v>611.6</v>
          </cell>
          <cell r="Y35">
            <v>11560</v>
          </cell>
          <cell r="Z35">
            <v>480</v>
          </cell>
        </row>
        <row r="36">
          <cell r="G36">
            <v>16.5</v>
          </cell>
          <cell r="Y36">
            <v>50</v>
          </cell>
        </row>
        <row r="37">
          <cell r="G37">
            <v>8464</v>
          </cell>
          <cell r="H37">
            <v>1534.5</v>
          </cell>
          <cell r="Y37">
            <v>8747</v>
          </cell>
          <cell r="Z37">
            <v>1700</v>
          </cell>
        </row>
        <row r="38">
          <cell r="G38">
            <v>3426.6030000000001</v>
          </cell>
          <cell r="H38">
            <v>3061.4</v>
          </cell>
          <cell r="Y38">
            <v>3703</v>
          </cell>
          <cell r="Z38">
            <v>2374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</sheetNames>
    <sheetDataSet>
      <sheetData sheetId="0">
        <row r="4">
          <cell r="D4" t="str">
            <v>Základní škola Chomutov, Zahradní 5265</v>
          </cell>
        </row>
        <row r="6">
          <cell r="D6">
            <v>46789677</v>
          </cell>
        </row>
        <row r="8">
          <cell r="D8" t="str">
            <v>Chomutov, Zahradní 5265</v>
          </cell>
        </row>
        <row r="15">
          <cell r="G15">
            <v>2021.3</v>
          </cell>
          <cell r="H15">
            <v>5.5</v>
          </cell>
          <cell r="M15">
            <v>2200</v>
          </cell>
          <cell r="Y15">
            <v>2300</v>
          </cell>
          <cell r="Z15">
            <v>10</v>
          </cell>
        </row>
        <row r="16">
          <cell r="G16">
            <v>6810</v>
          </cell>
          <cell r="M16">
            <v>7859</v>
          </cell>
          <cell r="Y16">
            <v>8185.2</v>
          </cell>
        </row>
        <row r="17">
          <cell r="G17">
            <v>508.2</v>
          </cell>
          <cell r="M17">
            <v>523.1</v>
          </cell>
          <cell r="Y17">
            <v>971.30000000000007</v>
          </cell>
        </row>
        <row r="18">
          <cell r="G18">
            <v>60148.33</v>
          </cell>
          <cell r="M18">
            <v>61581</v>
          </cell>
          <cell r="Y18">
            <v>63952.5</v>
          </cell>
        </row>
        <row r="19">
          <cell r="G19">
            <v>895.5</v>
          </cell>
          <cell r="M19">
            <v>895.5</v>
          </cell>
          <cell r="Y19">
            <v>895.5</v>
          </cell>
        </row>
        <row r="20">
          <cell r="G20">
            <v>331.76</v>
          </cell>
          <cell r="M20">
            <v>160</v>
          </cell>
          <cell r="Y20">
            <v>170</v>
          </cell>
        </row>
        <row r="21">
          <cell r="G21">
            <v>466.22</v>
          </cell>
          <cell r="H21">
            <v>245</v>
          </cell>
          <cell r="M21">
            <v>140</v>
          </cell>
          <cell r="N21">
            <v>150</v>
          </cell>
          <cell r="Y21">
            <v>200</v>
          </cell>
          <cell r="Z21">
            <v>210</v>
          </cell>
        </row>
        <row r="22">
          <cell r="G22">
            <v>0</v>
          </cell>
          <cell r="H22">
            <v>245</v>
          </cell>
          <cell r="M22">
            <v>0</v>
          </cell>
          <cell r="N22">
            <v>150</v>
          </cell>
          <cell r="Y22">
            <v>0</v>
          </cell>
          <cell r="Z22">
            <v>200</v>
          </cell>
        </row>
        <row r="23">
          <cell r="G23">
            <v>0</v>
          </cell>
          <cell r="M23">
            <v>0</v>
          </cell>
          <cell r="Y23">
            <v>0</v>
          </cell>
        </row>
        <row r="28">
          <cell r="G28">
            <v>820.1</v>
          </cell>
          <cell r="M28">
            <v>1080</v>
          </cell>
          <cell r="Y28">
            <v>870</v>
          </cell>
        </row>
        <row r="29">
          <cell r="G29">
            <v>3253.8</v>
          </cell>
          <cell r="M29">
            <v>3345</v>
          </cell>
          <cell r="N29">
            <v>50</v>
          </cell>
          <cell r="Y29">
            <v>4000.3900000000003</v>
          </cell>
        </row>
        <row r="30">
          <cell r="G30">
            <v>2627.1</v>
          </cell>
          <cell r="H30">
            <v>54.9</v>
          </cell>
          <cell r="M30">
            <v>2594</v>
          </cell>
          <cell r="N30">
            <v>35</v>
          </cell>
          <cell r="Y30">
            <v>3100</v>
          </cell>
        </row>
        <row r="31">
          <cell r="G31">
            <v>1416.2</v>
          </cell>
          <cell r="M31">
            <v>1129</v>
          </cell>
          <cell r="Y31">
            <v>3181.4</v>
          </cell>
        </row>
        <row r="32">
          <cell r="G32">
            <v>43094.200000000004</v>
          </cell>
          <cell r="M32">
            <v>44855.17</v>
          </cell>
          <cell r="Y32">
            <v>45549.3</v>
          </cell>
        </row>
        <row r="33">
          <cell r="G33">
            <v>41437.599999999999</v>
          </cell>
          <cell r="M33">
            <v>44815.17</v>
          </cell>
          <cell r="Y33">
            <v>44477</v>
          </cell>
        </row>
        <row r="34">
          <cell r="G34">
            <v>1656.6000000000001</v>
          </cell>
          <cell r="M34">
            <v>40</v>
          </cell>
          <cell r="Y34">
            <v>1072.3</v>
          </cell>
        </row>
        <row r="35">
          <cell r="G35">
            <v>13934.6</v>
          </cell>
          <cell r="M35">
            <v>15147.49</v>
          </cell>
          <cell r="Y35">
            <v>15033.22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2048.8000000000002</v>
          </cell>
          <cell r="M37">
            <v>1311</v>
          </cell>
          <cell r="Y37">
            <v>2095.5</v>
          </cell>
        </row>
        <row r="38">
          <cell r="G38">
            <v>4089.5</v>
          </cell>
          <cell r="M38">
            <v>3896.94</v>
          </cell>
          <cell r="N38">
            <v>65</v>
          </cell>
          <cell r="Y38">
            <v>2844.68</v>
          </cell>
        </row>
        <row r="44">
          <cell r="D44">
            <v>821.88499999999999</v>
          </cell>
          <cell r="J44">
            <v>821.88499999999999</v>
          </cell>
          <cell r="V44">
            <v>821.88499999999999</v>
          </cell>
        </row>
        <row r="50">
          <cell r="G50">
            <v>286.55600000000004</v>
          </cell>
          <cell r="M50">
            <v>286.55600000000004</v>
          </cell>
          <cell r="Y50">
            <v>236.60000000000002</v>
          </cell>
        </row>
        <row r="51">
          <cell r="G51">
            <v>1261.3040000000001</v>
          </cell>
          <cell r="M51">
            <v>1411.3040000000001</v>
          </cell>
          <cell r="Y51">
            <v>600</v>
          </cell>
        </row>
        <row r="52">
          <cell r="G52">
            <v>599.43399999999997</v>
          </cell>
          <cell r="M52">
            <v>599.43399999999997</v>
          </cell>
          <cell r="Y52">
            <v>1150</v>
          </cell>
        </row>
        <row r="53">
          <cell r="G53">
            <v>188.41300000000001</v>
          </cell>
          <cell r="M53">
            <v>138.41300000000001</v>
          </cell>
          <cell r="Y53">
            <v>150</v>
          </cell>
        </row>
        <row r="54">
          <cell r="G54">
            <v>1159.3900000000001</v>
          </cell>
          <cell r="M54">
            <v>759.3900000000001</v>
          </cell>
          <cell r="Y54">
            <v>750</v>
          </cell>
        </row>
        <row r="57">
          <cell r="E57">
            <v>89.74</v>
          </cell>
          <cell r="J57">
            <v>90</v>
          </cell>
          <cell r="V57">
            <v>90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15">
          <cell r="M15">
            <v>2100</v>
          </cell>
        </row>
        <row r="16">
          <cell r="M16">
            <v>6209.2</v>
          </cell>
        </row>
        <row r="17">
          <cell r="M17">
            <v>332.6</v>
          </cell>
        </row>
        <row r="18">
          <cell r="M18">
            <v>60001.2</v>
          </cell>
        </row>
        <row r="19">
          <cell r="M19">
            <v>957</v>
          </cell>
        </row>
        <row r="20">
          <cell r="M20">
            <v>0</v>
          </cell>
        </row>
        <row r="21">
          <cell r="M21">
            <v>1500</v>
          </cell>
        </row>
        <row r="22">
          <cell r="M22">
            <v>300</v>
          </cell>
        </row>
        <row r="23">
          <cell r="M23">
            <v>0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22">
          <cell r="M22">
            <v>0</v>
          </cell>
        </row>
        <row r="23">
          <cell r="M2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S264"/>
  <sheetViews>
    <sheetView showGridLines="0" topLeftCell="A7" zoomScale="80" zoomScaleNormal="80" zoomScaleSheetLayoutView="80" workbookViewId="0">
      <selection activeCell="C49" sqref="C49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185" t="str">
        <f>'[2]NR 2024'!D4:U4</f>
        <v>Chomutovská knihovna, příspěvková organizace</v>
      </c>
      <c r="E4" s="185"/>
      <c r="F4" s="185"/>
      <c r="G4" s="185"/>
      <c r="H4" s="185"/>
      <c r="I4" s="185"/>
      <c r="J4" s="185"/>
      <c r="K4" s="18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7" t="str">
        <f>'[2]NR 2024'!D6</f>
        <v>00360589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5</v>
      </c>
      <c r="C8" s="1"/>
      <c r="D8" s="186" t="str">
        <f>'[2]NR 2024'!D8:U8</f>
        <v>Palackého 4995, 430 01 Chomutov</v>
      </c>
      <c r="E8" s="186"/>
      <c r="F8" s="186"/>
      <c r="G8" s="186"/>
      <c r="H8" s="186"/>
      <c r="I8" s="186"/>
      <c r="J8" s="186"/>
      <c r="K8" s="186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7</v>
      </c>
      <c r="C10" s="9" t="s">
        <v>8</v>
      </c>
      <c r="D10" s="180" t="s">
        <v>9</v>
      </c>
      <c r="E10" s="180"/>
      <c r="F10" s="181"/>
      <c r="G10" s="180" t="s">
        <v>10</v>
      </c>
      <c r="H10" s="180"/>
      <c r="I10" s="187"/>
      <c r="J10" s="188" t="s">
        <v>11</v>
      </c>
      <c r="K10" s="180"/>
      <c r="L10" s="181"/>
      <c r="M10" s="189" t="s">
        <v>12</v>
      </c>
      <c r="N10" s="180"/>
      <c r="O10" s="181"/>
      <c r="P10" s="180" t="s">
        <v>13</v>
      </c>
      <c r="Q10" s="180"/>
      <c r="R10" s="181"/>
      <c r="S10" s="3"/>
    </row>
    <row r="11" spans="1:19" ht="30.75" customHeight="1" thickBot="1" x14ac:dyDescent="0.3">
      <c r="A11" s="1"/>
      <c r="B11" s="10"/>
      <c r="C11" s="11"/>
      <c r="D11" s="12" t="s">
        <v>14</v>
      </c>
      <c r="E11" s="13" t="s">
        <v>15</v>
      </c>
      <c r="F11" s="13" t="s">
        <v>16</v>
      </c>
      <c r="G11" s="12" t="s">
        <v>14</v>
      </c>
      <c r="H11" s="13" t="s">
        <v>15</v>
      </c>
      <c r="I11" s="14" t="s">
        <v>16</v>
      </c>
      <c r="J11" s="14" t="s">
        <v>14</v>
      </c>
      <c r="K11" s="13" t="s">
        <v>15</v>
      </c>
      <c r="L11" s="13" t="s">
        <v>16</v>
      </c>
      <c r="M11" s="15" t="s">
        <v>14</v>
      </c>
      <c r="N11" s="13" t="s">
        <v>15</v>
      </c>
      <c r="O11" s="13" t="s">
        <v>16</v>
      </c>
      <c r="P11" s="12" t="s">
        <v>14</v>
      </c>
      <c r="Q11" s="13" t="s">
        <v>15</v>
      </c>
      <c r="R11" s="13" t="s">
        <v>16</v>
      </c>
      <c r="S11" s="3"/>
    </row>
    <row r="12" spans="1:19" ht="15.75" customHeight="1" thickBot="1" x14ac:dyDescent="0.3">
      <c r="A12" s="1"/>
      <c r="B12" s="16"/>
      <c r="C12" s="17" t="s">
        <v>17</v>
      </c>
      <c r="D12" s="182"/>
      <c r="E12" s="182"/>
      <c r="F12" s="183"/>
      <c r="G12" s="182"/>
      <c r="H12" s="182"/>
      <c r="I12" s="182"/>
      <c r="J12" s="184"/>
      <c r="K12" s="182"/>
      <c r="L12" s="183"/>
      <c r="M12" s="182"/>
      <c r="N12" s="182"/>
      <c r="O12" s="183"/>
      <c r="P12" s="182"/>
      <c r="Q12" s="182"/>
      <c r="R12" s="183"/>
      <c r="S12" s="3"/>
    </row>
    <row r="13" spans="1:19" ht="15.75" customHeight="1" x14ac:dyDescent="0.25">
      <c r="A13" s="1"/>
      <c r="B13" s="159" t="s">
        <v>7</v>
      </c>
      <c r="C13" s="161" t="s">
        <v>8</v>
      </c>
      <c r="D13" s="176" t="s">
        <v>18</v>
      </c>
      <c r="E13" s="165" t="s">
        <v>19</v>
      </c>
      <c r="F13" s="167" t="s">
        <v>17</v>
      </c>
      <c r="G13" s="169" t="s">
        <v>18</v>
      </c>
      <c r="H13" s="165" t="s">
        <v>19</v>
      </c>
      <c r="I13" s="174" t="s">
        <v>17</v>
      </c>
      <c r="J13" s="176" t="s">
        <v>18</v>
      </c>
      <c r="K13" s="165" t="s">
        <v>19</v>
      </c>
      <c r="L13" s="167" t="s">
        <v>17</v>
      </c>
      <c r="M13" s="178" t="s">
        <v>18</v>
      </c>
      <c r="N13" s="165" t="s">
        <v>19</v>
      </c>
      <c r="O13" s="167" t="s">
        <v>17</v>
      </c>
      <c r="P13" s="169" t="s">
        <v>18</v>
      </c>
      <c r="Q13" s="165" t="s">
        <v>19</v>
      </c>
      <c r="R13" s="167" t="s">
        <v>17</v>
      </c>
      <c r="S13" s="3"/>
    </row>
    <row r="14" spans="1:19" ht="15.75" thickBot="1" x14ac:dyDescent="0.3">
      <c r="A14" s="1"/>
      <c r="B14" s="160"/>
      <c r="C14" s="162"/>
      <c r="D14" s="177"/>
      <c r="E14" s="166"/>
      <c r="F14" s="168"/>
      <c r="G14" s="170"/>
      <c r="H14" s="166"/>
      <c r="I14" s="175"/>
      <c r="J14" s="177"/>
      <c r="K14" s="166"/>
      <c r="L14" s="168"/>
      <c r="M14" s="179"/>
      <c r="N14" s="166"/>
      <c r="O14" s="168"/>
      <c r="P14" s="170"/>
      <c r="Q14" s="166"/>
      <c r="R14" s="168"/>
      <c r="S14" s="3"/>
    </row>
    <row r="15" spans="1:19" x14ac:dyDescent="0.25">
      <c r="A15" s="1"/>
      <c r="B15" s="18" t="s">
        <v>20</v>
      </c>
      <c r="C15" s="19" t="s">
        <v>21</v>
      </c>
      <c r="D15" s="20">
        <f>'[2]NR 2024'!G15</f>
        <v>3080.5</v>
      </c>
      <c r="E15" s="21">
        <f>'[2]NR 2024'!H15</f>
        <v>0</v>
      </c>
      <c r="F15" s="22">
        <f t="shared" ref="F15:F23" si="0">D15+E15</f>
        <v>3080.5</v>
      </c>
      <c r="G15" s="20">
        <f>'[2]NR 2024'!M15</f>
        <v>3004</v>
      </c>
      <c r="H15" s="21">
        <f>'[2]NR 2024'!N15</f>
        <v>0</v>
      </c>
      <c r="I15" s="23">
        <f t="shared" ref="I15:I23" si="1">G15+H15</f>
        <v>3004</v>
      </c>
      <c r="J15" s="24">
        <f>'[2]NR 2024'!Y15</f>
        <v>3009</v>
      </c>
      <c r="K15" s="25">
        <f>'[2]NR 2024'!Z15</f>
        <v>0</v>
      </c>
      <c r="L15" s="26">
        <f>J15+K15</f>
        <v>3009</v>
      </c>
      <c r="M15" s="27">
        <v>3009</v>
      </c>
      <c r="N15" s="21"/>
      <c r="O15" s="22">
        <f t="shared" ref="O15:O23" si="2">M15+N15</f>
        <v>3009</v>
      </c>
      <c r="P15" s="27">
        <v>3009</v>
      </c>
      <c r="Q15" s="21"/>
      <c r="R15" s="22">
        <f t="shared" ref="R15:R23" si="3">P15+Q15</f>
        <v>3009</v>
      </c>
      <c r="S15" s="3"/>
    </row>
    <row r="16" spans="1:19" x14ac:dyDescent="0.25">
      <c r="A16" s="1"/>
      <c r="B16" s="28" t="s">
        <v>22</v>
      </c>
      <c r="C16" s="29" t="s">
        <v>23</v>
      </c>
      <c r="D16" s="20">
        <f>'[2]NR 2024'!G16</f>
        <v>26431.200000000001</v>
      </c>
      <c r="E16" s="31">
        <f>'[2]NR 2024'!H16</f>
        <v>0</v>
      </c>
      <c r="F16" s="22">
        <f t="shared" si="0"/>
        <v>26431.200000000001</v>
      </c>
      <c r="G16" s="20">
        <f>'[2]NR 2024'!M16</f>
        <v>28618</v>
      </c>
      <c r="H16" s="21">
        <f>'[2]NR 2024'!N16</f>
        <v>0</v>
      </c>
      <c r="I16" s="23">
        <f t="shared" si="1"/>
        <v>28618</v>
      </c>
      <c r="J16" s="32">
        <f>'[2]NR 2024'!Y16</f>
        <v>29553</v>
      </c>
      <c r="K16" s="33">
        <f>'[2]NR 2024'!Z16</f>
        <v>0</v>
      </c>
      <c r="L16" s="34">
        <f t="shared" ref="L16:L23" si="4">J16+K16</f>
        <v>29553</v>
      </c>
      <c r="M16" s="35">
        <v>32110</v>
      </c>
      <c r="N16" s="31"/>
      <c r="O16" s="22">
        <f t="shared" si="2"/>
        <v>32110</v>
      </c>
      <c r="P16" s="35">
        <v>34288</v>
      </c>
      <c r="Q16" s="31"/>
      <c r="R16" s="22">
        <f t="shared" si="3"/>
        <v>34288</v>
      </c>
      <c r="S16" s="3"/>
    </row>
    <row r="17" spans="1:19" x14ac:dyDescent="0.25">
      <c r="A17" s="1"/>
      <c r="B17" s="28" t="s">
        <v>24</v>
      </c>
      <c r="C17" s="36" t="s">
        <v>25</v>
      </c>
      <c r="D17" s="20">
        <f>'[2]NR 2024'!G17</f>
        <v>0</v>
      </c>
      <c r="E17" s="31">
        <f>'[2]NR 2024'!H17</f>
        <v>0</v>
      </c>
      <c r="F17" s="22">
        <f t="shared" si="0"/>
        <v>0</v>
      </c>
      <c r="G17" s="20">
        <f>'[2]NR 2024'!M17</f>
        <v>0</v>
      </c>
      <c r="H17" s="21">
        <f>'[2]NR 2024'!N17</f>
        <v>0</v>
      </c>
      <c r="I17" s="23">
        <f t="shared" si="1"/>
        <v>0</v>
      </c>
      <c r="J17" s="32">
        <f>'[2]NR 2024'!Y17</f>
        <v>0</v>
      </c>
      <c r="K17" s="33">
        <f>'[2]NR 2024'!Z17</f>
        <v>0</v>
      </c>
      <c r="L17" s="34">
        <f t="shared" si="4"/>
        <v>0</v>
      </c>
      <c r="M17" s="35">
        <v>0</v>
      </c>
      <c r="N17" s="37"/>
      <c r="O17" s="22">
        <f t="shared" si="2"/>
        <v>0</v>
      </c>
      <c r="P17" s="35">
        <v>0</v>
      </c>
      <c r="Q17" s="37"/>
      <c r="R17" s="22">
        <f t="shared" si="3"/>
        <v>0</v>
      </c>
      <c r="S17" s="3"/>
    </row>
    <row r="18" spans="1:19" x14ac:dyDescent="0.25">
      <c r="A18" s="1"/>
      <c r="B18" s="28" t="s">
        <v>26</v>
      </c>
      <c r="C18" s="38" t="s">
        <v>27</v>
      </c>
      <c r="D18" s="20">
        <f>'[2]NR 2024'!G18</f>
        <v>1459.4</v>
      </c>
      <c r="E18" s="21">
        <f>'[2]NR 2024'!H18</f>
        <v>0</v>
      </c>
      <c r="F18" s="22">
        <f t="shared" si="0"/>
        <v>1459.4</v>
      </c>
      <c r="G18" s="20">
        <f>'[2]NR 2024'!M18</f>
        <v>1300</v>
      </c>
      <c r="H18" s="21">
        <f>'[2]NR 2024'!N18</f>
        <v>0</v>
      </c>
      <c r="I18" s="23">
        <f t="shared" si="1"/>
        <v>1300</v>
      </c>
      <c r="J18" s="32">
        <f>'[2]NR 2024'!Y18</f>
        <v>1497</v>
      </c>
      <c r="K18" s="33">
        <f>'[2]NR 2024'!Z18</f>
        <v>0</v>
      </c>
      <c r="L18" s="34">
        <f t="shared" si="4"/>
        <v>1497</v>
      </c>
      <c r="M18" s="35">
        <v>1400</v>
      </c>
      <c r="N18" s="21"/>
      <c r="O18" s="22">
        <f t="shared" si="2"/>
        <v>1400</v>
      </c>
      <c r="P18" s="35">
        <v>1400</v>
      </c>
      <c r="Q18" s="21"/>
      <c r="R18" s="22">
        <f t="shared" si="3"/>
        <v>1400</v>
      </c>
      <c r="S18" s="3"/>
    </row>
    <row r="19" spans="1:19" x14ac:dyDescent="0.25">
      <c r="A19" s="1"/>
      <c r="B19" s="28" t="s">
        <v>28</v>
      </c>
      <c r="C19" s="39" t="s">
        <v>29</v>
      </c>
      <c r="D19" s="20">
        <f>'[2]NR 2024'!G19</f>
        <v>46</v>
      </c>
      <c r="E19" s="21">
        <f>'[2]NR 2024'!H19</f>
        <v>0</v>
      </c>
      <c r="F19" s="22">
        <f t="shared" si="0"/>
        <v>46</v>
      </c>
      <c r="G19" s="20">
        <f>'[2]NR 2024'!M19</f>
        <v>46</v>
      </c>
      <c r="H19" s="21">
        <f>'[2]NR 2024'!N19</f>
        <v>0</v>
      </c>
      <c r="I19" s="23">
        <f t="shared" si="1"/>
        <v>46</v>
      </c>
      <c r="J19" s="32">
        <f>'[2]NR 2024'!Y19</f>
        <v>46</v>
      </c>
      <c r="K19" s="33">
        <f>'[2]NR 2024'!Z19</f>
        <v>0</v>
      </c>
      <c r="L19" s="34">
        <f t="shared" si="4"/>
        <v>46</v>
      </c>
      <c r="M19" s="35">
        <v>46</v>
      </c>
      <c r="N19" s="40"/>
      <c r="O19" s="22">
        <f t="shared" si="2"/>
        <v>46</v>
      </c>
      <c r="P19" s="35">
        <v>46</v>
      </c>
      <c r="Q19" s="40"/>
      <c r="R19" s="22">
        <f t="shared" si="3"/>
        <v>46</v>
      </c>
      <c r="S19" s="3"/>
    </row>
    <row r="20" spans="1:19" x14ac:dyDescent="0.25">
      <c r="A20" s="1"/>
      <c r="B20" s="28" t="s">
        <v>30</v>
      </c>
      <c r="C20" s="41" t="s">
        <v>31</v>
      </c>
      <c r="D20" s="20">
        <f>'[2]NR 2024'!G20</f>
        <v>0</v>
      </c>
      <c r="E20" s="21">
        <f>'[2]NR 2024'!H20</f>
        <v>0</v>
      </c>
      <c r="F20" s="22">
        <f t="shared" si="0"/>
        <v>0</v>
      </c>
      <c r="G20" s="20">
        <f>'[2]NR 2024'!M20</f>
        <v>0</v>
      </c>
      <c r="H20" s="21">
        <f>'[2]NR 2024'!N20</f>
        <v>0</v>
      </c>
      <c r="I20" s="23">
        <f t="shared" si="1"/>
        <v>0</v>
      </c>
      <c r="J20" s="32">
        <f>'[2]NR 2024'!Y20</f>
        <v>0</v>
      </c>
      <c r="K20" s="33">
        <f>'[2]NR 2024'!Z20</f>
        <v>0</v>
      </c>
      <c r="L20" s="34">
        <f t="shared" si="4"/>
        <v>0</v>
      </c>
      <c r="M20" s="35"/>
      <c r="N20" s="40"/>
      <c r="O20" s="22">
        <f t="shared" si="2"/>
        <v>0</v>
      </c>
      <c r="P20" s="35"/>
      <c r="Q20" s="40"/>
      <c r="R20" s="22">
        <f t="shared" si="3"/>
        <v>0</v>
      </c>
      <c r="S20" s="3"/>
    </row>
    <row r="21" spans="1:19" x14ac:dyDescent="0.25">
      <c r="A21" s="1"/>
      <c r="B21" s="28" t="s">
        <v>32</v>
      </c>
      <c r="C21" s="42" t="s">
        <v>33</v>
      </c>
      <c r="D21" s="20">
        <f>'[2]NR 2024'!G21</f>
        <v>425.2</v>
      </c>
      <c r="E21" s="21">
        <f>'[2]NR 2024'!H21</f>
        <v>0</v>
      </c>
      <c r="F21" s="22">
        <f t="shared" si="0"/>
        <v>425.2</v>
      </c>
      <c r="G21" s="20">
        <f>'[2]NR 2024'!M21</f>
        <v>395</v>
      </c>
      <c r="H21" s="21">
        <f>'[2]NR 2024'!N21</f>
        <v>0</v>
      </c>
      <c r="I21" s="23">
        <f t="shared" si="1"/>
        <v>395</v>
      </c>
      <c r="J21" s="32">
        <f>'[2]NR 2024'!Y21</f>
        <v>395</v>
      </c>
      <c r="K21" s="33">
        <f>'[2]NR 2024'!Z21</f>
        <v>0</v>
      </c>
      <c r="L21" s="34">
        <f t="shared" si="4"/>
        <v>395</v>
      </c>
      <c r="M21" s="35">
        <v>395</v>
      </c>
      <c r="N21" s="44"/>
      <c r="O21" s="22">
        <f t="shared" si="2"/>
        <v>395</v>
      </c>
      <c r="P21" s="35">
        <v>395</v>
      </c>
      <c r="Q21" s="44"/>
      <c r="R21" s="22">
        <f t="shared" si="3"/>
        <v>395</v>
      </c>
      <c r="S21" s="3"/>
    </row>
    <row r="22" spans="1:19" x14ac:dyDescent="0.25">
      <c r="A22" s="1"/>
      <c r="B22" s="28" t="s">
        <v>34</v>
      </c>
      <c r="C22" s="42" t="s">
        <v>35</v>
      </c>
      <c r="D22" s="20">
        <f>'[2]NR 2024'!G22</f>
        <v>687</v>
      </c>
      <c r="E22" s="21">
        <f>'[2]NR 2024'!H22</f>
        <v>0</v>
      </c>
      <c r="F22" s="22">
        <f t="shared" si="0"/>
        <v>687</v>
      </c>
      <c r="G22" s="20">
        <f>'[2]NR 2024'!M22</f>
        <v>730</v>
      </c>
      <c r="H22" s="21">
        <f>'[2]NR 2024'!N22</f>
        <v>0</v>
      </c>
      <c r="I22" s="23">
        <f t="shared" si="1"/>
        <v>730</v>
      </c>
      <c r="J22" s="32">
        <f>'[2]NR 2024'!Y22</f>
        <v>570</v>
      </c>
      <c r="K22" s="33">
        <f>'[2]NR 2024'!Z22</f>
        <v>0</v>
      </c>
      <c r="L22" s="34">
        <f t="shared" si="4"/>
        <v>570</v>
      </c>
      <c r="M22" s="35">
        <v>570</v>
      </c>
      <c r="N22" s="44"/>
      <c r="O22" s="22">
        <f t="shared" si="2"/>
        <v>570</v>
      </c>
      <c r="P22" s="35">
        <v>570</v>
      </c>
      <c r="Q22" s="44"/>
      <c r="R22" s="22">
        <f t="shared" si="3"/>
        <v>570</v>
      </c>
      <c r="S22" s="3"/>
    </row>
    <row r="23" spans="1:19" ht="15.75" thickBot="1" x14ac:dyDescent="0.3">
      <c r="A23" s="1"/>
      <c r="B23" s="45" t="s">
        <v>36</v>
      </c>
      <c r="C23" s="46" t="s">
        <v>37</v>
      </c>
      <c r="D23" s="20">
        <f>'[2]NR 2024'!G23</f>
        <v>31.5</v>
      </c>
      <c r="E23" s="21">
        <f>'[2]NR 2024'!H23</f>
        <v>0</v>
      </c>
      <c r="F23" s="51">
        <f t="shared" si="0"/>
        <v>31.5</v>
      </c>
      <c r="G23" s="20">
        <f>'[2]NR 2024'!M23</f>
        <v>30</v>
      </c>
      <c r="H23" s="21">
        <f>'[2]NR 2024'!N23</f>
        <v>0</v>
      </c>
      <c r="I23" s="48">
        <f t="shared" si="1"/>
        <v>30</v>
      </c>
      <c r="J23" s="32">
        <f>'[2]NR 2024'!Y23</f>
        <v>30</v>
      </c>
      <c r="K23" s="33">
        <f>'[2]NR 2024'!Z23</f>
        <v>0</v>
      </c>
      <c r="L23" s="34">
        <f t="shared" si="4"/>
        <v>30</v>
      </c>
      <c r="M23" s="49">
        <v>30</v>
      </c>
      <c r="N23" s="50"/>
      <c r="O23" s="51">
        <f t="shared" si="2"/>
        <v>30</v>
      </c>
      <c r="P23" s="49">
        <v>30</v>
      </c>
      <c r="Q23" s="50"/>
      <c r="R23" s="51">
        <f t="shared" si="3"/>
        <v>30</v>
      </c>
      <c r="S23" s="3"/>
    </row>
    <row r="24" spans="1:19" ht="15.75" thickBot="1" x14ac:dyDescent="0.3">
      <c r="A24" s="1"/>
      <c r="B24" s="52" t="s">
        <v>38</v>
      </c>
      <c r="C24" s="53" t="s">
        <v>39</v>
      </c>
      <c r="D24" s="54">
        <f t="shared" ref="D24:R24" si="5">SUM(D15:D21)</f>
        <v>31442.300000000003</v>
      </c>
      <c r="E24" s="54">
        <f t="shared" si="5"/>
        <v>0</v>
      </c>
      <c r="F24" s="54">
        <f t="shared" si="5"/>
        <v>31442.300000000003</v>
      </c>
      <c r="G24" s="54">
        <f t="shared" si="5"/>
        <v>33363</v>
      </c>
      <c r="H24" s="54">
        <f t="shared" si="5"/>
        <v>0</v>
      </c>
      <c r="I24" s="55">
        <f t="shared" si="5"/>
        <v>33363</v>
      </c>
      <c r="J24" s="56">
        <f>SUM(J15:J21)</f>
        <v>34500</v>
      </c>
      <c r="K24" s="56">
        <f t="shared" si="5"/>
        <v>0</v>
      </c>
      <c r="L24" s="56">
        <f t="shared" si="5"/>
        <v>34500</v>
      </c>
      <c r="M24" s="57">
        <f>SUM(M15:M21)</f>
        <v>36960</v>
      </c>
      <c r="N24" s="54">
        <f t="shared" si="5"/>
        <v>0</v>
      </c>
      <c r="O24" s="54">
        <f>SUM(O15:O21)</f>
        <v>36960</v>
      </c>
      <c r="P24" s="54">
        <f t="shared" si="5"/>
        <v>39138</v>
      </c>
      <c r="Q24" s="54">
        <f t="shared" si="5"/>
        <v>0</v>
      </c>
      <c r="R24" s="54">
        <f t="shared" si="5"/>
        <v>39138</v>
      </c>
      <c r="S24" s="3"/>
    </row>
    <row r="25" spans="1:19" ht="15.75" customHeight="1" thickBot="1" x14ac:dyDescent="0.3">
      <c r="A25" s="1"/>
      <c r="B25" s="58"/>
      <c r="C25" s="59" t="s">
        <v>40</v>
      </c>
      <c r="D25" s="171"/>
      <c r="E25" s="171"/>
      <c r="F25" s="172"/>
      <c r="G25" s="171"/>
      <c r="H25" s="171"/>
      <c r="I25" s="171"/>
      <c r="J25" s="173"/>
      <c r="K25" s="171"/>
      <c r="L25" s="172"/>
      <c r="M25" s="171"/>
      <c r="N25" s="171"/>
      <c r="O25" s="172"/>
      <c r="P25" s="171"/>
      <c r="Q25" s="171"/>
      <c r="R25" s="172"/>
      <c r="S25" s="3"/>
    </row>
    <row r="26" spans="1:19" x14ac:dyDescent="0.25">
      <c r="A26" s="1"/>
      <c r="B26" s="159" t="s">
        <v>7</v>
      </c>
      <c r="C26" s="161" t="s">
        <v>8</v>
      </c>
      <c r="D26" s="155" t="s">
        <v>41</v>
      </c>
      <c r="E26" s="148" t="s">
        <v>42</v>
      </c>
      <c r="F26" s="150" t="s">
        <v>43</v>
      </c>
      <c r="G26" s="163" t="s">
        <v>41</v>
      </c>
      <c r="H26" s="148" t="s">
        <v>42</v>
      </c>
      <c r="I26" s="190" t="s">
        <v>43</v>
      </c>
      <c r="J26" s="155" t="s">
        <v>41</v>
      </c>
      <c r="K26" s="148" t="s">
        <v>42</v>
      </c>
      <c r="L26" s="150" t="s">
        <v>43</v>
      </c>
      <c r="M26" s="152" t="s">
        <v>41</v>
      </c>
      <c r="N26" s="148" t="s">
        <v>42</v>
      </c>
      <c r="O26" s="150" t="s">
        <v>43</v>
      </c>
      <c r="P26" s="163" t="s">
        <v>41</v>
      </c>
      <c r="Q26" s="148" t="s">
        <v>42</v>
      </c>
      <c r="R26" s="150" t="s">
        <v>43</v>
      </c>
      <c r="S26" s="3"/>
    </row>
    <row r="27" spans="1:19" ht="15.75" thickBot="1" x14ac:dyDescent="0.3">
      <c r="A27" s="1"/>
      <c r="B27" s="160"/>
      <c r="C27" s="162"/>
      <c r="D27" s="156"/>
      <c r="E27" s="149"/>
      <c r="F27" s="151"/>
      <c r="G27" s="164"/>
      <c r="H27" s="149"/>
      <c r="I27" s="191"/>
      <c r="J27" s="156"/>
      <c r="K27" s="149"/>
      <c r="L27" s="151"/>
      <c r="M27" s="153"/>
      <c r="N27" s="149"/>
      <c r="O27" s="151"/>
      <c r="P27" s="164"/>
      <c r="Q27" s="149"/>
      <c r="R27" s="151"/>
      <c r="S27" s="3"/>
    </row>
    <row r="28" spans="1:19" x14ac:dyDescent="0.25">
      <c r="A28" s="1"/>
      <c r="B28" s="18" t="s">
        <v>44</v>
      </c>
      <c r="C28" s="60" t="s">
        <v>45</v>
      </c>
      <c r="D28" s="20">
        <f>'[2]NR 2024'!G28</f>
        <v>819.5</v>
      </c>
      <c r="E28" s="21">
        <f>'[2]NR 2024'!H28</f>
        <v>0</v>
      </c>
      <c r="F28" s="22">
        <f t="shared" ref="F28:F38" si="6">D28+E28</f>
        <v>819.5</v>
      </c>
      <c r="G28" s="20">
        <f>'[2]NR 2024'!M28</f>
        <v>1500</v>
      </c>
      <c r="H28" s="21">
        <f>'[2]NR 2024'!N28</f>
        <v>0</v>
      </c>
      <c r="I28" s="23">
        <f t="shared" ref="I28:I38" si="7">G28+H28</f>
        <v>1500</v>
      </c>
      <c r="J28" s="24">
        <f>'[2]NR 2024'!Y28</f>
        <v>1500</v>
      </c>
      <c r="K28" s="25">
        <f>'[2]NR 2024'!Z28</f>
        <v>0</v>
      </c>
      <c r="L28" s="26">
        <f t="shared" ref="L28:L38" si="8">J28+K28</f>
        <v>1500</v>
      </c>
      <c r="M28" s="61">
        <v>1500</v>
      </c>
      <c r="N28" s="61"/>
      <c r="O28" s="22">
        <f t="shared" ref="O28:O38" si="9">M28+N28</f>
        <v>1500</v>
      </c>
      <c r="P28" s="61">
        <v>1500</v>
      </c>
      <c r="Q28" s="61"/>
      <c r="R28" s="22">
        <f t="shared" ref="R28:R38" si="10">P28+Q28</f>
        <v>1500</v>
      </c>
      <c r="S28" s="3"/>
    </row>
    <row r="29" spans="1:19" x14ac:dyDescent="0.25">
      <c r="A29" s="1"/>
      <c r="B29" s="28" t="s">
        <v>46</v>
      </c>
      <c r="C29" s="62" t="s">
        <v>47</v>
      </c>
      <c r="D29" s="20">
        <f>'[2]NR 2024'!G29</f>
        <v>3217.3500000000004</v>
      </c>
      <c r="E29" s="31">
        <f>'[2]NR 2024'!H29</f>
        <v>0</v>
      </c>
      <c r="F29" s="22">
        <f t="shared" si="6"/>
        <v>3217.3500000000004</v>
      </c>
      <c r="G29" s="20">
        <f>'[2]NR 2024'!M29</f>
        <v>3293</v>
      </c>
      <c r="H29" s="31">
        <f>'[2]NR 2024'!N29</f>
        <v>0</v>
      </c>
      <c r="I29" s="23">
        <f t="shared" si="7"/>
        <v>3293</v>
      </c>
      <c r="J29" s="32">
        <f>'[2]NR 2024'!Y29</f>
        <v>3356</v>
      </c>
      <c r="K29" s="63">
        <f>'[2]NR 2024'!Z29</f>
        <v>0</v>
      </c>
      <c r="L29" s="34">
        <f t="shared" si="8"/>
        <v>3356</v>
      </c>
      <c r="M29" s="64">
        <f>2890+398</f>
        <v>3288</v>
      </c>
      <c r="N29" s="65"/>
      <c r="O29" s="22">
        <f t="shared" si="9"/>
        <v>3288</v>
      </c>
      <c r="P29" s="64">
        <f>2890+398</f>
        <v>3288</v>
      </c>
      <c r="Q29" s="65"/>
      <c r="R29" s="22">
        <f t="shared" si="10"/>
        <v>3288</v>
      </c>
      <c r="S29" s="3"/>
    </row>
    <row r="30" spans="1:19" x14ac:dyDescent="0.25">
      <c r="A30" s="1"/>
      <c r="B30" s="28" t="s">
        <v>48</v>
      </c>
      <c r="C30" s="42" t="s">
        <v>49</v>
      </c>
      <c r="D30" s="20">
        <f>'[2]NR 2024'!G30</f>
        <v>1889.88</v>
      </c>
      <c r="E30" s="31">
        <f>'[2]NR 2024'!H30</f>
        <v>0</v>
      </c>
      <c r="F30" s="22">
        <f t="shared" si="6"/>
        <v>1889.88</v>
      </c>
      <c r="G30" s="20">
        <f>'[2]NR 2024'!M30</f>
        <v>2405</v>
      </c>
      <c r="H30" s="31">
        <f>'[2]NR 2024'!N30</f>
        <v>0</v>
      </c>
      <c r="I30" s="23">
        <f t="shared" si="7"/>
        <v>2405</v>
      </c>
      <c r="J30" s="32">
        <f>'[2]NR 2024'!Y30</f>
        <v>1995</v>
      </c>
      <c r="K30" s="63">
        <f>'[2]NR 2024'!Z30</f>
        <v>0</v>
      </c>
      <c r="L30" s="34">
        <f t="shared" si="8"/>
        <v>1995</v>
      </c>
      <c r="M30" s="64">
        <f>2050+5</f>
        <v>2055</v>
      </c>
      <c r="N30" s="65"/>
      <c r="O30" s="22">
        <f t="shared" si="9"/>
        <v>2055</v>
      </c>
      <c r="P30" s="64">
        <f>2050+5</f>
        <v>2055</v>
      </c>
      <c r="Q30" s="65"/>
      <c r="R30" s="22">
        <f t="shared" si="10"/>
        <v>2055</v>
      </c>
      <c r="S30" s="3"/>
    </row>
    <row r="31" spans="1:19" x14ac:dyDescent="0.25">
      <c r="A31" s="1"/>
      <c r="B31" s="28" t="s">
        <v>50</v>
      </c>
      <c r="C31" s="42" t="s">
        <v>51</v>
      </c>
      <c r="D31" s="20">
        <f>'[2]NR 2024'!G31</f>
        <v>2938.12</v>
      </c>
      <c r="E31" s="21">
        <f>'[2]NR 2024'!H31</f>
        <v>0</v>
      </c>
      <c r="F31" s="22">
        <f t="shared" si="6"/>
        <v>2938.12</v>
      </c>
      <c r="G31" s="20">
        <f>'[2]NR 2024'!M31</f>
        <v>2621</v>
      </c>
      <c r="H31" s="21">
        <f>'[2]NR 2024'!N31</f>
        <v>0</v>
      </c>
      <c r="I31" s="23">
        <f t="shared" si="7"/>
        <v>2621</v>
      </c>
      <c r="J31" s="32">
        <f>'[2]NR 2024'!Y31</f>
        <v>3015</v>
      </c>
      <c r="K31" s="33">
        <f>'[2]NR 2024'!Z31</f>
        <v>0</v>
      </c>
      <c r="L31" s="34">
        <f t="shared" si="8"/>
        <v>3015</v>
      </c>
      <c r="M31" s="64">
        <f>3075+56</f>
        <v>3131</v>
      </c>
      <c r="N31" s="64"/>
      <c r="O31" s="22">
        <f t="shared" si="9"/>
        <v>3131</v>
      </c>
      <c r="P31" s="64">
        <f>3075+56</f>
        <v>3131</v>
      </c>
      <c r="Q31" s="64"/>
      <c r="R31" s="22">
        <f t="shared" si="10"/>
        <v>3131</v>
      </c>
      <c r="S31" s="3"/>
    </row>
    <row r="32" spans="1:19" x14ac:dyDescent="0.25">
      <c r="A32" s="1"/>
      <c r="B32" s="28" t="s">
        <v>52</v>
      </c>
      <c r="C32" s="42" t="s">
        <v>53</v>
      </c>
      <c r="D32" s="20">
        <f>'[2]NR 2024'!G32</f>
        <v>14982.900000000001</v>
      </c>
      <c r="E32" s="21">
        <f>'[2]NR 2024'!H32</f>
        <v>0</v>
      </c>
      <c r="F32" s="22">
        <f t="shared" si="6"/>
        <v>14982.900000000001</v>
      </c>
      <c r="G32" s="20">
        <f>'[2]NR 2024'!M32</f>
        <v>16170</v>
      </c>
      <c r="H32" s="21">
        <f>'[2]NR 2024'!N32</f>
        <v>0</v>
      </c>
      <c r="I32" s="23">
        <f t="shared" si="7"/>
        <v>16170</v>
      </c>
      <c r="J32" s="32">
        <f>'[2]NR 2024'!Y32</f>
        <v>16955</v>
      </c>
      <c r="K32" s="33">
        <f>'[2]NR 2024'!Z32</f>
        <v>0</v>
      </c>
      <c r="L32" s="34">
        <f t="shared" si="8"/>
        <v>16955</v>
      </c>
      <c r="M32" s="64">
        <f>SUM(M33:M34)</f>
        <v>18635</v>
      </c>
      <c r="N32" s="64"/>
      <c r="O32" s="22">
        <f t="shared" si="9"/>
        <v>18635</v>
      </c>
      <c r="P32" s="64">
        <f>SUM(P33:P34)</f>
        <v>20235</v>
      </c>
      <c r="Q32" s="64"/>
      <c r="R32" s="22">
        <f t="shared" si="10"/>
        <v>20235</v>
      </c>
      <c r="S32" s="3"/>
    </row>
    <row r="33" spans="1:19" x14ac:dyDescent="0.25">
      <c r="A33" s="1"/>
      <c r="B33" s="28" t="s">
        <v>54</v>
      </c>
      <c r="C33" s="39" t="s">
        <v>55</v>
      </c>
      <c r="D33" s="20">
        <f>'[2]NR 2024'!G33</f>
        <v>14061.86</v>
      </c>
      <c r="E33" s="21">
        <f>'[2]NR 2024'!H33</f>
        <v>0</v>
      </c>
      <c r="F33" s="22">
        <f t="shared" si="6"/>
        <v>14061.86</v>
      </c>
      <c r="G33" s="20">
        <f>'[2]NR 2024'!M33</f>
        <v>14985</v>
      </c>
      <c r="H33" s="21">
        <f>'[2]NR 2024'!N33</f>
        <v>0</v>
      </c>
      <c r="I33" s="23">
        <f t="shared" si="7"/>
        <v>14985</v>
      </c>
      <c r="J33" s="32">
        <f>'[2]NR 2024'!Y33</f>
        <v>15820</v>
      </c>
      <c r="K33" s="33">
        <f>'[2]NR 2024'!Z33</f>
        <v>0</v>
      </c>
      <c r="L33" s="34">
        <f t="shared" si="8"/>
        <v>15820</v>
      </c>
      <c r="M33" s="64">
        <f>16800+585+80</f>
        <v>17465</v>
      </c>
      <c r="N33" s="64"/>
      <c r="O33" s="22">
        <f t="shared" si="9"/>
        <v>17465</v>
      </c>
      <c r="P33" s="64">
        <f>18400+585+80</f>
        <v>19065</v>
      </c>
      <c r="Q33" s="64"/>
      <c r="R33" s="22">
        <f t="shared" si="10"/>
        <v>19065</v>
      </c>
      <c r="S33" s="3"/>
    </row>
    <row r="34" spans="1:19" x14ac:dyDescent="0.25">
      <c r="A34" s="1"/>
      <c r="B34" s="28" t="s">
        <v>56</v>
      </c>
      <c r="C34" s="66" t="s">
        <v>57</v>
      </c>
      <c r="D34" s="20">
        <f>'[2]NR 2024'!G34</f>
        <v>921</v>
      </c>
      <c r="E34" s="21">
        <f>'[2]NR 2024'!H34</f>
        <v>0</v>
      </c>
      <c r="F34" s="22">
        <f t="shared" si="6"/>
        <v>921</v>
      </c>
      <c r="G34" s="20">
        <f>'[2]NR 2024'!M34</f>
        <v>1185</v>
      </c>
      <c r="H34" s="21">
        <f>'[2]NR 2024'!N34</f>
        <v>0</v>
      </c>
      <c r="I34" s="23">
        <f t="shared" si="7"/>
        <v>1185</v>
      </c>
      <c r="J34" s="32">
        <f>'[2]NR 2024'!Y34</f>
        <v>1135</v>
      </c>
      <c r="K34" s="33">
        <f>'[2]NR 2024'!Z34</f>
        <v>0</v>
      </c>
      <c r="L34" s="34">
        <f t="shared" si="8"/>
        <v>1135</v>
      </c>
      <c r="M34" s="64">
        <f>1140+30</f>
        <v>1170</v>
      </c>
      <c r="N34" s="64"/>
      <c r="O34" s="22">
        <f t="shared" si="9"/>
        <v>1170</v>
      </c>
      <c r="P34" s="64">
        <f>1140+30</f>
        <v>1170</v>
      </c>
      <c r="Q34" s="64"/>
      <c r="R34" s="22">
        <f t="shared" si="10"/>
        <v>1170</v>
      </c>
      <c r="S34" s="3"/>
    </row>
    <row r="35" spans="1:19" x14ac:dyDescent="0.25">
      <c r="A35" s="1"/>
      <c r="B35" s="28" t="s">
        <v>58</v>
      </c>
      <c r="C35" s="42" t="s">
        <v>59</v>
      </c>
      <c r="D35" s="20">
        <f>'[2]NR 2024'!G35</f>
        <v>4711.03</v>
      </c>
      <c r="E35" s="21">
        <f>'[2]NR 2024'!H35</f>
        <v>0</v>
      </c>
      <c r="F35" s="22">
        <f t="shared" si="6"/>
        <v>4711.03</v>
      </c>
      <c r="G35" s="20">
        <f>'[2]NR 2024'!M35</f>
        <v>5118</v>
      </c>
      <c r="H35" s="21">
        <f>'[2]NR 2024'!N35</f>
        <v>0</v>
      </c>
      <c r="I35" s="23">
        <f t="shared" si="7"/>
        <v>5118</v>
      </c>
      <c r="J35" s="32">
        <f>'[2]NR 2024'!Y35</f>
        <v>5322</v>
      </c>
      <c r="K35" s="33">
        <f>'[2]NR 2024'!Z35</f>
        <v>0</v>
      </c>
      <c r="L35" s="34">
        <f t="shared" si="8"/>
        <v>5322</v>
      </c>
      <c r="M35" s="64">
        <f>5725+198+20</f>
        <v>5943</v>
      </c>
      <c r="N35" s="64"/>
      <c r="O35" s="22">
        <f t="shared" si="9"/>
        <v>5943</v>
      </c>
      <c r="P35" s="64">
        <f>6271+198+20</f>
        <v>6489</v>
      </c>
      <c r="Q35" s="64"/>
      <c r="R35" s="22">
        <f t="shared" si="10"/>
        <v>6489</v>
      </c>
      <c r="S35" s="3"/>
    </row>
    <row r="36" spans="1:19" x14ac:dyDescent="0.25">
      <c r="A36" s="1"/>
      <c r="B36" s="28" t="s">
        <v>60</v>
      </c>
      <c r="C36" s="42" t="s">
        <v>61</v>
      </c>
      <c r="D36" s="20">
        <f>'[2]NR 2024'!G36</f>
        <v>91.53</v>
      </c>
      <c r="E36" s="21">
        <f>'[2]NR 2024'!H36</f>
        <v>0</v>
      </c>
      <c r="F36" s="22">
        <f t="shared" si="6"/>
        <v>91.53</v>
      </c>
      <c r="G36" s="20">
        <f>'[2]NR 2024'!M36</f>
        <v>20</v>
      </c>
      <c r="H36" s="21">
        <f>'[2]NR 2024'!N36</f>
        <v>0</v>
      </c>
      <c r="I36" s="23">
        <f t="shared" si="7"/>
        <v>20</v>
      </c>
      <c r="J36" s="32">
        <f>'[2]NR 2024'!Y36</f>
        <v>45</v>
      </c>
      <c r="K36" s="33">
        <f>'[2]NR 2024'!Z36</f>
        <v>0</v>
      </c>
      <c r="L36" s="34">
        <f t="shared" si="8"/>
        <v>45</v>
      </c>
      <c r="M36" s="64">
        <v>45</v>
      </c>
      <c r="N36" s="64"/>
      <c r="O36" s="22">
        <f t="shared" si="9"/>
        <v>45</v>
      </c>
      <c r="P36" s="64">
        <v>45</v>
      </c>
      <c r="Q36" s="64"/>
      <c r="R36" s="22">
        <f t="shared" si="10"/>
        <v>45</v>
      </c>
      <c r="S36" s="3"/>
    </row>
    <row r="37" spans="1:19" x14ac:dyDescent="0.25">
      <c r="A37" s="1"/>
      <c r="B37" s="28" t="s">
        <v>62</v>
      </c>
      <c r="C37" s="42" t="s">
        <v>63</v>
      </c>
      <c r="D37" s="20">
        <f>'[2]NR 2024'!G37</f>
        <v>588.24</v>
      </c>
      <c r="E37" s="21">
        <f>'[2]NR 2024'!H37</f>
        <v>0</v>
      </c>
      <c r="F37" s="22">
        <f t="shared" si="6"/>
        <v>588.24</v>
      </c>
      <c r="G37" s="20">
        <f>'[2]NR 2024'!M37</f>
        <v>580</v>
      </c>
      <c r="H37" s="21">
        <f>'[2]NR 2024'!N37</f>
        <v>0</v>
      </c>
      <c r="I37" s="23">
        <f t="shared" si="7"/>
        <v>580</v>
      </c>
      <c r="J37" s="32">
        <f>'[2]NR 2024'!Y37</f>
        <v>759</v>
      </c>
      <c r="K37" s="33">
        <f>'[2]NR 2024'!Z37</f>
        <v>0</v>
      </c>
      <c r="L37" s="34">
        <f t="shared" si="8"/>
        <v>759</v>
      </c>
      <c r="M37" s="64">
        <v>737</v>
      </c>
      <c r="N37" s="64"/>
      <c r="O37" s="22">
        <f t="shared" si="9"/>
        <v>737</v>
      </c>
      <c r="P37" s="64">
        <v>737</v>
      </c>
      <c r="Q37" s="64"/>
      <c r="R37" s="22">
        <f t="shared" si="10"/>
        <v>737</v>
      </c>
      <c r="S37" s="3"/>
    </row>
    <row r="38" spans="1:19" ht="15.75" thickBot="1" x14ac:dyDescent="0.3">
      <c r="A38" s="1"/>
      <c r="B38" s="67" t="s">
        <v>64</v>
      </c>
      <c r="C38" s="68" t="s">
        <v>65</v>
      </c>
      <c r="D38" s="20">
        <f>'[2]NR 2024'!G38</f>
        <v>1602.84</v>
      </c>
      <c r="E38" s="21">
        <f>'[2]NR 2024'!H38</f>
        <v>0</v>
      </c>
      <c r="F38" s="51">
        <f t="shared" si="6"/>
        <v>1602.84</v>
      </c>
      <c r="G38" s="20">
        <f>'[2]NR 2024'!M38</f>
        <v>1656</v>
      </c>
      <c r="H38" s="21">
        <f>'[2]NR 2024'!N38</f>
        <v>0</v>
      </c>
      <c r="I38" s="48">
        <f t="shared" si="7"/>
        <v>1656</v>
      </c>
      <c r="J38" s="32">
        <f>'[2]NR 2024'!Y38</f>
        <v>1553</v>
      </c>
      <c r="K38" s="33">
        <f>'[2]NR 2024'!Z38</f>
        <v>0</v>
      </c>
      <c r="L38" s="34">
        <f t="shared" si="8"/>
        <v>1553</v>
      </c>
      <c r="M38" s="69">
        <f>1598+28</f>
        <v>1626</v>
      </c>
      <c r="N38" s="69"/>
      <c r="O38" s="51">
        <f t="shared" si="9"/>
        <v>1626</v>
      </c>
      <c r="P38" s="69">
        <f>1630+28</f>
        <v>1658</v>
      </c>
      <c r="Q38" s="69"/>
      <c r="R38" s="51">
        <f t="shared" si="10"/>
        <v>1658</v>
      </c>
      <c r="S38" s="3"/>
    </row>
    <row r="39" spans="1:19" ht="15.75" thickBot="1" x14ac:dyDescent="0.3">
      <c r="A39" s="1"/>
      <c r="B39" s="52" t="s">
        <v>66</v>
      </c>
      <c r="C39" s="70" t="s">
        <v>67</v>
      </c>
      <c r="D39" s="71">
        <f>SUM(D28:D32)+SUM(D35:D38)</f>
        <v>30841.39</v>
      </c>
      <c r="E39" s="71">
        <f>SUM(E28:E32)+SUM(E35:E38)</f>
        <v>0</v>
      </c>
      <c r="F39" s="72">
        <f>SUM(F35:F38)+SUM(F28:F32)</f>
        <v>30841.39</v>
      </c>
      <c r="G39" s="71">
        <f>SUM(G28:G32)+SUM(G35:G38)</f>
        <v>33363</v>
      </c>
      <c r="H39" s="71">
        <f>SUM(H28:H32)+SUM(H35:H38)</f>
        <v>0</v>
      </c>
      <c r="I39" s="73">
        <f>SUM(I35:I38)+SUM(I28:I32)</f>
        <v>33363</v>
      </c>
      <c r="J39" s="74">
        <f>SUM(J28:J32)+SUM(J35:J38)</f>
        <v>34500</v>
      </c>
      <c r="K39" s="75">
        <f>SUM(K28:K32)+SUM(K35:K38)</f>
        <v>0</v>
      </c>
      <c r="L39" s="74">
        <f>SUM(L35:L38)+SUM(L28:L32)</f>
        <v>34500</v>
      </c>
      <c r="M39" s="71">
        <f>SUM(M28:M32)+SUM(M35:M38)</f>
        <v>36960</v>
      </c>
      <c r="N39" s="71">
        <f>SUM(N28:N32)+SUM(N35:N38)</f>
        <v>0</v>
      </c>
      <c r="O39" s="72">
        <f>SUM(O35:O38)+SUM(O28:O32)</f>
        <v>36960</v>
      </c>
      <c r="P39" s="71">
        <f>SUM(P28:P32)+SUM(P35:P38)</f>
        <v>39138</v>
      </c>
      <c r="Q39" s="71">
        <f>SUM(Q28:Q32)+SUM(Q35:Q38)</f>
        <v>0</v>
      </c>
      <c r="R39" s="72">
        <f>SUM(R35:R38)+SUM(R28:R32)</f>
        <v>39138</v>
      </c>
      <c r="S39" s="3"/>
    </row>
    <row r="40" spans="1:19" ht="19.5" thickBot="1" x14ac:dyDescent="0.35">
      <c r="A40" s="1"/>
      <c r="B40" s="76" t="s">
        <v>68</v>
      </c>
      <c r="C40" s="77" t="s">
        <v>69</v>
      </c>
      <c r="D40" s="78">
        <f t="shared" ref="D40:R40" si="11">D24-D39</f>
        <v>600.91000000000349</v>
      </c>
      <c r="E40" s="78">
        <f t="shared" si="11"/>
        <v>0</v>
      </c>
      <c r="F40" s="79">
        <f t="shared" si="11"/>
        <v>600.91000000000349</v>
      </c>
      <c r="G40" s="78">
        <f t="shared" si="11"/>
        <v>0</v>
      </c>
      <c r="H40" s="78">
        <f t="shared" si="11"/>
        <v>0</v>
      </c>
      <c r="I40" s="192">
        <f t="shared" si="11"/>
        <v>0</v>
      </c>
      <c r="J40" s="78">
        <f t="shared" si="11"/>
        <v>0</v>
      </c>
      <c r="K40" s="78">
        <f t="shared" si="11"/>
        <v>0</v>
      </c>
      <c r="L40" s="79">
        <f t="shared" si="11"/>
        <v>0</v>
      </c>
      <c r="M40" s="82">
        <f t="shared" si="11"/>
        <v>0</v>
      </c>
      <c r="N40" s="78">
        <f t="shared" si="11"/>
        <v>0</v>
      </c>
      <c r="O40" s="79">
        <f t="shared" si="11"/>
        <v>0</v>
      </c>
      <c r="P40" s="78">
        <f t="shared" si="11"/>
        <v>0</v>
      </c>
      <c r="Q40" s="78">
        <f t="shared" si="11"/>
        <v>0</v>
      </c>
      <c r="R40" s="79">
        <f t="shared" si="11"/>
        <v>0</v>
      </c>
      <c r="S40" s="3"/>
    </row>
    <row r="41" spans="1:19" ht="15.75" thickBot="1" x14ac:dyDescent="0.3">
      <c r="A41" s="1"/>
      <c r="B41" s="83" t="s">
        <v>70</v>
      </c>
      <c r="C41" s="84" t="s">
        <v>71</v>
      </c>
      <c r="D41" s="85"/>
      <c r="E41" s="86"/>
      <c r="F41" s="87">
        <f>F40-D16</f>
        <v>-25830.289999999997</v>
      </c>
      <c r="G41" s="85"/>
      <c r="H41" s="88"/>
      <c r="I41" s="89">
        <f>I40-G16</f>
        <v>-28618</v>
      </c>
      <c r="J41" s="90"/>
      <c r="K41" s="88"/>
      <c r="L41" s="87">
        <f>L40-J16</f>
        <v>-29553</v>
      </c>
      <c r="M41" s="91"/>
      <c r="N41" s="88"/>
      <c r="O41" s="87">
        <f>O40-M16</f>
        <v>-32110</v>
      </c>
      <c r="P41" s="85"/>
      <c r="Q41" s="88"/>
      <c r="R41" s="87">
        <f>R40-P16</f>
        <v>-34288</v>
      </c>
      <c r="S41" s="3"/>
    </row>
    <row r="42" spans="1:19" s="97" customFormat="1" ht="8.25" customHeight="1" thickBot="1" x14ac:dyDescent="0.3">
      <c r="A42" s="92"/>
      <c r="B42" s="93"/>
      <c r="C42" s="94"/>
      <c r="D42" s="92"/>
      <c r="E42" s="95"/>
      <c r="F42" s="95"/>
      <c r="G42" s="92"/>
      <c r="H42" s="95"/>
      <c r="I42" s="95"/>
      <c r="J42" s="95"/>
      <c r="K42" s="95"/>
      <c r="L42" s="96"/>
      <c r="M42" s="96"/>
      <c r="N42" s="96"/>
      <c r="O42" s="96"/>
      <c r="P42" s="96"/>
      <c r="Q42" s="96"/>
      <c r="R42" s="96"/>
      <c r="S42" s="96"/>
    </row>
    <row r="43" spans="1:19" s="97" customFormat="1" ht="15.75" customHeight="1" x14ac:dyDescent="0.25">
      <c r="A43" s="92"/>
      <c r="B43" s="98"/>
      <c r="C43" s="143" t="s">
        <v>72</v>
      </c>
      <c r="D43" s="99" t="s">
        <v>73</v>
      </c>
      <c r="E43" s="95"/>
      <c r="F43" s="100"/>
      <c r="G43" s="99" t="s">
        <v>74</v>
      </c>
      <c r="H43" s="95"/>
      <c r="I43" s="95"/>
      <c r="J43" s="99" t="s">
        <v>75</v>
      </c>
      <c r="K43" s="95"/>
      <c r="L43" s="95"/>
      <c r="M43" s="99" t="s">
        <v>76</v>
      </c>
      <c r="N43" s="96"/>
      <c r="O43" s="96"/>
      <c r="P43" s="99" t="s">
        <v>76</v>
      </c>
      <c r="Q43" s="96"/>
      <c r="R43" s="96"/>
      <c r="S43" s="96"/>
    </row>
    <row r="44" spans="1:19" ht="15.75" thickBot="1" x14ac:dyDescent="0.3">
      <c r="A44" s="1"/>
      <c r="B44" s="98"/>
      <c r="C44" s="154"/>
      <c r="D44" s="101"/>
      <c r="E44" s="95"/>
      <c r="F44" s="100"/>
      <c r="G44" s="101"/>
      <c r="H44" s="102"/>
      <c r="I44" s="102"/>
      <c r="J44" s="101"/>
      <c r="K44" s="102"/>
      <c r="L44" s="102"/>
      <c r="M44" s="101"/>
      <c r="N44" s="3"/>
      <c r="O44" s="3"/>
      <c r="P44" s="101"/>
      <c r="Q44" s="3"/>
      <c r="R44" s="3"/>
      <c r="S44" s="3"/>
    </row>
    <row r="45" spans="1:19" s="97" customFormat="1" ht="8.25" customHeight="1" thickBot="1" x14ac:dyDescent="0.3">
      <c r="A45" s="92"/>
      <c r="B45" s="98"/>
      <c r="C45" s="94"/>
      <c r="D45" s="95"/>
      <c r="E45" s="95"/>
      <c r="F45" s="100"/>
      <c r="G45" s="95"/>
      <c r="H45" s="95"/>
      <c r="I45" s="100"/>
      <c r="J45" s="100"/>
      <c r="K45" s="100"/>
      <c r="L45" s="96"/>
      <c r="M45" s="96"/>
      <c r="N45" s="96"/>
      <c r="O45" s="96"/>
      <c r="P45" s="96"/>
      <c r="Q45" s="96"/>
      <c r="R45" s="96"/>
      <c r="S45" s="96"/>
    </row>
    <row r="46" spans="1:19" s="97" customFormat="1" ht="37.5" customHeight="1" thickBot="1" x14ac:dyDescent="0.3">
      <c r="A46" s="92"/>
      <c r="B46" s="98"/>
      <c r="C46" s="143" t="s">
        <v>77</v>
      </c>
      <c r="D46" s="103" t="s">
        <v>78</v>
      </c>
      <c r="E46" s="104" t="s">
        <v>79</v>
      </c>
      <c r="F46" s="100"/>
      <c r="G46" s="103" t="s">
        <v>78</v>
      </c>
      <c r="H46" s="104" t="s">
        <v>79</v>
      </c>
      <c r="I46" s="96"/>
      <c r="J46" s="103" t="s">
        <v>78</v>
      </c>
      <c r="K46" s="104" t="s">
        <v>79</v>
      </c>
      <c r="L46" s="105"/>
      <c r="M46" s="103" t="s">
        <v>78</v>
      </c>
      <c r="N46" s="104" t="s">
        <v>79</v>
      </c>
      <c r="O46" s="96"/>
      <c r="P46" s="103" t="s">
        <v>78</v>
      </c>
      <c r="Q46" s="104" t="s">
        <v>79</v>
      </c>
      <c r="R46" s="96"/>
      <c r="S46" s="96"/>
    </row>
    <row r="47" spans="1:19" ht="15.75" thickBot="1" x14ac:dyDescent="0.3">
      <c r="A47" s="1"/>
      <c r="B47" s="106"/>
      <c r="C47" s="144"/>
      <c r="D47" s="107">
        <v>0</v>
      </c>
      <c r="E47" s="108">
        <v>0</v>
      </c>
      <c r="F47" s="100"/>
      <c r="G47" s="107">
        <v>0</v>
      </c>
      <c r="H47" s="108">
        <v>0</v>
      </c>
      <c r="I47" s="3"/>
      <c r="J47" s="107">
        <v>0</v>
      </c>
      <c r="K47" s="108">
        <v>0</v>
      </c>
      <c r="L47" s="102"/>
      <c r="M47" s="107">
        <v>0</v>
      </c>
      <c r="N47" s="108">
        <v>0</v>
      </c>
      <c r="O47" s="3"/>
      <c r="P47" s="107">
        <v>0</v>
      </c>
      <c r="Q47" s="108">
        <v>0</v>
      </c>
      <c r="R47" s="3"/>
      <c r="S47" s="3"/>
    </row>
    <row r="48" spans="1:19" x14ac:dyDescent="0.25">
      <c r="A48" s="1"/>
      <c r="B48" s="106"/>
      <c r="C48" s="94"/>
      <c r="D48" s="95"/>
      <c r="E48" s="95"/>
      <c r="F48" s="100"/>
      <c r="G48" s="95"/>
      <c r="H48" s="95"/>
      <c r="I48" s="100"/>
      <c r="J48" s="100"/>
      <c r="K48" s="100"/>
      <c r="L48" s="96"/>
      <c r="M48" s="3"/>
      <c r="N48" s="96"/>
      <c r="O48" s="96"/>
      <c r="P48" s="3"/>
      <c r="Q48" s="3"/>
      <c r="R48" s="3"/>
      <c r="S48" s="3"/>
    </row>
    <row r="49" spans="1:19" x14ac:dyDescent="0.25">
      <c r="A49" s="1"/>
      <c r="B49" s="106"/>
      <c r="C49" s="109" t="s">
        <v>80</v>
      </c>
      <c r="D49" s="110" t="s">
        <v>81</v>
      </c>
      <c r="E49" s="95"/>
      <c r="F49" s="3"/>
      <c r="G49" s="110" t="s">
        <v>82</v>
      </c>
      <c r="H49" s="3"/>
      <c r="I49" s="3"/>
      <c r="J49" s="110" t="s">
        <v>83</v>
      </c>
      <c r="K49" s="3"/>
      <c r="L49" s="111"/>
      <c r="M49" s="110" t="s">
        <v>84</v>
      </c>
      <c r="N49" s="111"/>
      <c r="O49" s="111"/>
      <c r="P49" s="110" t="s">
        <v>85</v>
      </c>
      <c r="Q49" s="3"/>
      <c r="R49" s="3"/>
      <c r="S49" s="3"/>
    </row>
    <row r="50" spans="1:19" x14ac:dyDescent="0.25">
      <c r="A50" s="1"/>
      <c r="B50" s="106"/>
      <c r="C50" s="112" t="s">
        <v>87</v>
      </c>
      <c r="D50" s="113">
        <v>1930.3</v>
      </c>
      <c r="E50" s="95"/>
      <c r="F50" s="3"/>
      <c r="G50" s="113">
        <v>1930.3</v>
      </c>
      <c r="H50" s="3"/>
      <c r="I50" s="3"/>
      <c r="J50" s="113">
        <v>2331.1999999999998</v>
      </c>
      <c r="K50" s="3"/>
      <c r="L50" s="114"/>
      <c r="M50" s="113">
        <v>2331.1999999999998</v>
      </c>
      <c r="N50" s="114"/>
      <c r="O50" s="114"/>
      <c r="P50" s="113">
        <v>2331.1999999999998</v>
      </c>
      <c r="Q50" s="3"/>
      <c r="R50" s="3"/>
      <c r="S50" s="3"/>
    </row>
    <row r="51" spans="1:19" x14ac:dyDescent="0.25">
      <c r="A51" s="1"/>
      <c r="B51" s="106"/>
      <c r="C51" s="112" t="s">
        <v>88</v>
      </c>
      <c r="D51" s="113">
        <v>520.80000000000018</v>
      </c>
      <c r="E51" s="95"/>
      <c r="F51" s="3"/>
      <c r="G51" s="113">
        <v>1630</v>
      </c>
      <c r="H51" s="3"/>
      <c r="I51" s="3"/>
      <c r="J51" s="113">
        <v>1649.2</v>
      </c>
      <c r="K51" s="3"/>
      <c r="L51" s="114"/>
      <c r="M51" s="113">
        <v>1649.2</v>
      </c>
      <c r="N51" s="114"/>
      <c r="O51" s="114"/>
      <c r="P51" s="113">
        <v>1649.2</v>
      </c>
      <c r="Q51" s="3"/>
      <c r="R51" s="3"/>
      <c r="S51" s="3"/>
    </row>
    <row r="52" spans="1:19" x14ac:dyDescent="0.25">
      <c r="A52" s="1"/>
      <c r="B52" s="106"/>
      <c r="C52" s="112" t="s">
        <v>89</v>
      </c>
      <c r="D52" s="113">
        <v>562.6</v>
      </c>
      <c r="E52" s="95"/>
      <c r="F52" s="3"/>
      <c r="G52" s="113">
        <v>562.6</v>
      </c>
      <c r="H52" s="3"/>
      <c r="I52" s="3"/>
      <c r="J52" s="113">
        <v>362.6</v>
      </c>
      <c r="K52" s="3"/>
      <c r="L52" s="114"/>
      <c r="M52" s="113">
        <v>362.6</v>
      </c>
      <c r="N52" s="114"/>
      <c r="O52" s="114"/>
      <c r="P52" s="113">
        <v>362.6</v>
      </c>
      <c r="Q52" s="3"/>
      <c r="R52" s="3"/>
      <c r="S52" s="3"/>
    </row>
    <row r="53" spans="1:19" x14ac:dyDescent="0.25">
      <c r="A53" s="1"/>
      <c r="B53" s="106"/>
      <c r="C53" s="115" t="s">
        <v>90</v>
      </c>
      <c r="D53" s="113">
        <v>395.69999999999993</v>
      </c>
      <c r="E53" s="95"/>
      <c r="F53" s="3"/>
      <c r="G53" s="113">
        <v>300</v>
      </c>
      <c r="H53" s="3"/>
      <c r="I53" s="3"/>
      <c r="J53" s="113">
        <v>226</v>
      </c>
      <c r="K53" s="3"/>
      <c r="L53" s="114"/>
      <c r="M53" s="113">
        <v>226</v>
      </c>
      <c r="N53" s="114"/>
      <c r="O53" s="114"/>
      <c r="P53" s="113">
        <v>226</v>
      </c>
      <c r="Q53" s="3"/>
      <c r="R53" s="3"/>
      <c r="S53" s="3"/>
    </row>
    <row r="54" spans="1:19" ht="10.5" customHeight="1" x14ac:dyDescent="0.25">
      <c r="A54" s="1"/>
      <c r="B54" s="106"/>
      <c r="C54" s="94"/>
      <c r="D54" s="95"/>
      <c r="E54" s="9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5">
      <c r="A55" s="1"/>
      <c r="B55" s="106"/>
      <c r="C55" s="109" t="s">
        <v>91</v>
      </c>
      <c r="D55" s="110" t="s">
        <v>81</v>
      </c>
      <c r="E55" s="95"/>
      <c r="F55" s="100"/>
      <c r="G55" s="110" t="s">
        <v>92</v>
      </c>
      <c r="H55" s="95"/>
      <c r="I55" s="100"/>
      <c r="J55" s="110" t="s">
        <v>83</v>
      </c>
      <c r="K55" s="100"/>
      <c r="L55" s="3"/>
      <c r="M55" s="110" t="s">
        <v>84</v>
      </c>
      <c r="N55" s="111"/>
      <c r="O55" s="111"/>
      <c r="P55" s="110" t="s">
        <v>85</v>
      </c>
      <c r="Q55" s="3"/>
      <c r="R55" s="3"/>
      <c r="S55" s="3"/>
    </row>
    <row r="56" spans="1:19" x14ac:dyDescent="0.25">
      <c r="A56" s="1"/>
      <c r="B56" s="106"/>
      <c r="C56" s="112"/>
      <c r="D56" s="116">
        <v>33.130000000000003</v>
      </c>
      <c r="E56" s="95"/>
      <c r="F56" s="100"/>
      <c r="G56" s="116">
        <v>33.75</v>
      </c>
      <c r="H56" s="95"/>
      <c r="I56" s="100"/>
      <c r="J56" s="116">
        <v>33.75</v>
      </c>
      <c r="K56" s="100"/>
      <c r="L56" s="3"/>
      <c r="M56" s="116">
        <v>34.75</v>
      </c>
      <c r="N56" s="3"/>
      <c r="O56" s="3"/>
      <c r="P56" s="116">
        <v>34.75</v>
      </c>
      <c r="Q56" s="3"/>
      <c r="R56" s="3"/>
      <c r="S56" s="3"/>
    </row>
    <row r="57" spans="1:19" x14ac:dyDescent="0.25">
      <c r="A57" s="1"/>
      <c r="B57" s="106"/>
      <c r="C57" s="94"/>
      <c r="D57" s="95"/>
      <c r="E57" s="95"/>
      <c r="F57" s="100"/>
      <c r="G57" s="95"/>
      <c r="H57" s="95"/>
      <c r="I57" s="100"/>
      <c r="J57" s="100"/>
      <c r="K57" s="100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1"/>
      <c r="B58" s="117" t="s">
        <v>93</v>
      </c>
      <c r="C58" s="118"/>
      <c r="D58" s="145"/>
      <c r="E58" s="145"/>
      <c r="F58" s="145"/>
      <c r="G58" s="145"/>
      <c r="H58" s="145"/>
      <c r="I58" s="145"/>
      <c r="J58" s="145"/>
      <c r="K58" s="145"/>
      <c r="L58" s="119"/>
      <c r="M58" s="119"/>
      <c r="N58" s="119"/>
      <c r="O58" s="119"/>
      <c r="P58" s="119"/>
      <c r="Q58" s="119"/>
      <c r="R58" s="120"/>
      <c r="S58" s="3"/>
    </row>
    <row r="59" spans="1:19" x14ac:dyDescent="0.25">
      <c r="A59" s="1"/>
      <c r="B59" s="121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122"/>
      <c r="S59" s="3"/>
    </row>
    <row r="60" spans="1:19" x14ac:dyDescent="0.25">
      <c r="A60" s="1"/>
      <c r="B60" s="146"/>
      <c r="C60" s="147"/>
      <c r="D60" s="147"/>
      <c r="E60" s="147"/>
      <c r="F60" s="147"/>
      <c r="G60" s="147"/>
      <c r="H60" s="147"/>
      <c r="I60" s="147"/>
      <c r="J60" s="147"/>
      <c r="K60" s="147"/>
      <c r="L60" s="97"/>
      <c r="M60" s="97"/>
      <c r="N60" s="97"/>
      <c r="O60" s="97"/>
      <c r="P60" s="97"/>
      <c r="Q60" s="97"/>
      <c r="R60" s="122"/>
      <c r="S60" s="3"/>
    </row>
    <row r="61" spans="1:19" x14ac:dyDescent="0.25">
      <c r="A61" s="1"/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97"/>
      <c r="M61" s="97"/>
      <c r="N61" s="97"/>
      <c r="O61" s="97"/>
      <c r="P61" s="97"/>
      <c r="Q61" s="97"/>
      <c r="R61" s="122"/>
      <c r="S61" s="3"/>
    </row>
    <row r="62" spans="1:19" x14ac:dyDescent="0.25">
      <c r="A62" s="1"/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97"/>
      <c r="M62" s="97"/>
      <c r="N62" s="97"/>
      <c r="O62" s="97"/>
      <c r="P62" s="97"/>
      <c r="Q62" s="97"/>
      <c r="R62" s="122"/>
      <c r="S62" s="3"/>
    </row>
    <row r="63" spans="1:19" x14ac:dyDescent="0.25">
      <c r="A63" s="1"/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97"/>
      <c r="M63" s="97"/>
      <c r="N63" s="97"/>
      <c r="O63" s="97"/>
      <c r="P63" s="97"/>
      <c r="Q63" s="97"/>
      <c r="R63" s="122"/>
      <c r="S63" s="3"/>
    </row>
    <row r="64" spans="1:19" x14ac:dyDescent="0.25">
      <c r="A64" s="1"/>
      <c r="B64" s="123"/>
      <c r="C64" s="124"/>
      <c r="D64" s="125"/>
      <c r="E64" s="125"/>
      <c r="F64" s="125"/>
      <c r="G64" s="125"/>
      <c r="H64" s="125"/>
      <c r="I64" s="125"/>
      <c r="J64" s="125"/>
      <c r="K64" s="125"/>
      <c r="L64" s="97"/>
      <c r="M64" s="97"/>
      <c r="N64" s="97"/>
      <c r="O64" s="97"/>
      <c r="P64" s="97"/>
      <c r="Q64" s="97"/>
      <c r="R64" s="122"/>
      <c r="S64" s="3"/>
    </row>
    <row r="65" spans="1:19" x14ac:dyDescent="0.25">
      <c r="A65" s="1"/>
      <c r="B65" s="126"/>
      <c r="C65" s="127"/>
      <c r="D65" s="125"/>
      <c r="E65" s="125"/>
      <c r="F65" s="125"/>
      <c r="G65" s="125"/>
      <c r="H65" s="125"/>
      <c r="I65" s="125"/>
      <c r="J65" s="125"/>
      <c r="K65" s="125"/>
      <c r="L65" s="97"/>
      <c r="M65" s="97"/>
      <c r="N65" s="97"/>
      <c r="O65" s="97"/>
      <c r="P65" s="97"/>
      <c r="Q65" s="97"/>
      <c r="R65" s="122"/>
      <c r="S65" s="3"/>
    </row>
    <row r="66" spans="1:19" x14ac:dyDescent="0.25">
      <c r="A66" s="1"/>
      <c r="B66" s="123"/>
      <c r="C66" s="128"/>
      <c r="D66" s="125"/>
      <c r="E66" s="125"/>
      <c r="F66" s="125"/>
      <c r="G66" s="125"/>
      <c r="H66" s="125"/>
      <c r="I66" s="125"/>
      <c r="J66" s="125"/>
      <c r="K66" s="125"/>
      <c r="L66" s="97"/>
      <c r="M66" s="97"/>
      <c r="N66" s="97"/>
      <c r="O66" s="97"/>
      <c r="P66" s="97"/>
      <c r="Q66" s="97"/>
      <c r="R66" s="122"/>
      <c r="S66" s="3"/>
    </row>
    <row r="67" spans="1:19" x14ac:dyDescent="0.25">
      <c r="A67" s="1"/>
      <c r="B67" s="123"/>
      <c r="C67" s="128"/>
      <c r="D67" s="125"/>
      <c r="E67" s="125"/>
      <c r="F67" s="125"/>
      <c r="G67" s="125"/>
      <c r="H67" s="125"/>
      <c r="I67" s="125"/>
      <c r="J67" s="125"/>
      <c r="K67" s="125"/>
      <c r="L67" s="97"/>
      <c r="M67" s="97"/>
      <c r="N67" s="97"/>
      <c r="O67" s="97"/>
      <c r="P67" s="97"/>
      <c r="Q67" s="97"/>
      <c r="R67" s="122"/>
      <c r="S67" s="3"/>
    </row>
    <row r="68" spans="1:19" x14ac:dyDescent="0.25">
      <c r="A68" s="1"/>
      <c r="B68" s="129"/>
      <c r="C68" s="130"/>
      <c r="D68" s="131"/>
      <c r="E68" s="131"/>
      <c r="F68" s="131"/>
      <c r="G68" s="131"/>
      <c r="H68" s="131"/>
      <c r="I68" s="131"/>
      <c r="J68" s="131"/>
      <c r="K68" s="131"/>
      <c r="L68" s="132"/>
      <c r="M68" s="132"/>
      <c r="N68" s="132"/>
      <c r="O68" s="132"/>
      <c r="P68" s="132"/>
      <c r="Q68" s="132"/>
      <c r="R68" s="133"/>
      <c r="S68" s="3"/>
    </row>
    <row r="69" spans="1:19" x14ac:dyDescent="0.25">
      <c r="A69" s="92"/>
      <c r="B69" s="134"/>
      <c r="C69" s="135"/>
      <c r="D69" s="136"/>
      <c r="E69" s="136"/>
      <c r="F69" s="136"/>
      <c r="G69" s="136"/>
      <c r="H69" s="136"/>
      <c r="I69" s="136"/>
      <c r="J69" s="136"/>
      <c r="K69" s="136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1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7" t="s">
        <v>94</v>
      </c>
      <c r="C71" s="138">
        <v>45169</v>
      </c>
      <c r="D71" s="125"/>
      <c r="E71" s="137"/>
      <c r="F71" s="137" t="s">
        <v>96</v>
      </c>
      <c r="G71" s="139" t="s">
        <v>99</v>
      </c>
      <c r="H71" s="137"/>
      <c r="I71" s="137"/>
      <c r="J71" s="137"/>
      <c r="K71" s="137"/>
      <c r="L71" s="3"/>
      <c r="M71" s="3"/>
      <c r="N71" s="3"/>
      <c r="O71" s="3"/>
      <c r="P71" s="3"/>
      <c r="Q71" s="3"/>
      <c r="R71" s="3"/>
      <c r="S71" s="3"/>
    </row>
    <row r="72" spans="1:19" ht="7.5" customHeight="1" x14ac:dyDescent="0.25">
      <c r="A72" s="1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1"/>
      <c r="B73" s="137"/>
      <c r="C73" s="137"/>
      <c r="D73" s="140"/>
      <c r="E73" s="137"/>
      <c r="F73" s="137" t="s">
        <v>98</v>
      </c>
      <c r="G73" s="141"/>
      <c r="H73" s="137"/>
      <c r="I73" s="137"/>
      <c r="J73" s="137"/>
      <c r="K73" s="137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7"/>
      <c r="C74" s="137"/>
      <c r="D74" s="140"/>
      <c r="E74" s="137"/>
      <c r="F74" s="137"/>
      <c r="G74" s="141"/>
      <c r="H74" s="137"/>
      <c r="I74" s="137"/>
      <c r="J74" s="137"/>
      <c r="K74" s="137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92"/>
      <c r="B76" s="134"/>
      <c r="C76" s="135"/>
      <c r="D76" s="136"/>
      <c r="E76" s="136"/>
      <c r="F76" s="136"/>
      <c r="G76" s="136"/>
      <c r="H76" s="136"/>
      <c r="I76" s="136"/>
      <c r="J76" s="136"/>
      <c r="K76" s="136"/>
      <c r="L76" s="3"/>
      <c r="M76" s="3"/>
      <c r="N76" s="3"/>
      <c r="O76" s="3"/>
      <c r="P76" s="3"/>
      <c r="Q76" s="3"/>
      <c r="R76" s="3"/>
      <c r="S76" s="3"/>
    </row>
    <row r="77" spans="1:19" hidden="1" x14ac:dyDescent="0.25"/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t="15" hidden="1" customHeight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t="15" hidden="1" customHeight="1" x14ac:dyDescent="0.25"/>
    <row r="108" ht="15" hidden="1" customHeight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x14ac:dyDescent="0.25"/>
  </sheetData>
  <mergeCells count="58">
    <mergeCell ref="C46:C47"/>
    <mergeCell ref="D58:K58"/>
    <mergeCell ref="B60:K60"/>
    <mergeCell ref="B61:K61"/>
    <mergeCell ref="B62:K62"/>
    <mergeCell ref="B63:K63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09"/>
  <sheetViews>
    <sheetView showGridLines="0" topLeftCell="B17" zoomScale="80" zoomScaleNormal="80" zoomScaleSheetLayoutView="80" workbookViewId="0">
      <selection activeCell="C72" sqref="C7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36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3"/>
      <c r="B1" s="3"/>
      <c r="C1" s="3"/>
      <c r="D1" s="3"/>
      <c r="E1" s="3"/>
      <c r="F1" s="3"/>
      <c r="G1" s="19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3"/>
      <c r="B2" s="194" t="s">
        <v>0</v>
      </c>
      <c r="C2" s="3"/>
      <c r="D2" s="3"/>
      <c r="E2" s="3"/>
      <c r="F2" s="3"/>
      <c r="G2" s="19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3"/>
      <c r="B3" s="3"/>
      <c r="C3" s="3"/>
      <c r="D3" s="3"/>
      <c r="E3" s="3"/>
      <c r="F3" s="3"/>
      <c r="G3" s="19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3"/>
      <c r="B4" s="3" t="s">
        <v>1</v>
      </c>
      <c r="C4" s="3"/>
      <c r="D4" s="195" t="str">
        <f>'[11]NR 2024'!D4:U4</f>
        <v>Základní škola Chomutov, Hornická 4387</v>
      </c>
      <c r="E4" s="195"/>
      <c r="F4" s="195"/>
      <c r="G4" s="195"/>
      <c r="H4" s="195"/>
      <c r="I4" s="195"/>
      <c r="J4" s="195"/>
      <c r="K4" s="19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3"/>
      <c r="B5" s="3"/>
      <c r="C5" s="3"/>
      <c r="D5" s="196"/>
      <c r="E5" s="196"/>
      <c r="F5" s="196"/>
      <c r="G5" s="196"/>
      <c r="H5" s="196"/>
      <c r="I5" s="196"/>
      <c r="J5" s="196"/>
      <c r="K5" s="196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 t="s">
        <v>3</v>
      </c>
      <c r="C6" s="3"/>
      <c r="D6" s="197">
        <f>'[11]NR 2024'!D6</f>
        <v>46789723</v>
      </c>
      <c r="E6" s="196"/>
      <c r="F6" s="196"/>
      <c r="G6" s="196"/>
      <c r="H6" s="196"/>
      <c r="I6" s="196"/>
      <c r="J6" s="196"/>
      <c r="K6" s="19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3"/>
      <c r="B7" s="3"/>
      <c r="C7" s="3"/>
      <c r="D7" s="196"/>
      <c r="E7" s="196"/>
      <c r="F7" s="196"/>
      <c r="G7" s="196"/>
      <c r="H7" s="196"/>
      <c r="I7" s="196"/>
      <c r="J7" s="196"/>
      <c r="K7" s="196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 t="s">
        <v>5</v>
      </c>
      <c r="C8" s="3"/>
      <c r="D8" s="198" t="str">
        <f>'[11]NR 2024'!D8:U8</f>
        <v>Hornická 4387, Chomutov 43003</v>
      </c>
      <c r="E8" s="198"/>
      <c r="F8" s="198"/>
      <c r="G8" s="198"/>
      <c r="H8" s="198"/>
      <c r="I8" s="198"/>
      <c r="J8" s="198"/>
      <c r="K8" s="198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3"/>
      <c r="B9" s="3"/>
      <c r="C9" s="3"/>
      <c r="D9" s="3"/>
      <c r="E9" s="3"/>
      <c r="F9" s="3"/>
      <c r="G9" s="19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3"/>
      <c r="B10" s="199" t="s">
        <v>7</v>
      </c>
      <c r="C10" s="200" t="s">
        <v>8</v>
      </c>
      <c r="D10" s="201" t="s">
        <v>9</v>
      </c>
      <c r="E10" s="201"/>
      <c r="F10" s="202"/>
      <c r="G10" s="201" t="s">
        <v>10</v>
      </c>
      <c r="H10" s="201"/>
      <c r="I10" s="203"/>
      <c r="J10" s="204" t="s">
        <v>11</v>
      </c>
      <c r="K10" s="201"/>
      <c r="L10" s="202"/>
      <c r="M10" s="205" t="s">
        <v>12</v>
      </c>
      <c r="N10" s="201"/>
      <c r="O10" s="202"/>
      <c r="P10" s="201" t="s">
        <v>13</v>
      </c>
      <c r="Q10" s="201"/>
      <c r="R10" s="202"/>
      <c r="S10" s="3"/>
    </row>
    <row r="11" spans="1:19" ht="30.75" customHeight="1" thickBot="1" x14ac:dyDescent="0.3">
      <c r="A11" s="3"/>
      <c r="B11" s="206"/>
      <c r="C11" s="207"/>
      <c r="D11" s="208" t="s">
        <v>14</v>
      </c>
      <c r="E11" s="209" t="s">
        <v>15</v>
      </c>
      <c r="F11" s="209" t="s">
        <v>16</v>
      </c>
      <c r="G11" s="208" t="s">
        <v>14</v>
      </c>
      <c r="H11" s="209" t="s">
        <v>15</v>
      </c>
      <c r="I11" s="210" t="s">
        <v>16</v>
      </c>
      <c r="J11" s="210" t="s">
        <v>14</v>
      </c>
      <c r="K11" s="209" t="s">
        <v>15</v>
      </c>
      <c r="L11" s="209" t="s">
        <v>16</v>
      </c>
      <c r="M11" s="211" t="s">
        <v>14</v>
      </c>
      <c r="N11" s="209" t="s">
        <v>15</v>
      </c>
      <c r="O11" s="209" t="s">
        <v>16</v>
      </c>
      <c r="P11" s="208" t="s">
        <v>14</v>
      </c>
      <c r="Q11" s="209" t="s">
        <v>15</v>
      </c>
      <c r="R11" s="209" t="s">
        <v>16</v>
      </c>
      <c r="S11" s="3"/>
    </row>
    <row r="12" spans="1:19" ht="15.75" customHeight="1" thickBot="1" x14ac:dyDescent="0.3">
      <c r="A12" s="3"/>
      <c r="B12" s="212"/>
      <c r="C12" s="213" t="s">
        <v>17</v>
      </c>
      <c r="D12" s="214"/>
      <c r="E12" s="214"/>
      <c r="F12" s="215"/>
      <c r="G12" s="214"/>
      <c r="H12" s="214"/>
      <c r="I12" s="214"/>
      <c r="J12" s="216"/>
      <c r="K12" s="214"/>
      <c r="L12" s="215"/>
      <c r="M12" s="214"/>
      <c r="N12" s="214"/>
      <c r="O12" s="215"/>
      <c r="P12" s="214"/>
      <c r="Q12" s="214"/>
      <c r="R12" s="215"/>
      <c r="S12" s="3"/>
    </row>
    <row r="13" spans="1:19" ht="15.75" customHeight="1" x14ac:dyDescent="0.25">
      <c r="A13" s="3"/>
      <c r="B13" s="217" t="s">
        <v>7</v>
      </c>
      <c r="C13" s="218" t="s">
        <v>8</v>
      </c>
      <c r="D13" s="219" t="s">
        <v>18</v>
      </c>
      <c r="E13" s="220" t="s">
        <v>19</v>
      </c>
      <c r="F13" s="221" t="s">
        <v>17</v>
      </c>
      <c r="G13" s="222" t="s">
        <v>18</v>
      </c>
      <c r="H13" s="220" t="s">
        <v>19</v>
      </c>
      <c r="I13" s="223" t="s">
        <v>17</v>
      </c>
      <c r="J13" s="219" t="s">
        <v>18</v>
      </c>
      <c r="K13" s="220" t="s">
        <v>19</v>
      </c>
      <c r="L13" s="221" t="s">
        <v>17</v>
      </c>
      <c r="M13" s="224" t="s">
        <v>18</v>
      </c>
      <c r="N13" s="220" t="s">
        <v>19</v>
      </c>
      <c r="O13" s="221" t="s">
        <v>17</v>
      </c>
      <c r="P13" s="222" t="s">
        <v>18</v>
      </c>
      <c r="Q13" s="220" t="s">
        <v>19</v>
      </c>
      <c r="R13" s="221" t="s">
        <v>17</v>
      </c>
      <c r="S13" s="3"/>
    </row>
    <row r="14" spans="1:19" ht="15.75" thickBot="1" x14ac:dyDescent="0.3">
      <c r="A14" s="3"/>
      <c r="B14" s="225"/>
      <c r="C14" s="226"/>
      <c r="D14" s="227"/>
      <c r="E14" s="228"/>
      <c r="F14" s="229"/>
      <c r="G14" s="230"/>
      <c r="H14" s="228"/>
      <c r="I14" s="231"/>
      <c r="J14" s="227"/>
      <c r="K14" s="228"/>
      <c r="L14" s="229"/>
      <c r="M14" s="232"/>
      <c r="N14" s="228"/>
      <c r="O14" s="229"/>
      <c r="P14" s="230"/>
      <c r="Q14" s="228"/>
      <c r="R14" s="229"/>
      <c r="S14" s="3"/>
    </row>
    <row r="15" spans="1:19" x14ac:dyDescent="0.25">
      <c r="A15" s="3"/>
      <c r="B15" s="233" t="s">
        <v>20</v>
      </c>
      <c r="C15" s="234" t="s">
        <v>21</v>
      </c>
      <c r="D15" s="235">
        <f>'[11]NR 2024'!G15</f>
        <v>2568.4</v>
      </c>
      <c r="E15" s="236">
        <f>'[11]NR 2024'!H15</f>
        <v>0</v>
      </c>
      <c r="F15" s="237">
        <f t="shared" ref="F15:F23" si="0">D15+E15</f>
        <v>2568.4</v>
      </c>
      <c r="G15" s="235">
        <f>'[11]NR 2024'!M15</f>
        <v>2120</v>
      </c>
      <c r="H15" s="372">
        <f>'[11]NR 2024'!N15</f>
        <v>0</v>
      </c>
      <c r="I15" s="238">
        <f t="shared" ref="I15:I23" si="1">G15+H15</f>
        <v>2120</v>
      </c>
      <c r="J15" s="239">
        <f>'[11]NR 2024'!Y15</f>
        <v>2560</v>
      </c>
      <c r="K15" s="240">
        <f>'[11]NR 2024'!Z15</f>
        <v>0</v>
      </c>
      <c r="L15" s="241">
        <f>J15+K15</f>
        <v>2560</v>
      </c>
      <c r="M15" s="242">
        <v>2600</v>
      </c>
      <c r="N15" s="236"/>
      <c r="O15" s="237">
        <f t="shared" ref="O15:O23" si="2">M15+N15</f>
        <v>2600</v>
      </c>
      <c r="P15" s="235">
        <v>2670</v>
      </c>
      <c r="Q15" s="236"/>
      <c r="R15" s="237">
        <f t="shared" ref="R15:R23" si="3">P15+Q15</f>
        <v>2670</v>
      </c>
      <c r="S15" s="3"/>
    </row>
    <row r="16" spans="1:19" x14ac:dyDescent="0.25">
      <c r="A16" s="3"/>
      <c r="B16" s="243" t="s">
        <v>22</v>
      </c>
      <c r="C16" s="244" t="s">
        <v>23</v>
      </c>
      <c r="D16" s="235">
        <f>'[11]NR 2024'!G16</f>
        <v>6199.1</v>
      </c>
      <c r="E16" s="245">
        <f>'[11]NR 2024'!H16</f>
        <v>0</v>
      </c>
      <c r="F16" s="237">
        <f t="shared" si="0"/>
        <v>6199.1</v>
      </c>
      <c r="G16" s="235">
        <f>'[11]NR 2024'!M16</f>
        <v>8610.9</v>
      </c>
      <c r="H16" s="372">
        <f>'[11]NR 2024'!N16</f>
        <v>0</v>
      </c>
      <c r="I16" s="238">
        <f t="shared" si="1"/>
        <v>8610.9</v>
      </c>
      <c r="J16" s="246">
        <f>'[11]NR 2024'!Y16</f>
        <v>8700</v>
      </c>
      <c r="K16" s="247">
        <f>'[11]NR 2024'!Z16</f>
        <v>0</v>
      </c>
      <c r="L16" s="248">
        <f t="shared" ref="L16:L23" si="4">J16+K16</f>
        <v>8700</v>
      </c>
      <c r="M16" s="249">
        <v>8900</v>
      </c>
      <c r="N16" s="245"/>
      <c r="O16" s="237">
        <f t="shared" si="2"/>
        <v>8900</v>
      </c>
      <c r="P16" s="250">
        <v>9200</v>
      </c>
      <c r="Q16" s="245"/>
      <c r="R16" s="237">
        <f t="shared" si="3"/>
        <v>9200</v>
      </c>
      <c r="S16" s="3"/>
    </row>
    <row r="17" spans="1:19" x14ac:dyDescent="0.25">
      <c r="A17" s="3"/>
      <c r="B17" s="243" t="s">
        <v>24</v>
      </c>
      <c r="C17" s="251" t="s">
        <v>25</v>
      </c>
      <c r="D17" s="235">
        <f>'[11]NR 2024'!G17</f>
        <v>276.2</v>
      </c>
      <c r="E17" s="245">
        <f>'[11]NR 2024'!H17</f>
        <v>0</v>
      </c>
      <c r="F17" s="237">
        <f t="shared" si="0"/>
        <v>276.2</v>
      </c>
      <c r="G17" s="235">
        <f>'[11]NR 2024'!M17</f>
        <v>335.1</v>
      </c>
      <c r="H17" s="372">
        <f>'[11]NR 2024'!N17</f>
        <v>0</v>
      </c>
      <c r="I17" s="238">
        <f t="shared" si="1"/>
        <v>335.1</v>
      </c>
      <c r="J17" s="246">
        <f>'[11]NR 2024'!Y17</f>
        <v>288.7</v>
      </c>
      <c r="K17" s="247">
        <f>'[11]NR 2024'!Z17</f>
        <v>0</v>
      </c>
      <c r="L17" s="248">
        <f t="shared" si="4"/>
        <v>288.7</v>
      </c>
      <c r="M17" s="249">
        <v>297</v>
      </c>
      <c r="N17" s="252"/>
      <c r="O17" s="237">
        <v>297</v>
      </c>
      <c r="P17" s="250">
        <v>297</v>
      </c>
      <c r="Q17" s="252"/>
      <c r="R17" s="237">
        <f t="shared" si="3"/>
        <v>297</v>
      </c>
      <c r="S17" s="3"/>
    </row>
    <row r="18" spans="1:19" x14ac:dyDescent="0.25">
      <c r="A18" s="3"/>
      <c r="B18" s="243" t="s">
        <v>26</v>
      </c>
      <c r="C18" s="253" t="s">
        <v>27</v>
      </c>
      <c r="D18" s="235">
        <f>'[11]NR 2024'!G18</f>
        <v>45575.200000000004</v>
      </c>
      <c r="E18" s="236">
        <f>'[11]NR 2024'!H18</f>
        <v>0</v>
      </c>
      <c r="F18" s="237">
        <f t="shared" si="0"/>
        <v>45575.200000000004</v>
      </c>
      <c r="G18" s="235">
        <f>'[11]NR 2024'!M18</f>
        <v>47587</v>
      </c>
      <c r="H18" s="372">
        <f>'[11]NR 2024'!N18</f>
        <v>0</v>
      </c>
      <c r="I18" s="238">
        <f t="shared" si="1"/>
        <v>47587</v>
      </c>
      <c r="J18" s="246">
        <f>'[11]NR 2024'!Y18</f>
        <v>49500</v>
      </c>
      <c r="K18" s="247">
        <f>'[11]NR 2024'!Z18</f>
        <v>0</v>
      </c>
      <c r="L18" s="248">
        <f t="shared" si="4"/>
        <v>49500</v>
      </c>
      <c r="M18" s="249">
        <v>51200</v>
      </c>
      <c r="N18" s="236"/>
      <c r="O18" s="237">
        <f t="shared" si="2"/>
        <v>51200</v>
      </c>
      <c r="P18" s="250">
        <v>52600</v>
      </c>
      <c r="Q18" s="236"/>
      <c r="R18" s="237">
        <f t="shared" si="3"/>
        <v>52600</v>
      </c>
      <c r="S18" s="3"/>
    </row>
    <row r="19" spans="1:19" x14ac:dyDescent="0.25">
      <c r="A19" s="3"/>
      <c r="B19" s="243" t="s">
        <v>28</v>
      </c>
      <c r="C19" s="254" t="s">
        <v>29</v>
      </c>
      <c r="D19" s="235">
        <f>'[11]NR 2024'!G19</f>
        <v>977</v>
      </c>
      <c r="E19" s="236">
        <f>'[11]NR 2024'!H19</f>
        <v>0</v>
      </c>
      <c r="F19" s="237">
        <f t="shared" si="0"/>
        <v>977</v>
      </c>
      <c r="G19" s="235">
        <f>'[11]NR 2024'!M19</f>
        <v>977</v>
      </c>
      <c r="H19" s="372">
        <f>'[11]NR 2024'!N19</f>
        <v>0</v>
      </c>
      <c r="I19" s="238">
        <f t="shared" si="1"/>
        <v>977</v>
      </c>
      <c r="J19" s="246">
        <f>'[11]NR 2024'!Y19</f>
        <v>977</v>
      </c>
      <c r="K19" s="247">
        <f>'[11]NR 2024'!Z19</f>
        <v>0</v>
      </c>
      <c r="L19" s="248">
        <f t="shared" si="4"/>
        <v>977</v>
      </c>
      <c r="M19" s="249">
        <v>977</v>
      </c>
      <c r="N19" s="236"/>
      <c r="O19" s="237">
        <f t="shared" si="2"/>
        <v>977</v>
      </c>
      <c r="P19" s="250">
        <v>977</v>
      </c>
      <c r="Q19" s="236"/>
      <c r="R19" s="237">
        <f t="shared" si="3"/>
        <v>977</v>
      </c>
      <c r="S19" s="3"/>
    </row>
    <row r="20" spans="1:19" x14ac:dyDescent="0.25">
      <c r="A20" s="3"/>
      <c r="B20" s="243" t="s">
        <v>30</v>
      </c>
      <c r="C20" s="255" t="s">
        <v>31</v>
      </c>
      <c r="D20" s="235">
        <f>'[11]NR 2024'!G20</f>
        <v>0</v>
      </c>
      <c r="E20" s="236">
        <f>'[11]NR 2024'!H20</f>
        <v>0</v>
      </c>
      <c r="F20" s="237">
        <f t="shared" si="0"/>
        <v>0</v>
      </c>
      <c r="G20" s="235">
        <f>'[11]NR 2024'!M20</f>
        <v>200</v>
      </c>
      <c r="H20" s="372">
        <f>'[11]NR 2024'!N20</f>
        <v>0</v>
      </c>
      <c r="I20" s="238">
        <f t="shared" si="1"/>
        <v>200</v>
      </c>
      <c r="J20" s="246">
        <f>'[11]NR 2024'!Y20</f>
        <v>200</v>
      </c>
      <c r="K20" s="247">
        <f>'[11]NR 2024'!Z20</f>
        <v>0</v>
      </c>
      <c r="L20" s="248">
        <f t="shared" si="4"/>
        <v>200</v>
      </c>
      <c r="M20" s="249">
        <v>200</v>
      </c>
      <c r="N20" s="236"/>
      <c r="O20" s="237">
        <f t="shared" si="2"/>
        <v>200</v>
      </c>
      <c r="P20" s="250">
        <v>200</v>
      </c>
      <c r="Q20" s="236"/>
      <c r="R20" s="237">
        <f t="shared" si="3"/>
        <v>200</v>
      </c>
      <c r="S20" s="3"/>
    </row>
    <row r="21" spans="1:19" x14ac:dyDescent="0.25">
      <c r="A21" s="3"/>
      <c r="B21" s="243" t="s">
        <v>32</v>
      </c>
      <c r="C21" s="256" t="s">
        <v>33</v>
      </c>
      <c r="D21" s="235">
        <f>'[11]NR 2024'!G21</f>
        <v>532.70000000000005</v>
      </c>
      <c r="E21" s="236">
        <f>'[11]NR 2024'!H21</f>
        <v>310.60000000000002</v>
      </c>
      <c r="F21" s="237">
        <f t="shared" si="0"/>
        <v>843.30000000000007</v>
      </c>
      <c r="G21" s="235">
        <f>'[11]NR 2024'!M21</f>
        <v>0</v>
      </c>
      <c r="H21" s="372">
        <f>'[11]NR 2024'!N21</f>
        <v>215</v>
      </c>
      <c r="I21" s="238">
        <f t="shared" si="1"/>
        <v>215</v>
      </c>
      <c r="J21" s="246">
        <f>'[11]NR 2024'!Y21</f>
        <v>240</v>
      </c>
      <c r="K21" s="247">
        <f>'[11]NR 2024'!Z21</f>
        <v>300</v>
      </c>
      <c r="L21" s="248">
        <f t="shared" si="4"/>
        <v>540</v>
      </c>
      <c r="M21" s="249">
        <v>240</v>
      </c>
      <c r="N21" s="257">
        <v>300</v>
      </c>
      <c r="O21" s="237">
        <f t="shared" si="2"/>
        <v>540</v>
      </c>
      <c r="P21" s="250">
        <v>240</v>
      </c>
      <c r="Q21" s="257">
        <v>300</v>
      </c>
      <c r="R21" s="237">
        <f t="shared" si="3"/>
        <v>540</v>
      </c>
      <c r="S21" s="3"/>
    </row>
    <row r="22" spans="1:19" x14ac:dyDescent="0.25">
      <c r="A22" s="3"/>
      <c r="B22" s="243" t="s">
        <v>34</v>
      </c>
      <c r="C22" s="256" t="s">
        <v>35</v>
      </c>
      <c r="D22" s="235">
        <f>'[11]NR 2024'!G22</f>
        <v>0</v>
      </c>
      <c r="E22" s="236">
        <f>'[11]NR 2024'!H22</f>
        <v>310.60000000000002</v>
      </c>
      <c r="F22" s="237">
        <f t="shared" si="0"/>
        <v>310.60000000000002</v>
      </c>
      <c r="G22" s="235">
        <f>'[11]NR 2024'!M22</f>
        <v>0</v>
      </c>
      <c r="H22" s="372">
        <f>'[11]NR 2024'!N22</f>
        <v>205</v>
      </c>
      <c r="I22" s="238">
        <f t="shared" si="1"/>
        <v>205</v>
      </c>
      <c r="J22" s="246">
        <f>'[11]NR 2024'!Y22</f>
        <v>0</v>
      </c>
      <c r="K22" s="247">
        <f>'[11]NR 2024'!Z22</f>
        <v>290</v>
      </c>
      <c r="L22" s="248">
        <f t="shared" si="4"/>
        <v>290</v>
      </c>
      <c r="M22" s="249">
        <v>0</v>
      </c>
      <c r="N22" s="257">
        <v>290</v>
      </c>
      <c r="O22" s="237">
        <f t="shared" si="2"/>
        <v>290</v>
      </c>
      <c r="P22" s="250"/>
      <c r="Q22" s="257">
        <v>290</v>
      </c>
      <c r="R22" s="237">
        <f t="shared" si="3"/>
        <v>290</v>
      </c>
      <c r="S22" s="3"/>
    </row>
    <row r="23" spans="1:19" ht="15.75" thickBot="1" x14ac:dyDescent="0.3">
      <c r="A23" s="3"/>
      <c r="B23" s="258" t="s">
        <v>36</v>
      </c>
      <c r="C23" s="259" t="s">
        <v>37</v>
      </c>
      <c r="D23" s="235">
        <f>'[11]NR 2024'!G23</f>
        <v>0</v>
      </c>
      <c r="E23" s="236">
        <f>'[11]NR 2024'!H23</f>
        <v>0</v>
      </c>
      <c r="F23" s="260">
        <f t="shared" si="0"/>
        <v>0</v>
      </c>
      <c r="G23" s="235">
        <f>'[11]NR 2024'!M23</f>
        <v>0</v>
      </c>
      <c r="H23" s="372">
        <f>'[11]NR 2024'!N23</f>
        <v>0</v>
      </c>
      <c r="I23" s="261">
        <f t="shared" si="1"/>
        <v>0</v>
      </c>
      <c r="J23" s="246">
        <f>'[11]NR 2024'!Y23</f>
        <v>0</v>
      </c>
      <c r="K23" s="247">
        <f>'[11]NR 2024'!Z23</f>
        <v>0</v>
      </c>
      <c r="L23" s="248">
        <f t="shared" si="4"/>
        <v>0</v>
      </c>
      <c r="M23" s="262">
        <v>0</v>
      </c>
      <c r="N23" s="263"/>
      <c r="O23" s="260">
        <f t="shared" si="2"/>
        <v>0</v>
      </c>
      <c r="P23" s="264"/>
      <c r="Q23" s="263"/>
      <c r="R23" s="260">
        <f t="shared" si="3"/>
        <v>0</v>
      </c>
      <c r="S23" s="3"/>
    </row>
    <row r="24" spans="1:19" ht="15.75" thickBot="1" x14ac:dyDescent="0.3">
      <c r="A24" s="3"/>
      <c r="B24" s="265" t="s">
        <v>38</v>
      </c>
      <c r="C24" s="266" t="s">
        <v>39</v>
      </c>
      <c r="D24" s="267">
        <f t="shared" ref="D24:R24" si="5">SUM(D15:D21)</f>
        <v>56128.600000000006</v>
      </c>
      <c r="E24" s="267">
        <f t="shared" si="5"/>
        <v>310.60000000000002</v>
      </c>
      <c r="F24" s="267">
        <f t="shared" si="5"/>
        <v>56439.200000000012</v>
      </c>
      <c r="G24" s="267">
        <f t="shared" si="5"/>
        <v>59830</v>
      </c>
      <c r="H24" s="373">
        <f>SUM(H15:H21)</f>
        <v>215</v>
      </c>
      <c r="I24" s="268">
        <f t="shared" si="5"/>
        <v>60045</v>
      </c>
      <c r="J24" s="269">
        <f t="shared" si="5"/>
        <v>62465.7</v>
      </c>
      <c r="K24" s="269">
        <f t="shared" si="5"/>
        <v>300</v>
      </c>
      <c r="L24" s="269">
        <f t="shared" si="5"/>
        <v>62765.7</v>
      </c>
      <c r="M24" s="270">
        <f>SUM(M15:M23)</f>
        <v>64414</v>
      </c>
      <c r="N24" s="267">
        <f t="shared" si="5"/>
        <v>300</v>
      </c>
      <c r="O24" s="267">
        <f t="shared" si="5"/>
        <v>64714</v>
      </c>
      <c r="P24" s="267">
        <f t="shared" si="5"/>
        <v>66184</v>
      </c>
      <c r="Q24" s="267">
        <f t="shared" si="5"/>
        <v>300</v>
      </c>
      <c r="R24" s="267">
        <f t="shared" si="5"/>
        <v>66484</v>
      </c>
      <c r="S24" s="3"/>
    </row>
    <row r="25" spans="1:19" ht="15.75" customHeight="1" thickBot="1" x14ac:dyDescent="0.3">
      <c r="A25" s="3"/>
      <c r="B25" s="271"/>
      <c r="C25" s="272" t="s">
        <v>40</v>
      </c>
      <c r="D25" s="273"/>
      <c r="E25" s="273"/>
      <c r="F25" s="274"/>
      <c r="G25" s="273"/>
      <c r="H25" s="273"/>
      <c r="I25" s="273"/>
      <c r="J25" s="275"/>
      <c r="K25" s="273"/>
      <c r="L25" s="274"/>
      <c r="M25" s="273"/>
      <c r="N25" s="273"/>
      <c r="O25" s="274"/>
      <c r="P25" s="273"/>
      <c r="Q25" s="273"/>
      <c r="R25" s="274"/>
      <c r="S25" s="3"/>
    </row>
    <row r="26" spans="1:19" x14ac:dyDescent="0.25">
      <c r="A26" s="3"/>
      <c r="B26" s="217" t="s">
        <v>7</v>
      </c>
      <c r="C26" s="218" t="s">
        <v>8</v>
      </c>
      <c r="D26" s="219" t="s">
        <v>41</v>
      </c>
      <c r="E26" s="276" t="s">
        <v>42</v>
      </c>
      <c r="F26" s="277" t="s">
        <v>43</v>
      </c>
      <c r="G26" s="222" t="s">
        <v>41</v>
      </c>
      <c r="H26" s="219" t="s">
        <v>42</v>
      </c>
      <c r="I26" s="374" t="s">
        <v>43</v>
      </c>
      <c r="J26" s="219" t="s">
        <v>41</v>
      </c>
      <c r="K26" s="276" t="s">
        <v>42</v>
      </c>
      <c r="L26" s="277" t="s">
        <v>43</v>
      </c>
      <c r="M26" s="224" t="s">
        <v>41</v>
      </c>
      <c r="N26" s="276" t="s">
        <v>42</v>
      </c>
      <c r="O26" s="277" t="s">
        <v>43</v>
      </c>
      <c r="P26" s="222" t="s">
        <v>41</v>
      </c>
      <c r="Q26" s="276" t="s">
        <v>42</v>
      </c>
      <c r="R26" s="277" t="s">
        <v>43</v>
      </c>
      <c r="S26" s="3"/>
    </row>
    <row r="27" spans="1:19" ht="15.75" thickBot="1" x14ac:dyDescent="0.3">
      <c r="A27" s="3"/>
      <c r="B27" s="225"/>
      <c r="C27" s="226"/>
      <c r="D27" s="227"/>
      <c r="E27" s="279"/>
      <c r="F27" s="280"/>
      <c r="G27" s="230"/>
      <c r="H27" s="227"/>
      <c r="I27" s="375"/>
      <c r="J27" s="227"/>
      <c r="K27" s="279"/>
      <c r="L27" s="280"/>
      <c r="M27" s="232"/>
      <c r="N27" s="279"/>
      <c r="O27" s="280"/>
      <c r="P27" s="230"/>
      <c r="Q27" s="279"/>
      <c r="R27" s="280"/>
      <c r="S27" s="3"/>
    </row>
    <row r="28" spans="1:19" x14ac:dyDescent="0.25">
      <c r="A28" s="3"/>
      <c r="B28" s="233" t="s">
        <v>44</v>
      </c>
      <c r="C28" s="234" t="s">
        <v>45</v>
      </c>
      <c r="D28" s="235">
        <f>'[11]NR 2024'!G28</f>
        <v>758.5</v>
      </c>
      <c r="E28" s="236">
        <f>'[11]NR 2024'!H28</f>
        <v>0</v>
      </c>
      <c r="F28" s="237">
        <f t="shared" ref="F28:F38" si="6">D28+E28</f>
        <v>758.5</v>
      </c>
      <c r="G28" s="235">
        <f>'[11]NR 2024'!M28</f>
        <v>590.79999999999995</v>
      </c>
      <c r="H28" s="372">
        <f>'[11]NR 2024'!N28</f>
        <v>0</v>
      </c>
      <c r="I28" s="238">
        <f t="shared" ref="I28:I38" si="7">G28+H28</f>
        <v>590.79999999999995</v>
      </c>
      <c r="J28" s="239">
        <f>'[11]NR 2024'!Y28</f>
        <v>750</v>
      </c>
      <c r="K28" s="240">
        <f>'[11]NR 2024'!Z28</f>
        <v>0</v>
      </c>
      <c r="L28" s="241">
        <f t="shared" ref="L28:L38" si="8">J28+K28</f>
        <v>750</v>
      </c>
      <c r="M28" s="282">
        <v>800</v>
      </c>
      <c r="N28" s="282"/>
      <c r="O28" s="237">
        <f t="shared" ref="O28:O38" si="9">M28+N28</f>
        <v>800</v>
      </c>
      <c r="P28" s="282">
        <v>860</v>
      </c>
      <c r="Q28" s="282"/>
      <c r="R28" s="237">
        <f t="shared" ref="R28:R38" si="10">P28+Q28</f>
        <v>860</v>
      </c>
      <c r="S28" s="3"/>
    </row>
    <row r="29" spans="1:19" x14ac:dyDescent="0.25">
      <c r="A29" s="3"/>
      <c r="B29" s="243" t="s">
        <v>46</v>
      </c>
      <c r="C29" s="256" t="s">
        <v>47</v>
      </c>
      <c r="D29" s="235">
        <f>'[11]NR 2024'!G29</f>
        <v>3266.4</v>
      </c>
      <c r="E29" s="245">
        <f>'[11]NR 2024'!H29</f>
        <v>0</v>
      </c>
      <c r="F29" s="237">
        <f t="shared" si="6"/>
        <v>3266.4</v>
      </c>
      <c r="G29" s="235">
        <f>'[11]NR 2024'!M29</f>
        <v>2770</v>
      </c>
      <c r="H29" s="372">
        <f>'[11]NR 2024'!N29</f>
        <v>0</v>
      </c>
      <c r="I29" s="238">
        <f t="shared" si="7"/>
        <v>2770</v>
      </c>
      <c r="J29" s="246">
        <f>'[11]NR 2024'!Y29</f>
        <v>3452.7</v>
      </c>
      <c r="K29" s="283">
        <f>'[11]NR 2024'!Z29</f>
        <v>0</v>
      </c>
      <c r="L29" s="248">
        <f t="shared" si="8"/>
        <v>3452.7</v>
      </c>
      <c r="M29" s="284">
        <v>3300</v>
      </c>
      <c r="N29" s="285"/>
      <c r="O29" s="237">
        <f t="shared" si="9"/>
        <v>3300</v>
      </c>
      <c r="P29" s="284">
        <v>3410</v>
      </c>
      <c r="Q29" s="285"/>
      <c r="R29" s="237">
        <f t="shared" si="10"/>
        <v>3410</v>
      </c>
      <c r="S29" s="3"/>
    </row>
    <row r="30" spans="1:19" x14ac:dyDescent="0.25">
      <c r="A30" s="3"/>
      <c r="B30" s="243" t="s">
        <v>48</v>
      </c>
      <c r="C30" s="256" t="s">
        <v>49</v>
      </c>
      <c r="D30" s="235">
        <f>'[11]NR 2024'!G30</f>
        <v>3268.2</v>
      </c>
      <c r="E30" s="245">
        <f>'[11]NR 2024'!H30</f>
        <v>70.8</v>
      </c>
      <c r="F30" s="237">
        <f t="shared" si="6"/>
        <v>3339</v>
      </c>
      <c r="G30" s="235">
        <f>'[11]NR 2024'!M30</f>
        <v>4680</v>
      </c>
      <c r="H30" s="372">
        <f>'[11]NR 2024'!N30</f>
        <v>215</v>
      </c>
      <c r="I30" s="238">
        <f t="shared" si="7"/>
        <v>4895</v>
      </c>
      <c r="J30" s="246">
        <f>'[11]NR 2024'!Y30</f>
        <v>4200</v>
      </c>
      <c r="K30" s="283">
        <f>'[11]NR 2024'!Z30</f>
        <v>300</v>
      </c>
      <c r="L30" s="248">
        <f t="shared" si="8"/>
        <v>4500</v>
      </c>
      <c r="M30" s="284">
        <v>4400</v>
      </c>
      <c r="N30" s="285">
        <v>300</v>
      </c>
      <c r="O30" s="237">
        <v>4700</v>
      </c>
      <c r="P30" s="284">
        <v>4550</v>
      </c>
      <c r="Q30" s="285">
        <v>300</v>
      </c>
      <c r="R30" s="237">
        <f t="shared" si="10"/>
        <v>4850</v>
      </c>
      <c r="S30" s="3"/>
    </row>
    <row r="31" spans="1:19" x14ac:dyDescent="0.25">
      <c r="A31" s="3"/>
      <c r="B31" s="243" t="s">
        <v>50</v>
      </c>
      <c r="C31" s="256" t="s">
        <v>51</v>
      </c>
      <c r="D31" s="235">
        <f>'[11]NR 2024'!G31</f>
        <v>1149.3</v>
      </c>
      <c r="E31" s="236">
        <f>'[11]NR 2024'!H31</f>
        <v>0</v>
      </c>
      <c r="F31" s="237">
        <f t="shared" si="6"/>
        <v>1149.3</v>
      </c>
      <c r="G31" s="235">
        <f>'[11]NR 2024'!M31</f>
        <v>931</v>
      </c>
      <c r="H31" s="372">
        <f>'[11]NR 2024'!N31</f>
        <v>0</v>
      </c>
      <c r="I31" s="238">
        <f t="shared" si="7"/>
        <v>931</v>
      </c>
      <c r="J31" s="246">
        <f>'[11]NR 2024'!Y31</f>
        <v>1630</v>
      </c>
      <c r="K31" s="247">
        <f>'[11]NR 2024'!Z31</f>
        <v>0</v>
      </c>
      <c r="L31" s="248">
        <f t="shared" si="8"/>
        <v>1630</v>
      </c>
      <c r="M31" s="284">
        <v>1800</v>
      </c>
      <c r="N31" s="284"/>
      <c r="O31" s="237">
        <f t="shared" si="9"/>
        <v>1800</v>
      </c>
      <c r="P31" s="284">
        <v>1950</v>
      </c>
      <c r="Q31" s="284"/>
      <c r="R31" s="237">
        <f t="shared" si="10"/>
        <v>1950</v>
      </c>
      <c r="S31" s="3"/>
    </row>
    <row r="32" spans="1:19" x14ac:dyDescent="0.25">
      <c r="A32" s="3"/>
      <c r="B32" s="243" t="s">
        <v>52</v>
      </c>
      <c r="C32" s="256" t="s">
        <v>53</v>
      </c>
      <c r="D32" s="235">
        <f>'[11]NR 2024'!G32</f>
        <v>32989</v>
      </c>
      <c r="E32" s="236">
        <f>'[11]NR 2024'!H32</f>
        <v>0</v>
      </c>
      <c r="F32" s="237">
        <f t="shared" si="6"/>
        <v>32989</v>
      </c>
      <c r="G32" s="235">
        <f>'[11]NR 2024'!M32</f>
        <v>34310.699999999997</v>
      </c>
      <c r="H32" s="372">
        <f>'[11]NR 2024'!N32</f>
        <v>0</v>
      </c>
      <c r="I32" s="238">
        <f t="shared" si="7"/>
        <v>34310.699999999997</v>
      </c>
      <c r="J32" s="246">
        <f>'[11]NR 2024'!Y32</f>
        <v>35691</v>
      </c>
      <c r="K32" s="247">
        <f>'[11]NR 2024'!Z32</f>
        <v>0</v>
      </c>
      <c r="L32" s="248">
        <f t="shared" si="8"/>
        <v>35691</v>
      </c>
      <c r="M32" s="284">
        <v>36500</v>
      </c>
      <c r="N32" s="284"/>
      <c r="O32" s="237">
        <f t="shared" si="9"/>
        <v>36500</v>
      </c>
      <c r="P32" s="284">
        <v>38200</v>
      </c>
      <c r="Q32" s="284"/>
      <c r="R32" s="237">
        <f t="shared" si="10"/>
        <v>38200</v>
      </c>
      <c r="S32" s="3"/>
    </row>
    <row r="33" spans="1:19" x14ac:dyDescent="0.25">
      <c r="A33" s="3"/>
      <c r="B33" s="243" t="s">
        <v>54</v>
      </c>
      <c r="C33" s="254" t="s">
        <v>55</v>
      </c>
      <c r="D33" s="235">
        <f>'[11]NR 2024'!G33</f>
        <v>32518</v>
      </c>
      <c r="E33" s="236">
        <f>'[11]NR 2024'!H33</f>
        <v>0</v>
      </c>
      <c r="F33" s="237">
        <f t="shared" si="6"/>
        <v>32518</v>
      </c>
      <c r="G33" s="235">
        <f>'[11]NR 2024'!M33</f>
        <v>34270.699999999997</v>
      </c>
      <c r="H33" s="372">
        <f>'[11]NR 2024'!N33</f>
        <v>0</v>
      </c>
      <c r="I33" s="238">
        <f t="shared" si="7"/>
        <v>34270.699999999997</v>
      </c>
      <c r="J33" s="246">
        <f>'[11]NR 2024'!Y33</f>
        <v>34550</v>
      </c>
      <c r="K33" s="247">
        <f>'[11]NR 2024'!Z33</f>
        <v>0</v>
      </c>
      <c r="L33" s="248">
        <f t="shared" si="8"/>
        <v>34550</v>
      </c>
      <c r="M33" s="284">
        <v>36030</v>
      </c>
      <c r="N33" s="284"/>
      <c r="O33" s="237">
        <f t="shared" si="9"/>
        <v>36030</v>
      </c>
      <c r="P33" s="284">
        <v>37720</v>
      </c>
      <c r="Q33" s="284"/>
      <c r="R33" s="237">
        <f t="shared" si="10"/>
        <v>37720</v>
      </c>
      <c r="S33" s="3"/>
    </row>
    <row r="34" spans="1:19" x14ac:dyDescent="0.25">
      <c r="A34" s="3"/>
      <c r="B34" s="243" t="s">
        <v>56</v>
      </c>
      <c r="C34" s="286" t="s">
        <v>57</v>
      </c>
      <c r="D34" s="235">
        <f>'[11]NR 2024'!G34</f>
        <v>471</v>
      </c>
      <c r="E34" s="236">
        <f>'[11]NR 2024'!H34</f>
        <v>0</v>
      </c>
      <c r="F34" s="237">
        <f t="shared" si="6"/>
        <v>471</v>
      </c>
      <c r="G34" s="235">
        <f>'[11]NR 2024'!M34</f>
        <v>40</v>
      </c>
      <c r="H34" s="372">
        <f>'[11]NR 2024'!N34</f>
        <v>0</v>
      </c>
      <c r="I34" s="238">
        <f t="shared" si="7"/>
        <v>40</v>
      </c>
      <c r="J34" s="246">
        <f>'[11]NR 2024'!Y34</f>
        <v>450</v>
      </c>
      <c r="K34" s="247">
        <f>'[11]NR 2024'!Z34</f>
        <v>0</v>
      </c>
      <c r="L34" s="248">
        <f t="shared" si="8"/>
        <v>450</v>
      </c>
      <c r="M34" s="284">
        <v>470</v>
      </c>
      <c r="N34" s="284"/>
      <c r="O34" s="237">
        <f t="shared" si="9"/>
        <v>470</v>
      </c>
      <c r="P34" s="284">
        <v>480</v>
      </c>
      <c r="Q34" s="284"/>
      <c r="R34" s="237">
        <f t="shared" si="10"/>
        <v>480</v>
      </c>
      <c r="S34" s="3"/>
    </row>
    <row r="35" spans="1:19" x14ac:dyDescent="0.25">
      <c r="A35" s="3"/>
      <c r="B35" s="243" t="s">
        <v>58</v>
      </c>
      <c r="C35" s="256" t="s">
        <v>59</v>
      </c>
      <c r="D35" s="235">
        <f>'[11]NR 2024'!G35</f>
        <v>10823.1</v>
      </c>
      <c r="E35" s="236">
        <f>'[11]NR 2024'!H35</f>
        <v>0</v>
      </c>
      <c r="F35" s="237">
        <f t="shared" si="6"/>
        <v>10823.1</v>
      </c>
      <c r="G35" s="235">
        <f>'[11]NR 2024'!M35</f>
        <v>11637.9</v>
      </c>
      <c r="H35" s="372">
        <f>'[11]NR 2024'!N35</f>
        <v>0</v>
      </c>
      <c r="I35" s="238">
        <f t="shared" si="7"/>
        <v>11637.9</v>
      </c>
      <c r="J35" s="246">
        <f>'[11]NR 2024'!Y35</f>
        <v>12759</v>
      </c>
      <c r="K35" s="247">
        <f>'[11]NR 2024'!Z35</f>
        <v>0</v>
      </c>
      <c r="L35" s="248">
        <f t="shared" si="8"/>
        <v>12759</v>
      </c>
      <c r="M35" s="284">
        <v>12898.7</v>
      </c>
      <c r="N35" s="284"/>
      <c r="O35" s="237">
        <f t="shared" si="9"/>
        <v>12898.7</v>
      </c>
      <c r="P35" s="284">
        <v>13675</v>
      </c>
      <c r="Q35" s="284"/>
      <c r="R35" s="237">
        <f t="shared" si="10"/>
        <v>13675</v>
      </c>
      <c r="S35" s="3"/>
    </row>
    <row r="36" spans="1:19" x14ac:dyDescent="0.25">
      <c r="A36" s="3"/>
      <c r="B36" s="243" t="s">
        <v>60</v>
      </c>
      <c r="C36" s="256" t="s">
        <v>61</v>
      </c>
      <c r="D36" s="235">
        <f>'[11]NR 2024'!G36</f>
        <v>44.1</v>
      </c>
      <c r="E36" s="236">
        <f>'[11]NR 2024'!H36</f>
        <v>0</v>
      </c>
      <c r="F36" s="237">
        <f t="shared" si="6"/>
        <v>44.1</v>
      </c>
      <c r="G36" s="235">
        <f>'[11]NR 2024'!M36</f>
        <v>13</v>
      </c>
      <c r="H36" s="372">
        <f>'[11]NR 2024'!N36</f>
        <v>0</v>
      </c>
      <c r="I36" s="238">
        <f t="shared" si="7"/>
        <v>13</v>
      </c>
      <c r="J36" s="246">
        <f>'[11]NR 2024'!Y36</f>
        <v>65</v>
      </c>
      <c r="K36" s="247">
        <f>'[11]NR 2024'!Z36</f>
        <v>0</v>
      </c>
      <c r="L36" s="248">
        <f t="shared" si="8"/>
        <v>65</v>
      </c>
      <c r="M36" s="284">
        <v>65</v>
      </c>
      <c r="N36" s="284"/>
      <c r="O36" s="237">
        <f t="shared" si="9"/>
        <v>65</v>
      </c>
      <c r="P36" s="284">
        <v>70</v>
      </c>
      <c r="Q36" s="284"/>
      <c r="R36" s="237">
        <f t="shared" si="10"/>
        <v>70</v>
      </c>
      <c r="S36" s="3"/>
    </row>
    <row r="37" spans="1:19" x14ac:dyDescent="0.25">
      <c r="A37" s="3"/>
      <c r="B37" s="243" t="s">
        <v>62</v>
      </c>
      <c r="C37" s="256" t="s">
        <v>63</v>
      </c>
      <c r="D37" s="235">
        <f>'[11]NR 2024'!G37</f>
        <v>1656.3</v>
      </c>
      <c r="E37" s="236">
        <f>'[11]NR 2024'!H37</f>
        <v>0</v>
      </c>
      <c r="F37" s="237">
        <f t="shared" si="6"/>
        <v>1656.3</v>
      </c>
      <c r="G37" s="235">
        <f>'[11]NR 2024'!M37</f>
        <v>2035.1</v>
      </c>
      <c r="H37" s="372">
        <f>'[11]NR 2024'!N37</f>
        <v>0</v>
      </c>
      <c r="I37" s="238">
        <f t="shared" si="7"/>
        <v>2035.1</v>
      </c>
      <c r="J37" s="246">
        <f>'[11]NR 2024'!Y37</f>
        <v>2035.1</v>
      </c>
      <c r="K37" s="247">
        <f>'[11]NR 2024'!Z37</f>
        <v>0</v>
      </c>
      <c r="L37" s="248">
        <f t="shared" si="8"/>
        <v>2035.1</v>
      </c>
      <c r="M37" s="284">
        <v>2077</v>
      </c>
      <c r="N37" s="284"/>
      <c r="O37" s="237">
        <f t="shared" si="9"/>
        <v>2077</v>
      </c>
      <c r="P37" s="284">
        <v>2077</v>
      </c>
      <c r="Q37" s="284"/>
      <c r="R37" s="237">
        <f t="shared" si="10"/>
        <v>2077</v>
      </c>
      <c r="S37" s="3"/>
    </row>
    <row r="38" spans="1:19" ht="15.75" thickBot="1" x14ac:dyDescent="0.3">
      <c r="A38" s="3"/>
      <c r="B38" s="287" t="s">
        <v>64</v>
      </c>
      <c r="C38" s="288" t="s">
        <v>65</v>
      </c>
      <c r="D38" s="235">
        <f>'[11]NR 2024'!G38</f>
        <v>2130.7999999999997</v>
      </c>
      <c r="E38" s="236">
        <f>'[11]NR 2024'!H38</f>
        <v>0</v>
      </c>
      <c r="F38" s="260">
        <f t="shared" si="6"/>
        <v>2130.7999999999997</v>
      </c>
      <c r="G38" s="235">
        <f>'[11]NR 2024'!M38</f>
        <v>2861.5</v>
      </c>
      <c r="H38" s="372">
        <f>'[11]NR 2024'!N38</f>
        <v>0</v>
      </c>
      <c r="I38" s="261">
        <f t="shared" si="7"/>
        <v>2861.5</v>
      </c>
      <c r="J38" s="246">
        <f>'[11]NR 2024'!Y38</f>
        <v>1882.9</v>
      </c>
      <c r="K38" s="247">
        <f>'[11]NR 2024'!Z38</f>
        <v>0</v>
      </c>
      <c r="L38" s="248">
        <f t="shared" si="8"/>
        <v>1882.9</v>
      </c>
      <c r="M38" s="289">
        <v>2573.3000000000002</v>
      </c>
      <c r="N38" s="289"/>
      <c r="O38" s="260">
        <f t="shared" si="9"/>
        <v>2573.3000000000002</v>
      </c>
      <c r="P38" s="289">
        <v>1392</v>
      </c>
      <c r="Q38" s="289"/>
      <c r="R38" s="260">
        <f t="shared" si="10"/>
        <v>1392</v>
      </c>
      <c r="S38" s="3"/>
    </row>
    <row r="39" spans="1:19" ht="15.75" thickBot="1" x14ac:dyDescent="0.3">
      <c r="A39" s="3"/>
      <c r="B39" s="265" t="s">
        <v>66</v>
      </c>
      <c r="C39" s="290" t="s">
        <v>67</v>
      </c>
      <c r="D39" s="291">
        <f>SUM(D28:D32)+SUM(D35:D38)</f>
        <v>56085.7</v>
      </c>
      <c r="E39" s="291">
        <f>SUM(E28:E32)+SUM(E35:E38)</f>
        <v>70.8</v>
      </c>
      <c r="F39" s="292">
        <f>SUM(F35:F38)+SUM(F28:F32)</f>
        <v>56156.5</v>
      </c>
      <c r="G39" s="291">
        <f>SUM(G28:G32)+SUM(G35:G38)</f>
        <v>59830</v>
      </c>
      <c r="H39" s="291">
        <f>SUM(H28:H32)+SUM(H35:H38)</f>
        <v>215</v>
      </c>
      <c r="I39" s="293">
        <f>SUM(I35:I38)+SUM(I28:I32)</f>
        <v>60045</v>
      </c>
      <c r="J39" s="294">
        <f>SUM(J28:J32)+SUM(J35:J38)</f>
        <v>62465.7</v>
      </c>
      <c r="K39" s="295">
        <f>SUM(K28:K32)+SUM(K35:K38)</f>
        <v>300</v>
      </c>
      <c r="L39" s="294">
        <f>SUM(L35:L38)+SUM(L28:L32)</f>
        <v>62765.7</v>
      </c>
      <c r="M39" s="291">
        <f>SUM(M28:M32)+SUM(M35:M38)</f>
        <v>64414</v>
      </c>
      <c r="N39" s="291">
        <f>SUM(N28:N32)+SUM(N35:N38)</f>
        <v>300</v>
      </c>
      <c r="O39" s="292">
        <f>SUM(O35:O38)+SUM(O28:O32)</f>
        <v>64714</v>
      </c>
      <c r="P39" s="291">
        <f>SUM(P28:P32)+SUM(P35:P38)</f>
        <v>66184</v>
      </c>
      <c r="Q39" s="291">
        <f>SUM(Q28:Q32)+SUM(Q35:Q38)</f>
        <v>300</v>
      </c>
      <c r="R39" s="292">
        <f>SUM(R35:R38)+SUM(R28:R32)</f>
        <v>66484</v>
      </c>
      <c r="S39" s="3"/>
    </row>
    <row r="40" spans="1:19" ht="19.5" thickBot="1" x14ac:dyDescent="0.35">
      <c r="A40" s="3"/>
      <c r="B40" s="296" t="s">
        <v>68</v>
      </c>
      <c r="C40" s="297" t="s">
        <v>69</v>
      </c>
      <c r="D40" s="298">
        <f t="shared" ref="D40:R40" si="11">D24-D39</f>
        <v>42.900000000008731</v>
      </c>
      <c r="E40" s="298">
        <f t="shared" si="11"/>
        <v>239.8</v>
      </c>
      <c r="F40" s="299">
        <f t="shared" si="11"/>
        <v>282.70000000001164</v>
      </c>
      <c r="G40" s="376">
        <f t="shared" si="11"/>
        <v>0</v>
      </c>
      <c r="H40" s="376">
        <f t="shared" si="11"/>
        <v>0</v>
      </c>
      <c r="I40" s="377">
        <f t="shared" si="11"/>
        <v>0</v>
      </c>
      <c r="J40" s="298">
        <f t="shared" si="11"/>
        <v>0</v>
      </c>
      <c r="K40" s="298">
        <f t="shared" si="11"/>
        <v>0</v>
      </c>
      <c r="L40" s="299">
        <f t="shared" si="11"/>
        <v>0</v>
      </c>
      <c r="M40" s="301">
        <f t="shared" si="11"/>
        <v>0</v>
      </c>
      <c r="N40" s="298">
        <f t="shared" si="11"/>
        <v>0</v>
      </c>
      <c r="O40" s="299">
        <f t="shared" si="11"/>
        <v>0</v>
      </c>
      <c r="P40" s="298">
        <f t="shared" si="11"/>
        <v>0</v>
      </c>
      <c r="Q40" s="298">
        <f t="shared" si="11"/>
        <v>0</v>
      </c>
      <c r="R40" s="299">
        <f t="shared" si="11"/>
        <v>0</v>
      </c>
      <c r="S40" s="3"/>
    </row>
    <row r="41" spans="1:19" ht="15.75" thickBot="1" x14ac:dyDescent="0.3">
      <c r="A41" s="3"/>
      <c r="B41" s="302" t="s">
        <v>70</v>
      </c>
      <c r="C41" s="303" t="s">
        <v>71</v>
      </c>
      <c r="D41" s="304"/>
      <c r="E41" s="305"/>
      <c r="F41" s="306">
        <f>F40-D16</f>
        <v>-5916.3999999999887</v>
      </c>
      <c r="G41" s="304"/>
      <c r="H41" s="307"/>
      <c r="I41" s="308">
        <f>I40-G16</f>
        <v>-8610.9</v>
      </c>
      <c r="J41" s="309"/>
      <c r="K41" s="307"/>
      <c r="L41" s="306">
        <f>L40-J16</f>
        <v>-8700</v>
      </c>
      <c r="M41" s="310"/>
      <c r="N41" s="307"/>
      <c r="O41" s="306">
        <f>O40-M16</f>
        <v>-8900</v>
      </c>
      <c r="P41" s="304"/>
      <c r="Q41" s="307"/>
      <c r="R41" s="306">
        <f>R40-P16</f>
        <v>-9200</v>
      </c>
      <c r="S41" s="3"/>
    </row>
    <row r="42" spans="1:19" ht="8.25" customHeight="1" thickBot="1" x14ac:dyDescent="0.3">
      <c r="A42" s="3"/>
      <c r="B42" s="311"/>
      <c r="C42" s="312"/>
      <c r="D42" s="3"/>
      <c r="E42" s="313"/>
      <c r="F42" s="313"/>
      <c r="G42" s="3"/>
      <c r="H42" s="313"/>
      <c r="I42" s="313"/>
      <c r="J42" s="313"/>
      <c r="K42" s="313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25">
      <c r="A43" s="3"/>
      <c r="B43" s="311"/>
      <c r="C43" s="314" t="s">
        <v>72</v>
      </c>
      <c r="D43" s="315" t="s">
        <v>73</v>
      </c>
      <c r="E43" s="313"/>
      <c r="F43" s="316"/>
      <c r="G43" s="315" t="s">
        <v>74</v>
      </c>
      <c r="H43" s="313"/>
      <c r="I43" s="313"/>
      <c r="J43" s="315" t="s">
        <v>75</v>
      </c>
      <c r="K43" s="313"/>
      <c r="L43" s="313"/>
      <c r="M43" s="315" t="s">
        <v>76</v>
      </c>
      <c r="N43" s="3"/>
      <c r="O43" s="3"/>
      <c r="P43" s="315" t="s">
        <v>76</v>
      </c>
      <c r="Q43" s="3"/>
      <c r="R43" s="3"/>
      <c r="S43" s="3"/>
    </row>
    <row r="44" spans="1:19" ht="15.75" thickBot="1" x14ac:dyDescent="0.3">
      <c r="A44" s="3"/>
      <c r="B44" s="311"/>
      <c r="C44" s="317"/>
      <c r="D44" s="318">
        <v>510.9</v>
      </c>
      <c r="E44" s="313"/>
      <c r="F44" s="316"/>
      <c r="G44" s="318">
        <v>887.6</v>
      </c>
      <c r="H44" s="319"/>
      <c r="I44" s="319"/>
      <c r="J44" s="318">
        <v>887.6</v>
      </c>
      <c r="K44" s="319"/>
      <c r="L44" s="319"/>
      <c r="M44" s="318">
        <v>887.6</v>
      </c>
      <c r="N44" s="3"/>
      <c r="O44" s="3"/>
      <c r="P44" s="318">
        <v>887.6</v>
      </c>
      <c r="Q44" s="3"/>
      <c r="R44" s="3"/>
      <c r="S44" s="3"/>
    </row>
    <row r="45" spans="1:19" ht="8.25" customHeight="1" thickBot="1" x14ac:dyDescent="0.3">
      <c r="A45" s="3"/>
      <c r="B45" s="311"/>
      <c r="C45" s="312"/>
      <c r="D45" s="313"/>
      <c r="E45" s="313"/>
      <c r="F45" s="316"/>
      <c r="G45" s="313"/>
      <c r="H45" s="313"/>
      <c r="I45" s="316"/>
      <c r="J45" s="316"/>
      <c r="K45" s="316"/>
      <c r="L45" s="3"/>
      <c r="M45" s="3"/>
      <c r="N45" s="3"/>
      <c r="O45" s="3"/>
      <c r="P45" s="3"/>
      <c r="Q45" s="3"/>
      <c r="R45" s="3"/>
      <c r="S45" s="3"/>
    </row>
    <row r="46" spans="1:19" ht="37.5" customHeight="1" thickBot="1" x14ac:dyDescent="0.3">
      <c r="A46" s="3"/>
      <c r="B46" s="311"/>
      <c r="C46" s="314" t="s">
        <v>77</v>
      </c>
      <c r="D46" s="103" t="s">
        <v>78</v>
      </c>
      <c r="E46" s="320" t="s">
        <v>79</v>
      </c>
      <c r="F46" s="316"/>
      <c r="G46" s="103" t="s">
        <v>78</v>
      </c>
      <c r="H46" s="320" t="s">
        <v>79</v>
      </c>
      <c r="I46" s="3"/>
      <c r="J46" s="103" t="s">
        <v>78</v>
      </c>
      <c r="K46" s="320" t="s">
        <v>79</v>
      </c>
      <c r="L46" s="321"/>
      <c r="M46" s="103" t="s">
        <v>78</v>
      </c>
      <c r="N46" s="320" t="s">
        <v>79</v>
      </c>
      <c r="O46" s="3"/>
      <c r="P46" s="103" t="s">
        <v>78</v>
      </c>
      <c r="Q46" s="320" t="s">
        <v>79</v>
      </c>
      <c r="R46" s="3"/>
      <c r="S46" s="3"/>
    </row>
    <row r="47" spans="1:19" ht="15.75" thickBot="1" x14ac:dyDescent="0.3">
      <c r="A47" s="3"/>
      <c r="B47" s="322"/>
      <c r="C47" s="323"/>
      <c r="D47" s="324">
        <v>0</v>
      </c>
      <c r="E47" s="325">
        <v>0</v>
      </c>
      <c r="F47" s="316"/>
      <c r="G47" s="324">
        <v>0</v>
      </c>
      <c r="H47" s="325">
        <v>0</v>
      </c>
      <c r="I47" s="3"/>
      <c r="J47" s="324">
        <v>0</v>
      </c>
      <c r="K47" s="325">
        <v>0</v>
      </c>
      <c r="L47" s="319"/>
      <c r="M47" s="324">
        <v>0</v>
      </c>
      <c r="N47" s="325">
        <v>0</v>
      </c>
      <c r="O47" s="3"/>
      <c r="P47" s="324">
        <v>0</v>
      </c>
      <c r="Q47" s="325">
        <v>0</v>
      </c>
      <c r="R47" s="3"/>
      <c r="S47" s="3"/>
    </row>
    <row r="48" spans="1:19" x14ac:dyDescent="0.25">
      <c r="A48" s="3"/>
      <c r="B48" s="322"/>
      <c r="C48" s="312"/>
      <c r="D48" s="313"/>
      <c r="E48" s="313"/>
      <c r="F48" s="316"/>
      <c r="G48" s="313"/>
      <c r="H48" s="313"/>
      <c r="I48" s="316"/>
      <c r="J48" s="316"/>
      <c r="K48" s="316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/>
      <c r="B49" s="322"/>
      <c r="C49" s="326" t="s">
        <v>80</v>
      </c>
      <c r="D49" s="327" t="s">
        <v>81</v>
      </c>
      <c r="E49" s="313"/>
      <c r="F49" s="3"/>
      <c r="G49" s="327" t="s">
        <v>82</v>
      </c>
      <c r="H49" s="3"/>
      <c r="I49" s="3"/>
      <c r="J49" s="327" t="s">
        <v>83</v>
      </c>
      <c r="K49" s="3"/>
      <c r="L49" s="328"/>
      <c r="M49" s="327" t="s">
        <v>84</v>
      </c>
      <c r="N49" s="328"/>
      <c r="O49" s="328"/>
      <c r="P49" s="327" t="s">
        <v>85</v>
      </c>
      <c r="Q49" s="3"/>
      <c r="R49" s="3"/>
      <c r="S49" s="3"/>
    </row>
    <row r="50" spans="1:19" x14ac:dyDescent="0.25">
      <c r="A50" s="3"/>
      <c r="B50" s="322"/>
      <c r="C50" s="329" t="s">
        <v>86</v>
      </c>
      <c r="D50" s="330"/>
      <c r="E50" s="313"/>
      <c r="F50" s="3"/>
      <c r="G50" s="330"/>
      <c r="H50" s="3"/>
      <c r="I50" s="3"/>
      <c r="J50" s="330"/>
      <c r="K50" s="3"/>
      <c r="L50" s="331"/>
      <c r="M50" s="330"/>
      <c r="N50" s="331"/>
      <c r="O50" s="331"/>
      <c r="P50" s="330"/>
      <c r="Q50" s="3"/>
      <c r="R50" s="3"/>
      <c r="S50" s="3"/>
    </row>
    <row r="51" spans="1:19" x14ac:dyDescent="0.25">
      <c r="A51" s="3"/>
      <c r="B51" s="322"/>
      <c r="C51" s="329" t="s">
        <v>87</v>
      </c>
      <c r="D51" s="330">
        <v>1238.3</v>
      </c>
      <c r="E51" s="313"/>
      <c r="F51" s="3"/>
      <c r="G51" s="330">
        <v>1188.3</v>
      </c>
      <c r="H51" s="3"/>
      <c r="I51" s="3"/>
      <c r="J51" s="330">
        <v>1208.3</v>
      </c>
      <c r="K51" s="3"/>
      <c r="L51" s="331"/>
      <c r="M51" s="330">
        <v>980</v>
      </c>
      <c r="N51" s="331"/>
      <c r="O51" s="331"/>
      <c r="P51" s="330">
        <v>820</v>
      </c>
      <c r="Q51" s="3"/>
      <c r="R51" s="3"/>
      <c r="S51" s="3"/>
    </row>
    <row r="52" spans="1:19" x14ac:dyDescent="0.25">
      <c r="A52" s="3"/>
      <c r="B52" s="322"/>
      <c r="C52" s="329" t="s">
        <v>88</v>
      </c>
      <c r="D52" s="330">
        <v>222</v>
      </c>
      <c r="E52" s="313"/>
      <c r="F52" s="3"/>
      <c r="G52" s="330">
        <v>392.5</v>
      </c>
      <c r="H52" s="3"/>
      <c r="I52" s="3"/>
      <c r="J52" s="330">
        <v>364.9</v>
      </c>
      <c r="K52" s="3"/>
      <c r="L52" s="331"/>
      <c r="M52" s="330">
        <v>310</v>
      </c>
      <c r="N52" s="331"/>
      <c r="O52" s="331"/>
      <c r="P52" s="330">
        <v>350</v>
      </c>
      <c r="Q52" s="3"/>
      <c r="R52" s="3"/>
      <c r="S52" s="3"/>
    </row>
    <row r="53" spans="1:19" x14ac:dyDescent="0.25">
      <c r="A53" s="3"/>
      <c r="B53" s="322"/>
      <c r="C53" s="329" t="s">
        <v>89</v>
      </c>
      <c r="D53" s="330">
        <v>420.8</v>
      </c>
      <c r="E53" s="313"/>
      <c r="F53" s="3"/>
      <c r="G53" s="330">
        <v>440.8</v>
      </c>
      <c r="H53" s="3"/>
      <c r="I53" s="3"/>
      <c r="J53" s="330">
        <v>436.6</v>
      </c>
      <c r="K53" s="3"/>
      <c r="L53" s="331"/>
      <c r="M53" s="330">
        <v>410</v>
      </c>
      <c r="N53" s="331"/>
      <c r="O53" s="331"/>
      <c r="P53" s="330">
        <v>405.5</v>
      </c>
      <c r="Q53" s="3"/>
      <c r="R53" s="3"/>
      <c r="S53" s="3"/>
    </row>
    <row r="54" spans="1:19" x14ac:dyDescent="0.25">
      <c r="A54" s="3"/>
      <c r="B54" s="322"/>
      <c r="C54" s="332" t="s">
        <v>90</v>
      </c>
      <c r="D54" s="330">
        <v>528</v>
      </c>
      <c r="E54" s="313"/>
      <c r="F54" s="3"/>
      <c r="G54" s="330">
        <v>548</v>
      </c>
      <c r="H54" s="3"/>
      <c r="I54" s="3"/>
      <c r="J54" s="330">
        <v>398</v>
      </c>
      <c r="K54" s="3"/>
      <c r="L54" s="331"/>
      <c r="M54" s="330">
        <v>310</v>
      </c>
      <c r="N54" s="331"/>
      <c r="O54" s="331"/>
      <c r="P54" s="330">
        <v>370</v>
      </c>
      <c r="Q54" s="3"/>
      <c r="R54" s="3"/>
      <c r="S54" s="3"/>
    </row>
    <row r="55" spans="1:19" ht="10.5" customHeight="1" x14ac:dyDescent="0.25">
      <c r="A55" s="3"/>
      <c r="B55" s="322"/>
      <c r="C55" s="312"/>
      <c r="D55" s="313"/>
      <c r="E55" s="31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322"/>
      <c r="C56" s="326" t="s">
        <v>91</v>
      </c>
      <c r="D56" s="327" t="s">
        <v>81</v>
      </c>
      <c r="E56" s="313"/>
      <c r="F56" s="316"/>
      <c r="G56" s="327" t="s">
        <v>92</v>
      </c>
      <c r="H56" s="313"/>
      <c r="I56" s="316"/>
      <c r="J56" s="327" t="s">
        <v>83</v>
      </c>
      <c r="K56" s="316"/>
      <c r="L56" s="3"/>
      <c r="M56" s="327" t="s">
        <v>84</v>
      </c>
      <c r="N56" s="328"/>
      <c r="O56" s="328"/>
      <c r="P56" s="327" t="s">
        <v>85</v>
      </c>
      <c r="Q56" s="3"/>
      <c r="R56" s="3"/>
      <c r="S56" s="3"/>
    </row>
    <row r="57" spans="1:19" x14ac:dyDescent="0.25">
      <c r="A57" s="3"/>
      <c r="B57" s="322"/>
      <c r="C57" s="329"/>
      <c r="D57" s="333">
        <v>65</v>
      </c>
      <c r="E57" s="313"/>
      <c r="F57" s="316"/>
      <c r="G57" s="333">
        <v>60</v>
      </c>
      <c r="H57" s="313"/>
      <c r="I57" s="316"/>
      <c r="J57" s="333">
        <v>65</v>
      </c>
      <c r="K57" s="316"/>
      <c r="L57" s="3"/>
      <c r="M57" s="333">
        <v>65</v>
      </c>
      <c r="N57" s="3"/>
      <c r="O57" s="3"/>
      <c r="P57" s="333">
        <v>65</v>
      </c>
      <c r="Q57" s="3"/>
      <c r="R57" s="3"/>
      <c r="S57" s="3"/>
    </row>
    <row r="58" spans="1:19" x14ac:dyDescent="0.25">
      <c r="A58" s="3"/>
      <c r="B58" s="322"/>
      <c r="C58" s="312"/>
      <c r="D58" s="313"/>
      <c r="E58" s="313"/>
      <c r="F58" s="316"/>
      <c r="G58" s="313"/>
      <c r="H58" s="313"/>
      <c r="I58" s="316"/>
      <c r="J58" s="316"/>
      <c r="K58" s="316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334" t="s">
        <v>93</v>
      </c>
      <c r="C59" s="335"/>
      <c r="D59" s="336"/>
      <c r="E59" s="336"/>
      <c r="F59" s="336"/>
      <c r="G59" s="336"/>
      <c r="H59" s="336"/>
      <c r="I59" s="336"/>
      <c r="J59" s="336"/>
      <c r="K59" s="336"/>
      <c r="L59" s="337"/>
      <c r="M59" s="337"/>
      <c r="N59" s="337"/>
      <c r="O59" s="337"/>
      <c r="P59" s="337"/>
      <c r="Q59" s="337"/>
      <c r="R59" s="338"/>
      <c r="S59" s="3"/>
    </row>
    <row r="60" spans="1:19" x14ac:dyDescent="0.25">
      <c r="A60" s="3"/>
      <c r="B60" s="339"/>
      <c r="G60"/>
      <c r="R60" s="340"/>
      <c r="S60" s="3"/>
    </row>
    <row r="61" spans="1:19" x14ac:dyDescent="0.25">
      <c r="A61" s="3"/>
      <c r="B61" s="341" t="s">
        <v>128</v>
      </c>
      <c r="C61" s="342"/>
      <c r="D61" s="342"/>
      <c r="E61" s="342"/>
      <c r="F61" s="342"/>
      <c r="G61" s="342"/>
      <c r="H61" s="342"/>
      <c r="I61" s="342"/>
      <c r="J61" s="342"/>
      <c r="K61" s="342"/>
      <c r="R61" s="340"/>
      <c r="S61" s="3"/>
    </row>
    <row r="62" spans="1:19" x14ac:dyDescent="0.25">
      <c r="A62" s="3"/>
      <c r="B62" s="341"/>
      <c r="C62" s="342"/>
      <c r="D62" s="342"/>
      <c r="E62" s="342"/>
      <c r="F62" s="342"/>
      <c r="G62" s="342"/>
      <c r="H62" s="342"/>
      <c r="I62" s="342"/>
      <c r="J62" s="342"/>
      <c r="K62" s="342"/>
      <c r="R62" s="340"/>
      <c r="S62" s="3"/>
    </row>
    <row r="63" spans="1:19" x14ac:dyDescent="0.25">
      <c r="A63" s="3"/>
      <c r="B63" s="341"/>
      <c r="C63" s="342"/>
      <c r="D63" s="342"/>
      <c r="E63" s="342"/>
      <c r="F63" s="342"/>
      <c r="G63" s="342"/>
      <c r="H63" s="342"/>
      <c r="I63" s="342"/>
      <c r="J63" s="342"/>
      <c r="K63" s="342"/>
      <c r="R63" s="340"/>
      <c r="S63" s="3"/>
    </row>
    <row r="64" spans="1:19" x14ac:dyDescent="0.25">
      <c r="A64" s="3"/>
      <c r="B64" s="341"/>
      <c r="C64" s="342"/>
      <c r="D64" s="342"/>
      <c r="E64" s="342"/>
      <c r="F64" s="342"/>
      <c r="G64" s="342"/>
      <c r="H64" s="342"/>
      <c r="I64" s="342"/>
      <c r="J64" s="342"/>
      <c r="K64" s="342"/>
      <c r="R64" s="340"/>
      <c r="S64" s="3"/>
    </row>
    <row r="65" spans="1:19" x14ac:dyDescent="0.25">
      <c r="A65" s="3"/>
      <c r="B65" s="343"/>
      <c r="D65" s="344"/>
      <c r="E65" s="344"/>
      <c r="F65" s="344"/>
      <c r="G65" s="344"/>
      <c r="H65" s="344"/>
      <c r="I65" s="344"/>
      <c r="J65" s="344"/>
      <c r="K65" s="344"/>
      <c r="R65" s="340"/>
      <c r="S65" s="3"/>
    </row>
    <row r="66" spans="1:19" x14ac:dyDescent="0.25">
      <c r="A66" s="3"/>
      <c r="B66" s="343"/>
      <c r="C66" s="345"/>
      <c r="D66" s="344"/>
      <c r="E66" s="344"/>
      <c r="F66" s="344"/>
      <c r="G66" s="344"/>
      <c r="H66" s="344"/>
      <c r="I66" s="344"/>
      <c r="J66" s="344"/>
      <c r="K66" s="344"/>
      <c r="R66" s="340"/>
      <c r="S66" s="3"/>
    </row>
    <row r="67" spans="1:19" x14ac:dyDescent="0.25">
      <c r="A67" s="3"/>
      <c r="B67" s="343"/>
      <c r="C67" s="346"/>
      <c r="D67" s="344"/>
      <c r="E67" s="344"/>
      <c r="F67" s="344"/>
      <c r="G67" s="344"/>
      <c r="H67" s="344"/>
      <c r="I67" s="344"/>
      <c r="J67" s="344"/>
      <c r="K67" s="344"/>
      <c r="R67" s="340"/>
      <c r="S67" s="3"/>
    </row>
    <row r="68" spans="1:19" x14ac:dyDescent="0.25">
      <c r="A68" s="3"/>
      <c r="B68" s="343"/>
      <c r="C68" s="346"/>
      <c r="D68" s="344"/>
      <c r="E68" s="344"/>
      <c r="F68" s="344"/>
      <c r="G68" s="344"/>
      <c r="H68" s="344"/>
      <c r="I68" s="344"/>
      <c r="J68" s="344"/>
      <c r="K68" s="344"/>
      <c r="R68" s="340"/>
      <c r="S68" s="3"/>
    </row>
    <row r="69" spans="1:19" x14ac:dyDescent="0.25">
      <c r="A69" s="3"/>
      <c r="B69" s="347"/>
      <c r="C69" s="348"/>
      <c r="D69" s="349"/>
      <c r="E69" s="349"/>
      <c r="F69" s="349"/>
      <c r="G69" s="349"/>
      <c r="H69" s="349"/>
      <c r="I69" s="349"/>
      <c r="J69" s="349"/>
      <c r="K69" s="349"/>
      <c r="L69" s="350"/>
      <c r="M69" s="350"/>
      <c r="N69" s="350"/>
      <c r="O69" s="350"/>
      <c r="P69" s="350"/>
      <c r="Q69" s="350"/>
      <c r="R69" s="351"/>
      <c r="S69" s="3"/>
    </row>
    <row r="70" spans="1:19" x14ac:dyDescent="0.25">
      <c r="A70" s="3"/>
      <c r="B70" s="352"/>
      <c r="C70" s="353"/>
      <c r="D70" s="354"/>
      <c r="E70" s="354"/>
      <c r="F70" s="354"/>
      <c r="G70" s="354"/>
      <c r="H70" s="354"/>
      <c r="I70" s="354"/>
      <c r="J70" s="354"/>
      <c r="K70" s="35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3"/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3"/>
      <c r="B72" s="355" t="s">
        <v>94</v>
      </c>
      <c r="C72" s="356">
        <v>45208</v>
      </c>
      <c r="D72" s="344" t="s">
        <v>129</v>
      </c>
      <c r="E72" s="355"/>
      <c r="F72" s="355" t="s">
        <v>96</v>
      </c>
      <c r="G72" s="357" t="s">
        <v>130</v>
      </c>
      <c r="H72" s="355"/>
      <c r="I72" s="355"/>
      <c r="J72" s="355"/>
      <c r="K72" s="35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3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355"/>
      <c r="C74" s="355"/>
      <c r="D74" s="358"/>
      <c r="E74" s="355"/>
      <c r="F74" s="355" t="s">
        <v>98</v>
      </c>
      <c r="G74" s="359"/>
      <c r="H74" s="355"/>
      <c r="I74" s="355"/>
      <c r="J74" s="355"/>
      <c r="K74" s="35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3"/>
      <c r="B75" s="355"/>
      <c r="C75" s="355"/>
      <c r="D75" s="358"/>
      <c r="E75" s="355"/>
      <c r="F75" s="355"/>
      <c r="G75" s="359"/>
      <c r="H75" s="355"/>
      <c r="I75" s="355"/>
      <c r="J75" s="355"/>
      <c r="K75" s="35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352"/>
      <c r="C77" s="353"/>
      <c r="D77" s="354"/>
      <c r="E77" s="354"/>
      <c r="F77" s="354"/>
      <c r="G77" s="354"/>
      <c r="H77" s="354"/>
      <c r="I77" s="354"/>
      <c r="J77" s="354"/>
      <c r="K77" s="354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09"/>
  <sheetViews>
    <sheetView showGridLines="0" topLeftCell="A3" zoomScale="80" zoomScaleNormal="80" zoomScaleSheetLayoutView="80" workbookViewId="0">
      <selection activeCell="J77" sqref="J77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36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3"/>
      <c r="B1" s="3"/>
      <c r="C1" s="3"/>
      <c r="D1" s="3"/>
      <c r="E1" s="3"/>
      <c r="F1" s="3"/>
      <c r="G1" s="19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3"/>
      <c r="B2" s="194" t="s">
        <v>0</v>
      </c>
      <c r="C2" s="3"/>
      <c r="D2" s="3"/>
      <c r="E2" s="3"/>
      <c r="F2" s="3"/>
      <c r="G2" s="19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3"/>
      <c r="B3" s="3"/>
      <c r="C3" s="3"/>
      <c r="D3" s="3"/>
      <c r="E3" s="3"/>
      <c r="F3" s="3"/>
      <c r="G3" s="19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3"/>
      <c r="B4" s="3" t="s">
        <v>1</v>
      </c>
      <c r="C4" s="3"/>
      <c r="D4" s="195" t="str">
        <f>'[12]NR 2024'!D4:U4</f>
        <v>Základní škola Chomutov, Školní 1480</v>
      </c>
      <c r="E4" s="195"/>
      <c r="F4" s="195"/>
      <c r="G4" s="195"/>
      <c r="H4" s="195"/>
      <c r="I4" s="195"/>
      <c r="J4" s="195"/>
      <c r="K4" s="19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3"/>
      <c r="B5" s="3"/>
      <c r="C5" s="3"/>
      <c r="D5" s="196"/>
      <c r="E5" s="196"/>
      <c r="F5" s="196"/>
      <c r="G5" s="196"/>
      <c r="H5" s="196"/>
      <c r="I5" s="196"/>
      <c r="J5" s="196"/>
      <c r="K5" s="196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 t="s">
        <v>3</v>
      </c>
      <c r="C6" s="3"/>
      <c r="D6" s="197">
        <f>'[12]NR 2024'!D6</f>
        <v>46789731</v>
      </c>
      <c r="E6" s="196"/>
      <c r="F6" s="196"/>
      <c r="G6" s="196"/>
      <c r="H6" s="196"/>
      <c r="I6" s="196"/>
      <c r="J6" s="196"/>
      <c r="K6" s="19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3"/>
      <c r="B7" s="3"/>
      <c r="C7" s="3"/>
      <c r="D7" s="196"/>
      <c r="E7" s="196"/>
      <c r="F7" s="196"/>
      <c r="G7" s="196"/>
      <c r="H7" s="196"/>
      <c r="I7" s="196"/>
      <c r="J7" s="196"/>
      <c r="K7" s="196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 t="s">
        <v>5</v>
      </c>
      <c r="C8" s="3"/>
      <c r="D8" s="198" t="str">
        <f>'[12]NR 2024'!D8:U8</f>
        <v>Školní 1480/61, Chomutov, 430 01</v>
      </c>
      <c r="E8" s="198"/>
      <c r="F8" s="198"/>
      <c r="G8" s="198"/>
      <c r="H8" s="198"/>
      <c r="I8" s="198"/>
      <c r="J8" s="198"/>
      <c r="K8" s="198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3"/>
      <c r="B9" s="3"/>
      <c r="C9" s="3"/>
      <c r="D9" s="3"/>
      <c r="E9" s="3"/>
      <c r="F9" s="3"/>
      <c r="G9" s="19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3"/>
      <c r="B10" s="199" t="s">
        <v>7</v>
      </c>
      <c r="C10" s="200" t="s">
        <v>8</v>
      </c>
      <c r="D10" s="201" t="s">
        <v>9</v>
      </c>
      <c r="E10" s="201"/>
      <c r="F10" s="202"/>
      <c r="G10" s="201" t="s">
        <v>10</v>
      </c>
      <c r="H10" s="201"/>
      <c r="I10" s="203"/>
      <c r="J10" s="204" t="s">
        <v>11</v>
      </c>
      <c r="K10" s="201"/>
      <c r="L10" s="202"/>
      <c r="M10" s="205" t="s">
        <v>12</v>
      </c>
      <c r="N10" s="201"/>
      <c r="O10" s="202"/>
      <c r="P10" s="201" t="s">
        <v>13</v>
      </c>
      <c r="Q10" s="201"/>
      <c r="R10" s="202"/>
      <c r="S10" s="3"/>
    </row>
    <row r="11" spans="1:19" ht="30.75" customHeight="1" thickBot="1" x14ac:dyDescent="0.3">
      <c r="A11" s="3"/>
      <c r="B11" s="206"/>
      <c r="C11" s="207"/>
      <c r="D11" s="208" t="s">
        <v>14</v>
      </c>
      <c r="E11" s="209" t="s">
        <v>15</v>
      </c>
      <c r="F11" s="209" t="s">
        <v>16</v>
      </c>
      <c r="G11" s="208" t="s">
        <v>14</v>
      </c>
      <c r="H11" s="209" t="s">
        <v>15</v>
      </c>
      <c r="I11" s="210" t="s">
        <v>16</v>
      </c>
      <c r="J11" s="210" t="s">
        <v>14</v>
      </c>
      <c r="K11" s="209" t="s">
        <v>15</v>
      </c>
      <c r="L11" s="209" t="s">
        <v>16</v>
      </c>
      <c r="M11" s="211" t="s">
        <v>14</v>
      </c>
      <c r="N11" s="209" t="s">
        <v>15</v>
      </c>
      <c r="O11" s="209" t="s">
        <v>16</v>
      </c>
      <c r="P11" s="208" t="s">
        <v>14</v>
      </c>
      <c r="Q11" s="209" t="s">
        <v>15</v>
      </c>
      <c r="R11" s="209" t="s">
        <v>16</v>
      </c>
      <c r="S11" s="3"/>
    </row>
    <row r="12" spans="1:19" ht="15.75" customHeight="1" thickBot="1" x14ac:dyDescent="0.3">
      <c r="A12" s="3"/>
      <c r="B12" s="212"/>
      <c r="C12" s="213" t="s">
        <v>17</v>
      </c>
      <c r="D12" s="214"/>
      <c r="E12" s="214"/>
      <c r="F12" s="215"/>
      <c r="G12" s="214"/>
      <c r="H12" s="214"/>
      <c r="I12" s="214"/>
      <c r="J12" s="216"/>
      <c r="K12" s="214"/>
      <c r="L12" s="215"/>
      <c r="M12" s="214"/>
      <c r="N12" s="214"/>
      <c r="O12" s="215"/>
      <c r="P12" s="214"/>
      <c r="Q12" s="214"/>
      <c r="R12" s="215"/>
      <c r="S12" s="3"/>
    </row>
    <row r="13" spans="1:19" ht="15.75" customHeight="1" x14ac:dyDescent="0.25">
      <c r="A13" s="3"/>
      <c r="B13" s="217" t="s">
        <v>7</v>
      </c>
      <c r="C13" s="218" t="s">
        <v>8</v>
      </c>
      <c r="D13" s="219" t="s">
        <v>18</v>
      </c>
      <c r="E13" s="220" t="s">
        <v>19</v>
      </c>
      <c r="F13" s="221" t="s">
        <v>17</v>
      </c>
      <c r="G13" s="222" t="s">
        <v>18</v>
      </c>
      <c r="H13" s="220" t="s">
        <v>19</v>
      </c>
      <c r="I13" s="223" t="s">
        <v>17</v>
      </c>
      <c r="J13" s="219" t="s">
        <v>18</v>
      </c>
      <c r="K13" s="220" t="s">
        <v>19</v>
      </c>
      <c r="L13" s="221" t="s">
        <v>17</v>
      </c>
      <c r="M13" s="224" t="s">
        <v>18</v>
      </c>
      <c r="N13" s="220" t="s">
        <v>19</v>
      </c>
      <c r="O13" s="221" t="s">
        <v>17</v>
      </c>
      <c r="P13" s="222" t="s">
        <v>18</v>
      </c>
      <c r="Q13" s="220" t="s">
        <v>19</v>
      </c>
      <c r="R13" s="221" t="s">
        <v>17</v>
      </c>
      <c r="S13" s="3"/>
    </row>
    <row r="14" spans="1:19" ht="15.75" thickBot="1" x14ac:dyDescent="0.3">
      <c r="A14" s="3"/>
      <c r="B14" s="225"/>
      <c r="C14" s="226"/>
      <c r="D14" s="227"/>
      <c r="E14" s="228"/>
      <c r="F14" s="229"/>
      <c r="G14" s="230"/>
      <c r="H14" s="228"/>
      <c r="I14" s="231"/>
      <c r="J14" s="227"/>
      <c r="K14" s="228"/>
      <c r="L14" s="229"/>
      <c r="M14" s="232"/>
      <c r="N14" s="228"/>
      <c r="O14" s="229"/>
      <c r="P14" s="230"/>
      <c r="Q14" s="228"/>
      <c r="R14" s="229"/>
      <c r="S14" s="3"/>
    </row>
    <row r="15" spans="1:19" x14ac:dyDescent="0.25">
      <c r="A15" s="3"/>
      <c r="B15" s="233" t="s">
        <v>20</v>
      </c>
      <c r="C15" s="234" t="s">
        <v>21</v>
      </c>
      <c r="D15" s="235">
        <f>'[12]NR 2024'!G15</f>
        <v>1791.501</v>
      </c>
      <c r="E15" s="236">
        <f>'[12]NR 2024'!H15</f>
        <v>0</v>
      </c>
      <c r="F15" s="237">
        <f t="shared" ref="F15:F23" si="0">D15+E15</f>
        <v>1791.501</v>
      </c>
      <c r="G15" s="235">
        <f>'[12]NR 2024'!M15</f>
        <v>2200</v>
      </c>
      <c r="H15" s="236">
        <f>'[12]NR 2024'!K15</f>
        <v>0</v>
      </c>
      <c r="I15" s="238">
        <f t="shared" ref="I15:I23" si="1">G15+H15</f>
        <v>2200</v>
      </c>
      <c r="J15" s="239">
        <f>'[12]NR 2024'!Y15</f>
        <v>2400</v>
      </c>
      <c r="K15" s="240">
        <f>'[12]NR 2024'!Z15</f>
        <v>0</v>
      </c>
      <c r="L15" s="241">
        <f>J15+K15</f>
        <v>2400</v>
      </c>
      <c r="M15" s="242">
        <v>2500</v>
      </c>
      <c r="N15" s="236"/>
      <c r="O15" s="237">
        <f t="shared" ref="O15:O23" si="2">M15+N15</f>
        <v>2500</v>
      </c>
      <c r="P15" s="242">
        <v>2500</v>
      </c>
      <c r="Q15" s="236"/>
      <c r="R15" s="237">
        <f t="shared" ref="R15:R23" si="3">P15+Q15</f>
        <v>2500</v>
      </c>
      <c r="S15" s="3"/>
    </row>
    <row r="16" spans="1:19" x14ac:dyDescent="0.25">
      <c r="A16" s="3"/>
      <c r="B16" s="243" t="s">
        <v>22</v>
      </c>
      <c r="C16" s="244" t="s">
        <v>23</v>
      </c>
      <c r="D16" s="235">
        <f>'[12]NR 2024'!G16</f>
        <v>5668.6</v>
      </c>
      <c r="E16" s="245">
        <f>'[12]NR 2024'!H16</f>
        <v>0</v>
      </c>
      <c r="F16" s="237">
        <f t="shared" si="0"/>
        <v>5668.6</v>
      </c>
      <c r="G16" s="235">
        <f>'[12]NR 2024'!M16</f>
        <v>6620</v>
      </c>
      <c r="H16" s="245">
        <f>'[12]NR 2024'!K16</f>
        <v>0</v>
      </c>
      <c r="I16" s="238">
        <f t="shared" si="1"/>
        <v>6620</v>
      </c>
      <c r="J16" s="246">
        <f>'[12]NR 2024'!Y16</f>
        <v>6770</v>
      </c>
      <c r="K16" s="247">
        <f>'[12]NR 2024'!Z16</f>
        <v>0</v>
      </c>
      <c r="L16" s="248">
        <f t="shared" ref="L16:L23" si="4">J16+K16</f>
        <v>6770</v>
      </c>
      <c r="M16" s="249">
        <v>6800</v>
      </c>
      <c r="N16" s="245"/>
      <c r="O16" s="237">
        <f t="shared" si="2"/>
        <v>6800</v>
      </c>
      <c r="P16" s="249">
        <v>6800</v>
      </c>
      <c r="Q16" s="245"/>
      <c r="R16" s="237">
        <f t="shared" si="3"/>
        <v>6800</v>
      </c>
      <c r="S16" s="3"/>
    </row>
    <row r="17" spans="1:19" x14ac:dyDescent="0.25">
      <c r="A17" s="3"/>
      <c r="B17" s="243" t="s">
        <v>24</v>
      </c>
      <c r="C17" s="251" t="s">
        <v>25</v>
      </c>
      <c r="D17" s="235">
        <f>'[12]NR 2024'!G17</f>
        <v>337.9</v>
      </c>
      <c r="E17" s="245">
        <f>'[12]NR 2024'!H17</f>
        <v>0</v>
      </c>
      <c r="F17" s="237">
        <f t="shared" si="0"/>
        <v>337.9</v>
      </c>
      <c r="G17" s="235">
        <f>'[12]NR 2024'!M17</f>
        <v>269.8</v>
      </c>
      <c r="H17" s="245">
        <f>'[12]NR 2024'!K17</f>
        <v>0</v>
      </c>
      <c r="I17" s="238">
        <f t="shared" si="1"/>
        <v>269.8</v>
      </c>
      <c r="J17" s="246">
        <f>'[12]NR 2024'!Y17</f>
        <v>244.6</v>
      </c>
      <c r="K17" s="247">
        <f>'[12]NR 2024'!Z17</f>
        <v>0</v>
      </c>
      <c r="L17" s="248">
        <f t="shared" si="4"/>
        <v>244.6</v>
      </c>
      <c r="M17" s="249"/>
      <c r="N17" s="252"/>
      <c r="O17" s="237">
        <f t="shared" si="2"/>
        <v>0</v>
      </c>
      <c r="P17" s="249"/>
      <c r="Q17" s="252"/>
      <c r="R17" s="237">
        <f t="shared" si="3"/>
        <v>0</v>
      </c>
      <c r="S17" s="3"/>
    </row>
    <row r="18" spans="1:19" x14ac:dyDescent="0.25">
      <c r="A18" s="3"/>
      <c r="B18" s="243" t="s">
        <v>26</v>
      </c>
      <c r="C18" s="253" t="s">
        <v>27</v>
      </c>
      <c r="D18" s="235">
        <f>'[12]NR 2024'!G18</f>
        <v>48764.74</v>
      </c>
      <c r="E18" s="236">
        <f>'[12]NR 2024'!H18</f>
        <v>0</v>
      </c>
      <c r="F18" s="237">
        <f t="shared" si="0"/>
        <v>48764.74</v>
      </c>
      <c r="G18" s="235">
        <f>'[12]NR 2024'!M18</f>
        <v>44888.675000000003</v>
      </c>
      <c r="H18" s="236">
        <f>'[12]NR 2024'!K17</f>
        <v>0</v>
      </c>
      <c r="I18" s="238">
        <f t="shared" si="1"/>
        <v>44888.675000000003</v>
      </c>
      <c r="J18" s="246">
        <f>'[12]NR 2024'!Y18</f>
        <v>52020</v>
      </c>
      <c r="K18" s="247">
        <f>'[12]NR 2024'!Z18</f>
        <v>0</v>
      </c>
      <c r="L18" s="248">
        <f t="shared" si="4"/>
        <v>52020</v>
      </c>
      <c r="M18" s="249">
        <v>53700</v>
      </c>
      <c r="N18" s="236"/>
      <c r="O18" s="237">
        <f t="shared" si="2"/>
        <v>53700</v>
      </c>
      <c r="P18" s="249">
        <v>53700</v>
      </c>
      <c r="Q18" s="236"/>
      <c r="R18" s="237">
        <f t="shared" si="3"/>
        <v>53700</v>
      </c>
      <c r="S18" s="3"/>
    </row>
    <row r="19" spans="1:19" x14ac:dyDescent="0.25">
      <c r="A19" s="3"/>
      <c r="B19" s="243" t="s">
        <v>28</v>
      </c>
      <c r="C19" s="254" t="s">
        <v>29</v>
      </c>
      <c r="D19" s="235">
        <f>'[12]NR 2024'!G19</f>
        <v>1446.8710000000001</v>
      </c>
      <c r="E19" s="236">
        <f>'[12]NR 2024'!H19</f>
        <v>0</v>
      </c>
      <c r="F19" s="237">
        <f t="shared" si="0"/>
        <v>1446.8710000000001</v>
      </c>
      <c r="G19" s="235">
        <f>'[12]NR 2024'!M19</f>
        <v>1446.88</v>
      </c>
      <c r="H19" s="236">
        <f>'[12]NR 2024'!K19</f>
        <v>0</v>
      </c>
      <c r="I19" s="238">
        <f t="shared" si="1"/>
        <v>1446.88</v>
      </c>
      <c r="J19" s="246">
        <f>'[12]NR 2024'!Y19</f>
        <v>1446.8689999999999</v>
      </c>
      <c r="K19" s="247">
        <f>'[12]NR 2024'!Z19</f>
        <v>0</v>
      </c>
      <c r="L19" s="248">
        <f t="shared" si="4"/>
        <v>1446.8689999999999</v>
      </c>
      <c r="M19" s="249">
        <v>1446.9</v>
      </c>
      <c r="N19" s="236"/>
      <c r="O19" s="237">
        <f t="shared" si="2"/>
        <v>1446.9</v>
      </c>
      <c r="P19" s="249">
        <v>1446.9</v>
      </c>
      <c r="Q19" s="236"/>
      <c r="R19" s="237">
        <f t="shared" si="3"/>
        <v>1446.9</v>
      </c>
      <c r="S19" s="3"/>
    </row>
    <row r="20" spans="1:19" x14ac:dyDescent="0.25">
      <c r="A20" s="3"/>
      <c r="B20" s="243" t="s">
        <v>30</v>
      </c>
      <c r="C20" s="255" t="s">
        <v>31</v>
      </c>
      <c r="D20" s="235">
        <f>'[12]NR 2024'!G20</f>
        <v>157.21</v>
      </c>
      <c r="E20" s="236">
        <f>'[12]NR 2024'!H20</f>
        <v>0</v>
      </c>
      <c r="F20" s="237">
        <f t="shared" si="0"/>
        <v>157.21</v>
      </c>
      <c r="G20" s="235">
        <f>'[12]NR 2024'!M20</f>
        <v>170</v>
      </c>
      <c r="H20" s="236">
        <f>'[12]NR 2024'!K20</f>
        <v>0</v>
      </c>
      <c r="I20" s="238">
        <f t="shared" si="1"/>
        <v>170</v>
      </c>
      <c r="J20" s="246">
        <f>'[12]NR 2024'!Y20</f>
        <v>30</v>
      </c>
      <c r="K20" s="247">
        <f>'[12]NR 2024'!Z20</f>
        <v>0</v>
      </c>
      <c r="L20" s="248">
        <f t="shared" si="4"/>
        <v>30</v>
      </c>
      <c r="M20" s="249">
        <v>50</v>
      </c>
      <c r="N20" s="236"/>
      <c r="O20" s="237">
        <f t="shared" si="2"/>
        <v>50</v>
      </c>
      <c r="P20" s="249">
        <v>50</v>
      </c>
      <c r="Q20" s="236"/>
      <c r="R20" s="237">
        <f t="shared" si="3"/>
        <v>50</v>
      </c>
      <c r="S20" s="3"/>
    </row>
    <row r="21" spans="1:19" x14ac:dyDescent="0.25">
      <c r="A21" s="3"/>
      <c r="B21" s="243" t="s">
        <v>32</v>
      </c>
      <c r="C21" s="256" t="s">
        <v>33</v>
      </c>
      <c r="D21" s="235">
        <f>'[12]NR 2024'!G21</f>
        <v>490.06099999999998</v>
      </c>
      <c r="E21" s="236">
        <f>'[12]NR 2024'!H21</f>
        <v>370.887</v>
      </c>
      <c r="F21" s="237">
        <f t="shared" si="0"/>
        <v>860.94799999999998</v>
      </c>
      <c r="G21" s="235">
        <f>'[12]NR 2024'!M21</f>
        <v>0</v>
      </c>
      <c r="H21" s="236">
        <f>'[12]NR 2024'!N21</f>
        <v>200</v>
      </c>
      <c r="I21" s="238">
        <f t="shared" si="1"/>
        <v>200</v>
      </c>
      <c r="J21" s="246">
        <f>'[12]NR 2024'!Y21</f>
        <v>131</v>
      </c>
      <c r="K21" s="247">
        <f>'[12]NR 2024'!Z21</f>
        <v>150</v>
      </c>
      <c r="L21" s="248">
        <f t="shared" si="4"/>
        <v>281</v>
      </c>
      <c r="M21" s="249">
        <v>150</v>
      </c>
      <c r="N21" s="257">
        <v>200</v>
      </c>
      <c r="O21" s="237">
        <f t="shared" si="2"/>
        <v>350</v>
      </c>
      <c r="P21" s="249">
        <v>150</v>
      </c>
      <c r="Q21" s="257">
        <v>200</v>
      </c>
      <c r="R21" s="237">
        <f t="shared" si="3"/>
        <v>350</v>
      </c>
      <c r="S21" s="3"/>
    </row>
    <row r="22" spans="1:19" x14ac:dyDescent="0.25">
      <c r="A22" s="3"/>
      <c r="B22" s="243" t="s">
        <v>34</v>
      </c>
      <c r="C22" s="256" t="s">
        <v>35</v>
      </c>
      <c r="D22" s="235">
        <f>'[12]NR 2024'!G22</f>
        <v>0</v>
      </c>
      <c r="E22" s="236">
        <f>'[12]NR 2024'!H22</f>
        <v>370.887</v>
      </c>
      <c r="F22" s="237">
        <f t="shared" si="0"/>
        <v>370.887</v>
      </c>
      <c r="G22" s="235">
        <f>'[12]NR 2024'!M22</f>
        <v>0</v>
      </c>
      <c r="H22" s="236">
        <f>'[12]NR 2024'!N22</f>
        <v>200</v>
      </c>
      <c r="I22" s="238">
        <f t="shared" si="1"/>
        <v>200</v>
      </c>
      <c r="J22" s="246">
        <f>'[12]NR 2024'!Y22</f>
        <v>0</v>
      </c>
      <c r="K22" s="247">
        <f>'[12]NR 2024'!Z22</f>
        <v>150</v>
      </c>
      <c r="L22" s="248">
        <f t="shared" si="4"/>
        <v>150</v>
      </c>
      <c r="M22" s="249"/>
      <c r="N22" s="257">
        <v>200</v>
      </c>
      <c r="O22" s="237">
        <f t="shared" si="2"/>
        <v>200</v>
      </c>
      <c r="P22" s="249"/>
      <c r="Q22" s="257">
        <v>200</v>
      </c>
      <c r="R22" s="237">
        <f t="shared" si="3"/>
        <v>200</v>
      </c>
      <c r="S22" s="3"/>
    </row>
    <row r="23" spans="1:19" ht="15.75" thickBot="1" x14ac:dyDescent="0.3">
      <c r="A23" s="3"/>
      <c r="B23" s="258" t="s">
        <v>36</v>
      </c>
      <c r="C23" s="259" t="s">
        <v>37</v>
      </c>
      <c r="D23" s="235">
        <f>'[12]NR 2024'!G23</f>
        <v>0</v>
      </c>
      <c r="E23" s="236">
        <f>'[12]NR 2024'!H23</f>
        <v>0</v>
      </c>
      <c r="F23" s="260">
        <f t="shared" si="0"/>
        <v>0</v>
      </c>
      <c r="G23" s="235">
        <f>'[12]NR 2024'!M23</f>
        <v>0</v>
      </c>
      <c r="H23" s="236">
        <f>'[12]NR 2024'!K23</f>
        <v>0</v>
      </c>
      <c r="I23" s="261">
        <f t="shared" si="1"/>
        <v>0</v>
      </c>
      <c r="J23" s="246">
        <f>'[12]NR 2024'!Y23</f>
        <v>0</v>
      </c>
      <c r="K23" s="247">
        <f>'[12]NR 2024'!Z23</f>
        <v>0</v>
      </c>
      <c r="L23" s="248">
        <f t="shared" si="4"/>
        <v>0</v>
      </c>
      <c r="M23" s="262"/>
      <c r="N23" s="263"/>
      <c r="O23" s="260">
        <f t="shared" si="2"/>
        <v>0</v>
      </c>
      <c r="P23" s="262"/>
      <c r="Q23" s="263"/>
      <c r="R23" s="260">
        <f t="shared" si="3"/>
        <v>0</v>
      </c>
      <c r="S23" s="3"/>
    </row>
    <row r="24" spans="1:19" ht="15.75" thickBot="1" x14ac:dyDescent="0.3">
      <c r="A24" s="3"/>
      <c r="B24" s="265" t="s">
        <v>38</v>
      </c>
      <c r="C24" s="266" t="s">
        <v>39</v>
      </c>
      <c r="D24" s="267">
        <f t="shared" ref="D24:R24" si="5">SUM(D15:D21)</f>
        <v>58656.882999999994</v>
      </c>
      <c r="E24" s="267">
        <f t="shared" si="5"/>
        <v>370.887</v>
      </c>
      <c r="F24" s="267">
        <f t="shared" si="5"/>
        <v>59027.76999999999</v>
      </c>
      <c r="G24" s="267">
        <f t="shared" si="5"/>
        <v>55595.355000000003</v>
      </c>
      <c r="H24" s="267">
        <f t="shared" si="5"/>
        <v>200</v>
      </c>
      <c r="I24" s="268">
        <f t="shared" si="5"/>
        <v>55795.355000000003</v>
      </c>
      <c r="J24" s="269">
        <f t="shared" si="5"/>
        <v>63042.468999999997</v>
      </c>
      <c r="K24" s="269">
        <f t="shared" si="5"/>
        <v>150</v>
      </c>
      <c r="L24" s="269">
        <f t="shared" si="5"/>
        <v>63192.468999999997</v>
      </c>
      <c r="M24" s="270">
        <f t="shared" si="5"/>
        <v>64646.9</v>
      </c>
      <c r="N24" s="267">
        <f t="shared" si="5"/>
        <v>200</v>
      </c>
      <c r="O24" s="267">
        <f t="shared" si="5"/>
        <v>64846.9</v>
      </c>
      <c r="P24" s="267">
        <f t="shared" si="5"/>
        <v>64646.9</v>
      </c>
      <c r="Q24" s="267">
        <f t="shared" si="5"/>
        <v>200</v>
      </c>
      <c r="R24" s="267">
        <f t="shared" si="5"/>
        <v>64846.9</v>
      </c>
      <c r="S24" s="3"/>
    </row>
    <row r="25" spans="1:19" ht="15.75" customHeight="1" thickBot="1" x14ac:dyDescent="0.3">
      <c r="A25" s="3"/>
      <c r="B25" s="271"/>
      <c r="C25" s="272" t="s">
        <v>40</v>
      </c>
      <c r="D25" s="273"/>
      <c r="E25" s="273"/>
      <c r="F25" s="274"/>
      <c r="G25" s="273"/>
      <c r="H25" s="273"/>
      <c r="I25" s="273"/>
      <c r="J25" s="275"/>
      <c r="K25" s="273"/>
      <c r="L25" s="274"/>
      <c r="M25" s="273"/>
      <c r="N25" s="273"/>
      <c r="O25" s="274"/>
      <c r="P25" s="273"/>
      <c r="Q25" s="273"/>
      <c r="R25" s="274"/>
      <c r="S25" s="3"/>
    </row>
    <row r="26" spans="1:19" x14ac:dyDescent="0.25">
      <c r="A26" s="3"/>
      <c r="B26" s="217" t="s">
        <v>7</v>
      </c>
      <c r="C26" s="218" t="s">
        <v>8</v>
      </c>
      <c r="D26" s="219" t="s">
        <v>41</v>
      </c>
      <c r="E26" s="276" t="s">
        <v>42</v>
      </c>
      <c r="F26" s="277" t="s">
        <v>43</v>
      </c>
      <c r="G26" s="222" t="s">
        <v>41</v>
      </c>
      <c r="H26" s="276" t="s">
        <v>42</v>
      </c>
      <c r="I26" s="278" t="s">
        <v>43</v>
      </c>
      <c r="J26" s="219" t="s">
        <v>41</v>
      </c>
      <c r="K26" s="276" t="s">
        <v>42</v>
      </c>
      <c r="L26" s="277" t="s">
        <v>43</v>
      </c>
      <c r="M26" s="224" t="s">
        <v>41</v>
      </c>
      <c r="N26" s="276" t="s">
        <v>42</v>
      </c>
      <c r="O26" s="277" t="s">
        <v>43</v>
      </c>
      <c r="P26" s="222" t="s">
        <v>41</v>
      </c>
      <c r="Q26" s="276" t="s">
        <v>42</v>
      </c>
      <c r="R26" s="277" t="s">
        <v>43</v>
      </c>
      <c r="S26" s="3"/>
    </row>
    <row r="27" spans="1:19" ht="15.75" thickBot="1" x14ac:dyDescent="0.3">
      <c r="A27" s="3"/>
      <c r="B27" s="225"/>
      <c r="C27" s="226"/>
      <c r="D27" s="227"/>
      <c r="E27" s="279"/>
      <c r="F27" s="280"/>
      <c r="G27" s="230"/>
      <c r="H27" s="279"/>
      <c r="I27" s="281"/>
      <c r="J27" s="227"/>
      <c r="K27" s="279"/>
      <c r="L27" s="280"/>
      <c r="M27" s="232"/>
      <c r="N27" s="279"/>
      <c r="O27" s="280"/>
      <c r="P27" s="230"/>
      <c r="Q27" s="279"/>
      <c r="R27" s="280"/>
      <c r="S27" s="3"/>
    </row>
    <row r="28" spans="1:19" x14ac:dyDescent="0.25">
      <c r="A28" s="3"/>
      <c r="B28" s="233" t="s">
        <v>44</v>
      </c>
      <c r="C28" s="234" t="s">
        <v>45</v>
      </c>
      <c r="D28" s="235">
        <f>'[12]NR 2024'!G28</f>
        <v>282.43599999999998</v>
      </c>
      <c r="E28" s="236">
        <f>'[12]NR 2024'!H28</f>
        <v>0</v>
      </c>
      <c r="F28" s="237">
        <f t="shared" ref="F28:F38" si="6">D28+E28</f>
        <v>282.43599999999998</v>
      </c>
      <c r="G28" s="235">
        <f>'[12]NR 2024'!M28</f>
        <v>200</v>
      </c>
      <c r="H28" s="236">
        <f>'[12]NR 2024'!N28</f>
        <v>0</v>
      </c>
      <c r="I28" s="238">
        <f t="shared" ref="I28:I38" si="7">G28+H28</f>
        <v>200</v>
      </c>
      <c r="J28" s="239">
        <f>'[12]NR 2024'!Y28</f>
        <v>130</v>
      </c>
      <c r="K28" s="240">
        <f>'[12]NR 2024'!Z28</f>
        <v>0</v>
      </c>
      <c r="L28" s="241">
        <f t="shared" ref="L28:L38" si="8">J28+K28</f>
        <v>130</v>
      </c>
      <c r="M28" s="282">
        <v>180</v>
      </c>
      <c r="N28" s="282"/>
      <c r="O28" s="237">
        <f t="shared" ref="O28:O38" si="9">M28+N28</f>
        <v>180</v>
      </c>
      <c r="P28" s="282">
        <v>180</v>
      </c>
      <c r="Q28" s="282"/>
      <c r="R28" s="237">
        <f t="shared" ref="R28:R38" si="10">P28+Q28</f>
        <v>180</v>
      </c>
      <c r="S28" s="3"/>
    </row>
    <row r="29" spans="1:19" x14ac:dyDescent="0.25">
      <c r="A29" s="3"/>
      <c r="B29" s="243" t="s">
        <v>46</v>
      </c>
      <c r="C29" s="256" t="s">
        <v>47</v>
      </c>
      <c r="D29" s="235">
        <f>'[12]NR 2024'!G29</f>
        <v>2702.2170000000001</v>
      </c>
      <c r="E29" s="245">
        <f>'[12]NR 2024'!H29</f>
        <v>23.952999999999999</v>
      </c>
      <c r="F29" s="237">
        <f t="shared" si="6"/>
        <v>2726.17</v>
      </c>
      <c r="G29" s="235">
        <f>'[12]NR 2024'!M29</f>
        <v>2915.509</v>
      </c>
      <c r="H29" s="245">
        <f>'[12]NR 2024'!N29</f>
        <v>50</v>
      </c>
      <c r="I29" s="238">
        <f t="shared" si="7"/>
        <v>2965.509</v>
      </c>
      <c r="J29" s="246">
        <f>'[12]NR 2024'!Y29</f>
        <v>3578.4</v>
      </c>
      <c r="K29" s="283">
        <f>'[12]NR 2024'!Z29</f>
        <v>50</v>
      </c>
      <c r="L29" s="248">
        <f t="shared" si="8"/>
        <v>3628.4</v>
      </c>
      <c r="M29" s="284">
        <v>3600</v>
      </c>
      <c r="N29" s="285">
        <v>90</v>
      </c>
      <c r="O29" s="237">
        <f t="shared" si="9"/>
        <v>3690</v>
      </c>
      <c r="P29" s="284">
        <v>3600</v>
      </c>
      <c r="Q29" s="285">
        <v>90</v>
      </c>
      <c r="R29" s="237">
        <f t="shared" si="10"/>
        <v>3690</v>
      </c>
      <c r="S29" s="3"/>
    </row>
    <row r="30" spans="1:19" x14ac:dyDescent="0.25">
      <c r="A30" s="3"/>
      <c r="B30" s="243" t="s">
        <v>48</v>
      </c>
      <c r="C30" s="256" t="s">
        <v>49</v>
      </c>
      <c r="D30" s="235">
        <f>'[12]NR 2024'!G30</f>
        <v>3350.8589999999999</v>
      </c>
      <c r="E30" s="245">
        <f>'[12]NR 2024'!H30</f>
        <v>117.72</v>
      </c>
      <c r="F30" s="237">
        <f t="shared" si="6"/>
        <v>3468.5789999999997</v>
      </c>
      <c r="G30" s="235">
        <f>'[12]NR 2024'!M30</f>
        <v>4300</v>
      </c>
      <c r="H30" s="245">
        <f>'[12]NR 2024'!N30</f>
        <v>110</v>
      </c>
      <c r="I30" s="238">
        <f t="shared" si="7"/>
        <v>4410</v>
      </c>
      <c r="J30" s="246">
        <f>'[12]NR 2024'!Y30</f>
        <v>4150</v>
      </c>
      <c r="K30" s="283">
        <f>'[12]NR 2024'!Z30</f>
        <v>100</v>
      </c>
      <c r="L30" s="248">
        <f t="shared" si="8"/>
        <v>4250</v>
      </c>
      <c r="M30" s="284">
        <v>4150</v>
      </c>
      <c r="N30" s="285">
        <v>110</v>
      </c>
      <c r="O30" s="237">
        <f t="shared" si="9"/>
        <v>4260</v>
      </c>
      <c r="P30" s="284">
        <v>4150</v>
      </c>
      <c r="Q30" s="285">
        <v>110</v>
      </c>
      <c r="R30" s="237">
        <f t="shared" si="10"/>
        <v>4260</v>
      </c>
      <c r="S30" s="3"/>
    </row>
    <row r="31" spans="1:19" x14ac:dyDescent="0.25">
      <c r="A31" s="3"/>
      <c r="B31" s="243" t="s">
        <v>50</v>
      </c>
      <c r="C31" s="256" t="s">
        <v>51</v>
      </c>
      <c r="D31" s="235">
        <f>'[12]NR 2024'!G31</f>
        <v>1229.3150000000001</v>
      </c>
      <c r="E31" s="236">
        <f>'[12]NR 2024'!H31</f>
        <v>7.968</v>
      </c>
      <c r="F31" s="237">
        <f t="shared" si="6"/>
        <v>1237.2830000000001</v>
      </c>
      <c r="G31" s="235">
        <f>'[12]NR 2024'!M31</f>
        <v>1029</v>
      </c>
      <c r="H31" s="236">
        <f>'[12]NR 2024'!N31</f>
        <v>40</v>
      </c>
      <c r="I31" s="238">
        <f t="shared" si="7"/>
        <v>1069</v>
      </c>
      <c r="J31" s="246">
        <f>'[12]NR 2024'!Y31</f>
        <v>1412</v>
      </c>
      <c r="K31" s="247">
        <f>'[12]NR 2024'!Z31</f>
        <v>0</v>
      </c>
      <c r="L31" s="248">
        <f t="shared" si="8"/>
        <v>1412</v>
      </c>
      <c r="M31" s="284">
        <v>1400</v>
      </c>
      <c r="N31" s="284"/>
      <c r="O31" s="237">
        <f t="shared" si="9"/>
        <v>1400</v>
      </c>
      <c r="P31" s="284">
        <v>1400</v>
      </c>
      <c r="Q31" s="284"/>
      <c r="R31" s="237">
        <f t="shared" si="10"/>
        <v>1400</v>
      </c>
      <c r="S31" s="3"/>
    </row>
    <row r="32" spans="1:19" x14ac:dyDescent="0.25">
      <c r="A32" s="3"/>
      <c r="B32" s="243" t="s">
        <v>52</v>
      </c>
      <c r="C32" s="256" t="s">
        <v>53</v>
      </c>
      <c r="D32" s="235">
        <f>'[12]NR 2024'!G32</f>
        <v>34992.809000000001</v>
      </c>
      <c r="E32" s="236">
        <f>'[12]NR 2024'!H32</f>
        <v>0</v>
      </c>
      <c r="F32" s="237">
        <f t="shared" si="6"/>
        <v>34992.809000000001</v>
      </c>
      <c r="G32" s="235">
        <f>'[12]NR 2024'!M32</f>
        <v>32529.053</v>
      </c>
      <c r="H32" s="236">
        <f>'[12]NR 2024'!N32</f>
        <v>0</v>
      </c>
      <c r="I32" s="238">
        <f t="shared" si="7"/>
        <v>32529.053</v>
      </c>
      <c r="J32" s="246">
        <f>'[12]NR 2024'!Y32</f>
        <v>37670.175999999999</v>
      </c>
      <c r="K32" s="247">
        <f>'[12]NR 2024'!Z32</f>
        <v>0</v>
      </c>
      <c r="L32" s="248">
        <f t="shared" si="8"/>
        <v>37670.175999999999</v>
      </c>
      <c r="M32" s="284">
        <v>38900</v>
      </c>
      <c r="N32" s="284"/>
      <c r="O32" s="237">
        <f t="shared" si="9"/>
        <v>38900</v>
      </c>
      <c r="P32" s="284">
        <v>38900</v>
      </c>
      <c r="Q32" s="284"/>
      <c r="R32" s="237">
        <f t="shared" si="10"/>
        <v>38900</v>
      </c>
      <c r="S32" s="3"/>
    </row>
    <row r="33" spans="1:19" x14ac:dyDescent="0.25">
      <c r="A33" s="3"/>
      <c r="B33" s="243" t="s">
        <v>54</v>
      </c>
      <c r="C33" s="254" t="s">
        <v>55</v>
      </c>
      <c r="D33" s="235">
        <f>'[12]NR 2024'!G33</f>
        <v>34118.794000000002</v>
      </c>
      <c r="E33" s="236">
        <f>'[12]NR 2024'!H33</f>
        <v>0</v>
      </c>
      <c r="F33" s="237">
        <f t="shared" si="6"/>
        <v>34118.794000000002</v>
      </c>
      <c r="G33" s="235">
        <f>'[12]NR 2024'!M33</f>
        <v>32479.053</v>
      </c>
      <c r="H33" s="236">
        <f>'[12]NR 2024'!N33</f>
        <v>0</v>
      </c>
      <c r="I33" s="238">
        <f t="shared" si="7"/>
        <v>32479.053</v>
      </c>
      <c r="J33" s="246">
        <f>'[12]NR 2024'!Y33</f>
        <v>37220.175999999999</v>
      </c>
      <c r="K33" s="247">
        <f>'[12]NR 2024'!Z33</f>
        <v>0</v>
      </c>
      <c r="L33" s="248">
        <f t="shared" si="8"/>
        <v>37220.175999999999</v>
      </c>
      <c r="M33" s="284">
        <v>38500</v>
      </c>
      <c r="N33" s="284"/>
      <c r="O33" s="237">
        <f t="shared" si="9"/>
        <v>38500</v>
      </c>
      <c r="P33" s="284">
        <v>38500</v>
      </c>
      <c r="Q33" s="284"/>
      <c r="R33" s="237">
        <f t="shared" si="10"/>
        <v>38500</v>
      </c>
      <c r="S33" s="3"/>
    </row>
    <row r="34" spans="1:19" x14ac:dyDescent="0.25">
      <c r="A34" s="3"/>
      <c r="B34" s="243" t="s">
        <v>56</v>
      </c>
      <c r="C34" s="286" t="s">
        <v>57</v>
      </c>
      <c r="D34" s="235">
        <f>'[12]NR 2024'!G34</f>
        <v>874.01499999999999</v>
      </c>
      <c r="E34" s="236">
        <f>'[12]NR 2024'!H34</f>
        <v>0</v>
      </c>
      <c r="F34" s="237">
        <f t="shared" si="6"/>
        <v>874.01499999999999</v>
      </c>
      <c r="G34" s="235">
        <f>'[12]NR 2024'!M34</f>
        <v>50</v>
      </c>
      <c r="H34" s="236">
        <f>'[12]NR 2024'!N34</f>
        <v>0</v>
      </c>
      <c r="I34" s="238">
        <f t="shared" si="7"/>
        <v>50</v>
      </c>
      <c r="J34" s="246">
        <f>'[12]NR 2024'!Y34</f>
        <v>450</v>
      </c>
      <c r="K34" s="247">
        <f>'[12]NR 2024'!Z34</f>
        <v>0</v>
      </c>
      <c r="L34" s="248">
        <f t="shared" si="8"/>
        <v>450</v>
      </c>
      <c r="M34" s="284">
        <v>400</v>
      </c>
      <c r="N34" s="284"/>
      <c r="O34" s="237">
        <f t="shared" si="9"/>
        <v>400</v>
      </c>
      <c r="P34" s="284">
        <v>400</v>
      </c>
      <c r="Q34" s="284"/>
      <c r="R34" s="237">
        <f t="shared" si="10"/>
        <v>400</v>
      </c>
      <c r="S34" s="3"/>
    </row>
    <row r="35" spans="1:19" x14ac:dyDescent="0.25">
      <c r="A35" s="3"/>
      <c r="B35" s="243" t="s">
        <v>58</v>
      </c>
      <c r="C35" s="256" t="s">
        <v>59</v>
      </c>
      <c r="D35" s="235">
        <f>'[12]NR 2024'!G35</f>
        <v>11653.045</v>
      </c>
      <c r="E35" s="236">
        <f>'[12]NR 2024'!H35</f>
        <v>0</v>
      </c>
      <c r="F35" s="237">
        <f t="shared" si="6"/>
        <v>11653.045</v>
      </c>
      <c r="G35" s="235">
        <f>'[12]NR 2024'!M35</f>
        <v>11130.663</v>
      </c>
      <c r="H35" s="236">
        <f>'[12]NR 2024'!N35</f>
        <v>0</v>
      </c>
      <c r="I35" s="238">
        <f t="shared" si="7"/>
        <v>11130.663</v>
      </c>
      <c r="J35" s="246">
        <f>'[12]NR 2024'!Y35</f>
        <v>12746.12</v>
      </c>
      <c r="K35" s="247">
        <f>'[12]NR 2024'!Z35</f>
        <v>0</v>
      </c>
      <c r="L35" s="248">
        <f t="shared" si="8"/>
        <v>12746.12</v>
      </c>
      <c r="M35" s="284">
        <v>13100</v>
      </c>
      <c r="N35" s="284"/>
      <c r="O35" s="237">
        <f t="shared" si="9"/>
        <v>13100</v>
      </c>
      <c r="P35" s="284">
        <v>13100</v>
      </c>
      <c r="Q35" s="284"/>
      <c r="R35" s="237">
        <f t="shared" si="10"/>
        <v>13100</v>
      </c>
      <c r="S35" s="3"/>
    </row>
    <row r="36" spans="1:19" x14ac:dyDescent="0.25">
      <c r="A36" s="3"/>
      <c r="B36" s="243" t="s">
        <v>60</v>
      </c>
      <c r="C36" s="256" t="s">
        <v>61</v>
      </c>
      <c r="D36" s="235">
        <f>'[12]NR 2024'!G36</f>
        <v>0</v>
      </c>
      <c r="E36" s="236">
        <f>'[12]NR 2024'!H36</f>
        <v>0</v>
      </c>
      <c r="F36" s="237">
        <f t="shared" si="6"/>
        <v>0</v>
      </c>
      <c r="G36" s="235">
        <f>'[12]NR 2024'!M36</f>
        <v>0</v>
      </c>
      <c r="H36" s="236">
        <f>'[12]NR 2024'!N36</f>
        <v>0</v>
      </c>
      <c r="I36" s="238">
        <f t="shared" si="7"/>
        <v>0</v>
      </c>
      <c r="J36" s="246">
        <f>'[12]NR 2024'!Y36</f>
        <v>0</v>
      </c>
      <c r="K36" s="247">
        <f>'[12]NR 2024'!Z36</f>
        <v>0</v>
      </c>
      <c r="L36" s="248">
        <f t="shared" si="8"/>
        <v>0</v>
      </c>
      <c r="M36" s="284"/>
      <c r="N36" s="284"/>
      <c r="O36" s="237">
        <f t="shared" si="9"/>
        <v>0</v>
      </c>
      <c r="P36" s="284"/>
      <c r="Q36" s="284"/>
      <c r="R36" s="237">
        <f t="shared" si="10"/>
        <v>0</v>
      </c>
      <c r="S36" s="3"/>
    </row>
    <row r="37" spans="1:19" x14ac:dyDescent="0.25">
      <c r="A37" s="3"/>
      <c r="B37" s="243" t="s">
        <v>62</v>
      </c>
      <c r="C37" s="256" t="s">
        <v>63</v>
      </c>
      <c r="D37" s="235">
        <f>'[12]NR 2024'!G37</f>
        <v>1927.5540000000001</v>
      </c>
      <c r="E37" s="236">
        <f>'[12]NR 2024'!H37</f>
        <v>0</v>
      </c>
      <c r="F37" s="237">
        <f t="shared" si="6"/>
        <v>1927.5540000000001</v>
      </c>
      <c r="G37" s="235">
        <f>'[12]NR 2024'!M37</f>
        <v>1914.9490000000001</v>
      </c>
      <c r="H37" s="236">
        <f>'[12]NR 2024'!N37</f>
        <v>0</v>
      </c>
      <c r="I37" s="238">
        <f t="shared" si="7"/>
        <v>1914.9490000000001</v>
      </c>
      <c r="J37" s="246">
        <f>'[12]NR 2024'!Y37</f>
        <v>1926.8689999999999</v>
      </c>
      <c r="K37" s="247">
        <f>'[12]NR 2024'!Z37</f>
        <v>0</v>
      </c>
      <c r="L37" s="248">
        <f t="shared" si="8"/>
        <v>1926.8689999999999</v>
      </c>
      <c r="M37" s="284">
        <v>1940</v>
      </c>
      <c r="N37" s="284"/>
      <c r="O37" s="237">
        <f t="shared" si="9"/>
        <v>1940</v>
      </c>
      <c r="P37" s="284">
        <v>1940</v>
      </c>
      <c r="Q37" s="284"/>
      <c r="R37" s="237">
        <f t="shared" si="10"/>
        <v>1940</v>
      </c>
      <c r="S37" s="3"/>
    </row>
    <row r="38" spans="1:19" ht="15.75" thickBot="1" x14ac:dyDescent="0.3">
      <c r="A38" s="3"/>
      <c r="B38" s="287" t="s">
        <v>64</v>
      </c>
      <c r="C38" s="288" t="s">
        <v>65</v>
      </c>
      <c r="D38" s="235">
        <f>'[12]NR 2024'!G38</f>
        <v>2498.2179999999998</v>
      </c>
      <c r="E38" s="236">
        <f>'[12]NR 2024'!H38</f>
        <v>0</v>
      </c>
      <c r="F38" s="260">
        <f t="shared" si="6"/>
        <v>2498.2179999999998</v>
      </c>
      <c r="G38" s="235">
        <f>'[12]NR 2024'!M38</f>
        <v>1576.181</v>
      </c>
      <c r="H38" s="236">
        <f>'[12]NR 2024'!N38</f>
        <v>0</v>
      </c>
      <c r="I38" s="261">
        <f t="shared" si="7"/>
        <v>1576.181</v>
      </c>
      <c r="J38" s="246">
        <f>'[12]NR 2024'!Y38</f>
        <v>1428.904</v>
      </c>
      <c r="K38" s="247">
        <f>'[12]NR 2024'!Z38</f>
        <v>0</v>
      </c>
      <c r="L38" s="248">
        <f t="shared" si="8"/>
        <v>1428.904</v>
      </c>
      <c r="M38" s="289">
        <v>1376.9</v>
      </c>
      <c r="N38" s="289"/>
      <c r="O38" s="260">
        <f t="shared" si="9"/>
        <v>1376.9</v>
      </c>
      <c r="P38" s="289">
        <v>1376.9</v>
      </c>
      <c r="Q38" s="289"/>
      <c r="R38" s="260">
        <f t="shared" si="10"/>
        <v>1376.9</v>
      </c>
      <c r="S38" s="3"/>
    </row>
    <row r="39" spans="1:19" ht="15.75" thickBot="1" x14ac:dyDescent="0.3">
      <c r="A39" s="3"/>
      <c r="B39" s="265" t="s">
        <v>66</v>
      </c>
      <c r="C39" s="290" t="s">
        <v>67</v>
      </c>
      <c r="D39" s="291">
        <f>SUM(D28:D32)+SUM(D35:D38)</f>
        <v>58636.452999999994</v>
      </c>
      <c r="E39" s="291">
        <f>SUM(E28:E32)+SUM(E35:E38)</f>
        <v>149.64099999999999</v>
      </c>
      <c r="F39" s="292">
        <f>SUM(F35:F38)+SUM(F28:F32)</f>
        <v>58786.093999999997</v>
      </c>
      <c r="G39" s="291">
        <f>SUM(G28:G32)+SUM(G35:G38)</f>
        <v>55595.354999999996</v>
      </c>
      <c r="H39" s="291">
        <f>SUM(H28:H32)+SUM(H35:H38)</f>
        <v>200</v>
      </c>
      <c r="I39" s="293">
        <f>SUM(I35:I38)+SUM(I28:I32)</f>
        <v>55795.354999999996</v>
      </c>
      <c r="J39" s="294">
        <f>SUM(J28:J32)+SUM(J35:J38)</f>
        <v>63042.469000000005</v>
      </c>
      <c r="K39" s="295">
        <f>SUM(K28:K32)+SUM(K35:K38)</f>
        <v>150</v>
      </c>
      <c r="L39" s="294">
        <f>SUM(L35:L38)+SUM(L28:L32)</f>
        <v>63192.469000000005</v>
      </c>
      <c r="M39" s="291">
        <f>SUM(M28:M32)+SUM(M35:M38)</f>
        <v>64646.9</v>
      </c>
      <c r="N39" s="291">
        <f>SUM(N28:N32)+SUM(N35:N38)</f>
        <v>200</v>
      </c>
      <c r="O39" s="292">
        <f>SUM(O35:O38)+SUM(O28:O32)</f>
        <v>64846.9</v>
      </c>
      <c r="P39" s="291">
        <f>SUM(P28:P32)+SUM(P35:P38)</f>
        <v>64646.9</v>
      </c>
      <c r="Q39" s="291">
        <f>SUM(Q28:Q32)+SUM(Q35:Q38)</f>
        <v>200</v>
      </c>
      <c r="R39" s="292">
        <f>SUM(R35:R38)+SUM(R28:R32)</f>
        <v>64846.9</v>
      </c>
      <c r="S39" s="3"/>
    </row>
    <row r="40" spans="1:19" ht="19.5" thickBot="1" x14ac:dyDescent="0.35">
      <c r="A40" s="3"/>
      <c r="B40" s="296" t="s">
        <v>68</v>
      </c>
      <c r="C40" s="297" t="s">
        <v>69</v>
      </c>
      <c r="D40" s="298">
        <f t="shared" ref="D40:R40" si="11">D24-D39</f>
        <v>20.430000000000291</v>
      </c>
      <c r="E40" s="298">
        <f t="shared" si="11"/>
        <v>221.24600000000001</v>
      </c>
      <c r="F40" s="299">
        <f t="shared" si="11"/>
        <v>241.6759999999922</v>
      </c>
      <c r="G40" s="298">
        <f t="shared" si="11"/>
        <v>0</v>
      </c>
      <c r="H40" s="298">
        <f t="shared" si="11"/>
        <v>0</v>
      </c>
      <c r="I40" s="300">
        <f t="shared" si="11"/>
        <v>0</v>
      </c>
      <c r="J40" s="298">
        <f t="shared" si="11"/>
        <v>0</v>
      </c>
      <c r="K40" s="298">
        <f t="shared" si="11"/>
        <v>0</v>
      </c>
      <c r="L40" s="299">
        <f t="shared" si="11"/>
        <v>0</v>
      </c>
      <c r="M40" s="301">
        <f t="shared" si="11"/>
        <v>0</v>
      </c>
      <c r="N40" s="298">
        <f t="shared" si="11"/>
        <v>0</v>
      </c>
      <c r="O40" s="299">
        <f t="shared" si="11"/>
        <v>0</v>
      </c>
      <c r="P40" s="298">
        <f t="shared" si="11"/>
        <v>0</v>
      </c>
      <c r="Q40" s="298">
        <f t="shared" si="11"/>
        <v>0</v>
      </c>
      <c r="R40" s="299">
        <f t="shared" si="11"/>
        <v>0</v>
      </c>
      <c r="S40" s="3"/>
    </row>
    <row r="41" spans="1:19" ht="15.75" thickBot="1" x14ac:dyDescent="0.3">
      <c r="A41" s="3"/>
      <c r="B41" s="302" t="s">
        <v>70</v>
      </c>
      <c r="C41" s="303" t="s">
        <v>71</v>
      </c>
      <c r="D41" s="304"/>
      <c r="E41" s="305"/>
      <c r="F41" s="306">
        <f>F40-D16</f>
        <v>-5426.9240000000082</v>
      </c>
      <c r="G41" s="304"/>
      <c r="H41" s="307"/>
      <c r="I41" s="308">
        <f>I40-G16</f>
        <v>-6620</v>
      </c>
      <c r="J41" s="309"/>
      <c r="K41" s="307"/>
      <c r="L41" s="306">
        <f>L40-J16</f>
        <v>-6770</v>
      </c>
      <c r="M41" s="310"/>
      <c r="N41" s="307"/>
      <c r="O41" s="306">
        <f>O40-M16</f>
        <v>-6800</v>
      </c>
      <c r="P41" s="304"/>
      <c r="Q41" s="307"/>
      <c r="R41" s="306">
        <f>R40-P16</f>
        <v>-6800</v>
      </c>
      <c r="S41" s="3"/>
    </row>
    <row r="42" spans="1:19" ht="8.25" customHeight="1" thickBot="1" x14ac:dyDescent="0.3">
      <c r="A42" s="3"/>
      <c r="B42" s="311"/>
      <c r="C42" s="312"/>
      <c r="D42" s="3"/>
      <c r="E42" s="313"/>
      <c r="F42" s="313"/>
      <c r="G42" s="3"/>
      <c r="H42" s="313"/>
      <c r="I42" s="313"/>
      <c r="J42" s="313"/>
      <c r="K42" s="313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25">
      <c r="A43" s="3"/>
      <c r="B43" s="311"/>
      <c r="C43" s="314" t="s">
        <v>72</v>
      </c>
      <c r="D43" s="315" t="s">
        <v>73</v>
      </c>
      <c r="E43" s="313"/>
      <c r="F43" s="316"/>
      <c r="G43" s="315" t="s">
        <v>74</v>
      </c>
      <c r="H43" s="313"/>
      <c r="I43" s="313"/>
      <c r="J43" s="315" t="s">
        <v>75</v>
      </c>
      <c r="K43" s="313"/>
      <c r="L43" s="313"/>
      <c r="M43" s="315" t="s">
        <v>76</v>
      </c>
      <c r="N43" s="3"/>
      <c r="O43" s="3"/>
      <c r="P43" s="315" t="s">
        <v>76</v>
      </c>
      <c r="Q43" s="3"/>
      <c r="R43" s="3"/>
      <c r="S43" s="3"/>
    </row>
    <row r="44" spans="1:19" ht="15.75" thickBot="1" x14ac:dyDescent="0.3">
      <c r="A44" s="3"/>
      <c r="B44" s="311"/>
      <c r="C44" s="317"/>
      <c r="D44" s="318">
        <v>220</v>
      </c>
      <c r="E44" s="313"/>
      <c r="F44" s="316"/>
      <c r="G44" s="318">
        <v>220</v>
      </c>
      <c r="H44" s="319"/>
      <c r="I44" s="319"/>
      <c r="J44" s="318">
        <v>220</v>
      </c>
      <c r="K44" s="319"/>
      <c r="L44" s="319"/>
      <c r="M44" s="318">
        <v>220</v>
      </c>
      <c r="N44" s="3"/>
      <c r="O44" s="3"/>
      <c r="P44" s="318">
        <v>220</v>
      </c>
      <c r="Q44" s="3"/>
      <c r="R44" s="3"/>
      <c r="S44" s="3"/>
    </row>
    <row r="45" spans="1:19" ht="8.25" customHeight="1" thickBot="1" x14ac:dyDescent="0.3">
      <c r="A45" s="3"/>
      <c r="B45" s="311"/>
      <c r="C45" s="312"/>
      <c r="D45" s="313"/>
      <c r="E45" s="313"/>
      <c r="F45" s="316"/>
      <c r="G45" s="313"/>
      <c r="H45" s="313"/>
      <c r="I45" s="316"/>
      <c r="J45" s="316"/>
      <c r="K45" s="316"/>
      <c r="L45" s="3"/>
      <c r="M45" s="3"/>
      <c r="N45" s="3"/>
      <c r="O45" s="3"/>
      <c r="P45" s="3"/>
      <c r="Q45" s="3"/>
      <c r="R45" s="3"/>
      <c r="S45" s="3"/>
    </row>
    <row r="46" spans="1:19" ht="37.5" customHeight="1" thickBot="1" x14ac:dyDescent="0.3">
      <c r="A46" s="3"/>
      <c r="B46" s="311"/>
      <c r="C46" s="314" t="s">
        <v>77</v>
      </c>
      <c r="D46" s="103" t="s">
        <v>78</v>
      </c>
      <c r="E46" s="320" t="s">
        <v>79</v>
      </c>
      <c r="F46" s="316"/>
      <c r="G46" s="103" t="s">
        <v>78</v>
      </c>
      <c r="H46" s="320" t="s">
        <v>79</v>
      </c>
      <c r="I46" s="3"/>
      <c r="J46" s="103" t="s">
        <v>78</v>
      </c>
      <c r="K46" s="320" t="s">
        <v>79</v>
      </c>
      <c r="L46" s="321"/>
      <c r="M46" s="103" t="s">
        <v>78</v>
      </c>
      <c r="N46" s="320" t="s">
        <v>79</v>
      </c>
      <c r="O46" s="3"/>
      <c r="P46" s="103" t="s">
        <v>78</v>
      </c>
      <c r="Q46" s="320" t="s">
        <v>79</v>
      </c>
      <c r="R46" s="3"/>
      <c r="S46" s="3"/>
    </row>
    <row r="47" spans="1:19" ht="15.75" thickBot="1" x14ac:dyDescent="0.3">
      <c r="A47" s="3"/>
      <c r="B47" s="322"/>
      <c r="C47" s="323"/>
      <c r="D47" s="324">
        <v>0</v>
      </c>
      <c r="E47" s="325">
        <v>0</v>
      </c>
      <c r="F47" s="316"/>
      <c r="G47" s="324">
        <v>0</v>
      </c>
      <c r="H47" s="325">
        <v>0</v>
      </c>
      <c r="I47" s="3"/>
      <c r="J47" s="324">
        <v>0</v>
      </c>
      <c r="K47" s="325">
        <v>0</v>
      </c>
      <c r="L47" s="319"/>
      <c r="M47" s="324">
        <v>0</v>
      </c>
      <c r="N47" s="325">
        <v>0</v>
      </c>
      <c r="O47" s="3"/>
      <c r="P47" s="324">
        <v>0</v>
      </c>
      <c r="Q47" s="325">
        <v>0</v>
      </c>
      <c r="R47" s="3"/>
      <c r="S47" s="3"/>
    </row>
    <row r="48" spans="1:19" x14ac:dyDescent="0.25">
      <c r="A48" s="3"/>
      <c r="B48" s="322"/>
      <c r="C48" s="312"/>
      <c r="D48" s="313"/>
      <c r="E48" s="313"/>
      <c r="F48" s="316"/>
      <c r="G48" s="313"/>
      <c r="H48" s="313"/>
      <c r="I48" s="316"/>
      <c r="J48" s="316"/>
      <c r="K48" s="316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/>
      <c r="B49" s="322"/>
      <c r="C49" s="326" t="s">
        <v>80</v>
      </c>
      <c r="D49" s="327" t="s">
        <v>81</v>
      </c>
      <c r="E49" s="313"/>
      <c r="F49" s="3"/>
      <c r="G49" s="327" t="s">
        <v>82</v>
      </c>
      <c r="H49" s="3"/>
      <c r="I49" s="3"/>
      <c r="J49" s="327" t="s">
        <v>83</v>
      </c>
      <c r="K49" s="3"/>
      <c r="L49" s="328"/>
      <c r="M49" s="327" t="s">
        <v>84</v>
      </c>
      <c r="N49" s="328"/>
      <c r="O49" s="328"/>
      <c r="P49" s="327" t="s">
        <v>85</v>
      </c>
      <c r="Q49" s="3"/>
      <c r="R49" s="3"/>
      <c r="S49" s="3"/>
    </row>
    <row r="50" spans="1:19" x14ac:dyDescent="0.25">
      <c r="A50" s="3"/>
      <c r="B50" s="322"/>
      <c r="C50" s="329" t="s">
        <v>86</v>
      </c>
      <c r="D50" s="330">
        <v>1990.4</v>
      </c>
      <c r="E50" s="313"/>
      <c r="F50" s="3"/>
      <c r="G50" s="330">
        <v>893.2</v>
      </c>
      <c r="H50" s="3"/>
      <c r="I50" s="3"/>
      <c r="J50" s="330">
        <v>1105</v>
      </c>
      <c r="K50" s="3"/>
      <c r="L50" s="331"/>
      <c r="M50" s="330">
        <v>950</v>
      </c>
      <c r="N50" s="331"/>
      <c r="O50" s="331"/>
      <c r="P50" s="330">
        <v>950</v>
      </c>
      <c r="Q50" s="3"/>
      <c r="R50" s="3"/>
      <c r="S50" s="3"/>
    </row>
    <row r="51" spans="1:19" x14ac:dyDescent="0.25">
      <c r="A51" s="3"/>
      <c r="B51" s="322"/>
      <c r="C51" s="329" t="s">
        <v>87</v>
      </c>
      <c r="D51" s="330">
        <v>669.8</v>
      </c>
      <c r="E51" s="313"/>
      <c r="F51" s="3"/>
      <c r="G51" s="330">
        <v>248.5</v>
      </c>
      <c r="H51" s="3"/>
      <c r="I51" s="3"/>
      <c r="J51" s="330">
        <v>520</v>
      </c>
      <c r="K51" s="3"/>
      <c r="L51" s="331"/>
      <c r="M51" s="330">
        <v>500</v>
      </c>
      <c r="N51" s="331"/>
      <c r="O51" s="331"/>
      <c r="P51" s="330">
        <v>500</v>
      </c>
      <c r="Q51" s="3"/>
      <c r="R51" s="3"/>
      <c r="S51" s="3"/>
    </row>
    <row r="52" spans="1:19" x14ac:dyDescent="0.25">
      <c r="A52" s="3"/>
      <c r="B52" s="322"/>
      <c r="C52" s="329" t="s">
        <v>88</v>
      </c>
      <c r="D52" s="330">
        <v>608.1</v>
      </c>
      <c r="E52" s="313"/>
      <c r="F52" s="3"/>
      <c r="G52" s="330">
        <v>314.39999999999998</v>
      </c>
      <c r="H52" s="3"/>
      <c r="I52" s="3"/>
      <c r="J52" s="330">
        <v>360</v>
      </c>
      <c r="K52" s="3"/>
      <c r="L52" s="331"/>
      <c r="M52" s="330">
        <v>300</v>
      </c>
      <c r="N52" s="331"/>
      <c r="O52" s="331"/>
      <c r="P52" s="330">
        <v>300</v>
      </c>
      <c r="Q52" s="3"/>
      <c r="R52" s="3"/>
      <c r="S52" s="3"/>
    </row>
    <row r="53" spans="1:19" x14ac:dyDescent="0.25">
      <c r="A53" s="3"/>
      <c r="B53" s="322"/>
      <c r="C53" s="329" t="s">
        <v>89</v>
      </c>
      <c r="D53" s="330">
        <v>102.4</v>
      </c>
      <c r="E53" s="313"/>
      <c r="F53" s="3"/>
      <c r="G53" s="330">
        <v>85.3</v>
      </c>
      <c r="H53" s="3"/>
      <c r="I53" s="3"/>
      <c r="J53" s="330">
        <v>85</v>
      </c>
      <c r="K53" s="3"/>
      <c r="L53" s="331"/>
      <c r="M53" s="330">
        <v>50</v>
      </c>
      <c r="N53" s="331"/>
      <c r="O53" s="331"/>
      <c r="P53" s="330">
        <v>50</v>
      </c>
      <c r="Q53" s="3"/>
      <c r="R53" s="3"/>
      <c r="S53" s="3"/>
    </row>
    <row r="54" spans="1:19" x14ac:dyDescent="0.25">
      <c r="A54" s="3"/>
      <c r="B54" s="322"/>
      <c r="C54" s="332" t="s">
        <v>90</v>
      </c>
      <c r="D54" s="330">
        <v>610</v>
      </c>
      <c r="E54" s="313"/>
      <c r="F54" s="3"/>
      <c r="G54" s="330">
        <v>245</v>
      </c>
      <c r="H54" s="3"/>
      <c r="I54" s="3"/>
      <c r="J54" s="330">
        <v>140</v>
      </c>
      <c r="K54" s="3"/>
      <c r="L54" s="331"/>
      <c r="M54" s="330">
        <v>100</v>
      </c>
      <c r="N54" s="331"/>
      <c r="O54" s="331"/>
      <c r="P54" s="330">
        <v>100</v>
      </c>
      <c r="Q54" s="3"/>
      <c r="R54" s="3"/>
      <c r="S54" s="3"/>
    </row>
    <row r="55" spans="1:19" ht="10.5" customHeight="1" x14ac:dyDescent="0.25">
      <c r="A55" s="3"/>
      <c r="B55" s="322"/>
      <c r="C55" s="312"/>
      <c r="D55" s="313"/>
      <c r="E55" s="31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322"/>
      <c r="C56" s="326" t="s">
        <v>91</v>
      </c>
      <c r="D56" s="327" t="s">
        <v>81</v>
      </c>
      <c r="E56" s="313"/>
      <c r="F56" s="316"/>
      <c r="G56" s="327" t="s">
        <v>92</v>
      </c>
      <c r="H56" s="313"/>
      <c r="I56" s="316"/>
      <c r="J56" s="327" t="s">
        <v>83</v>
      </c>
      <c r="K56" s="316"/>
      <c r="L56" s="3"/>
      <c r="M56" s="327" t="s">
        <v>84</v>
      </c>
      <c r="N56" s="328"/>
      <c r="O56" s="328"/>
      <c r="P56" s="327" t="s">
        <v>85</v>
      </c>
      <c r="Q56" s="3"/>
      <c r="R56" s="3"/>
      <c r="S56" s="3"/>
    </row>
    <row r="57" spans="1:19" x14ac:dyDescent="0.25">
      <c r="A57" s="3"/>
      <c r="B57" s="322"/>
      <c r="C57" s="329"/>
      <c r="D57" s="333">
        <v>72</v>
      </c>
      <c r="E57" s="313"/>
      <c r="F57" s="316"/>
      <c r="G57" s="333">
        <v>71</v>
      </c>
      <c r="H57" s="313"/>
      <c r="I57" s="316"/>
      <c r="J57" s="333">
        <v>71</v>
      </c>
      <c r="K57" s="316"/>
      <c r="L57" s="3"/>
      <c r="M57" s="333">
        <v>71</v>
      </c>
      <c r="N57" s="3"/>
      <c r="O57" s="3"/>
      <c r="P57" s="333">
        <v>71</v>
      </c>
      <c r="Q57" s="3"/>
      <c r="R57" s="3"/>
      <c r="S57" s="3"/>
    </row>
    <row r="58" spans="1:19" x14ac:dyDescent="0.25">
      <c r="A58" s="3"/>
      <c r="B58" s="322"/>
      <c r="C58" s="312"/>
      <c r="D58" s="313"/>
      <c r="E58" s="313"/>
      <c r="F58" s="316"/>
      <c r="G58" s="313"/>
      <c r="H58" s="313"/>
      <c r="I58" s="316"/>
      <c r="J58" s="316"/>
      <c r="K58" s="316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334" t="s">
        <v>93</v>
      </c>
      <c r="C59" s="335"/>
      <c r="D59" s="336"/>
      <c r="E59" s="336"/>
      <c r="F59" s="336"/>
      <c r="G59" s="336"/>
      <c r="H59" s="336"/>
      <c r="I59" s="336"/>
      <c r="J59" s="336"/>
      <c r="K59" s="336"/>
      <c r="L59" s="337"/>
      <c r="M59" s="337"/>
      <c r="N59" s="337"/>
      <c r="O59" s="337"/>
      <c r="P59" s="337"/>
      <c r="Q59" s="337"/>
      <c r="R59" s="338"/>
      <c r="S59" s="3"/>
    </row>
    <row r="60" spans="1:19" x14ac:dyDescent="0.25">
      <c r="A60" s="3"/>
      <c r="B60" s="339"/>
      <c r="G60"/>
      <c r="R60" s="340"/>
      <c r="S60" s="3"/>
    </row>
    <row r="61" spans="1:19" x14ac:dyDescent="0.25">
      <c r="A61" s="3"/>
      <c r="B61" s="341"/>
      <c r="C61" s="342"/>
      <c r="D61" s="342"/>
      <c r="E61" s="342"/>
      <c r="F61" s="342"/>
      <c r="G61" s="342"/>
      <c r="H61" s="342"/>
      <c r="I61" s="342"/>
      <c r="J61" s="342"/>
      <c r="K61" s="342"/>
      <c r="R61" s="340"/>
      <c r="S61" s="3"/>
    </row>
    <row r="62" spans="1:19" x14ac:dyDescent="0.25">
      <c r="A62" s="3"/>
      <c r="B62" s="341"/>
      <c r="C62" s="342"/>
      <c r="D62" s="342"/>
      <c r="E62" s="342"/>
      <c r="F62" s="342"/>
      <c r="G62" s="342"/>
      <c r="H62" s="342"/>
      <c r="I62" s="342"/>
      <c r="J62" s="342"/>
      <c r="K62" s="342"/>
      <c r="R62" s="340"/>
      <c r="S62" s="3"/>
    </row>
    <row r="63" spans="1:19" x14ac:dyDescent="0.25">
      <c r="A63" s="3"/>
      <c r="B63" s="341"/>
      <c r="C63" s="342"/>
      <c r="D63" s="342"/>
      <c r="E63" s="342"/>
      <c r="F63" s="342"/>
      <c r="G63" s="342"/>
      <c r="H63" s="342"/>
      <c r="I63" s="342"/>
      <c r="J63" s="342"/>
      <c r="K63" s="342"/>
      <c r="R63" s="340"/>
      <c r="S63" s="3"/>
    </row>
    <row r="64" spans="1:19" x14ac:dyDescent="0.25">
      <c r="A64" s="3"/>
      <c r="B64" s="341"/>
      <c r="C64" s="342"/>
      <c r="D64" s="342"/>
      <c r="E64" s="342"/>
      <c r="F64" s="342"/>
      <c r="G64" s="342"/>
      <c r="H64" s="342"/>
      <c r="I64" s="342"/>
      <c r="J64" s="342"/>
      <c r="K64" s="342"/>
      <c r="R64" s="340"/>
      <c r="S64" s="3"/>
    </row>
    <row r="65" spans="1:19" x14ac:dyDescent="0.25">
      <c r="A65" s="3"/>
      <c r="B65" s="343"/>
      <c r="D65" s="344"/>
      <c r="E65" s="344"/>
      <c r="F65" s="344"/>
      <c r="G65" s="344"/>
      <c r="H65" s="344"/>
      <c r="I65" s="344"/>
      <c r="J65" s="344"/>
      <c r="K65" s="344"/>
      <c r="R65" s="340"/>
      <c r="S65" s="3"/>
    </row>
    <row r="66" spans="1:19" x14ac:dyDescent="0.25">
      <c r="A66" s="3"/>
      <c r="B66" s="343"/>
      <c r="C66" s="345"/>
      <c r="D66" s="344"/>
      <c r="E66" s="344"/>
      <c r="F66" s="344"/>
      <c r="G66" s="344"/>
      <c r="H66" s="344"/>
      <c r="I66" s="344"/>
      <c r="J66" s="344"/>
      <c r="K66" s="344"/>
      <c r="R66" s="340"/>
      <c r="S66" s="3"/>
    </row>
    <row r="67" spans="1:19" x14ac:dyDescent="0.25">
      <c r="A67" s="3"/>
      <c r="B67" s="343"/>
      <c r="C67" s="346"/>
      <c r="D67" s="344"/>
      <c r="E67" s="344"/>
      <c r="F67" s="344"/>
      <c r="G67" s="344"/>
      <c r="H67" s="344"/>
      <c r="I67" s="344"/>
      <c r="J67" s="344"/>
      <c r="K67" s="344"/>
      <c r="R67" s="340"/>
      <c r="S67" s="3"/>
    </row>
    <row r="68" spans="1:19" x14ac:dyDescent="0.25">
      <c r="A68" s="3"/>
      <c r="B68" s="343"/>
      <c r="C68" s="346"/>
      <c r="D68" s="344"/>
      <c r="E68" s="344"/>
      <c r="F68" s="344"/>
      <c r="G68" s="344"/>
      <c r="H68" s="344"/>
      <c r="I68" s="344"/>
      <c r="J68" s="344"/>
      <c r="K68" s="344"/>
      <c r="R68" s="340"/>
      <c r="S68" s="3"/>
    </row>
    <row r="69" spans="1:19" x14ac:dyDescent="0.25">
      <c r="A69" s="3"/>
      <c r="B69" s="347"/>
      <c r="C69" s="348"/>
      <c r="D69" s="349"/>
      <c r="E69" s="349"/>
      <c r="F69" s="349"/>
      <c r="G69" s="349"/>
      <c r="H69" s="349"/>
      <c r="I69" s="349"/>
      <c r="J69" s="349"/>
      <c r="K69" s="349"/>
      <c r="L69" s="350"/>
      <c r="M69" s="350"/>
      <c r="N69" s="350"/>
      <c r="O69" s="350"/>
      <c r="P69" s="350"/>
      <c r="Q69" s="350"/>
      <c r="R69" s="351"/>
      <c r="S69" s="3"/>
    </row>
    <row r="70" spans="1:19" x14ac:dyDescent="0.25">
      <c r="A70" s="3"/>
      <c r="B70" s="352"/>
      <c r="C70" s="353"/>
      <c r="D70" s="354"/>
      <c r="E70" s="354"/>
      <c r="F70" s="354"/>
      <c r="G70" s="354"/>
      <c r="H70" s="354"/>
      <c r="I70" s="354"/>
      <c r="J70" s="354"/>
      <c r="K70" s="35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3"/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3"/>
      <c r="B72" s="355" t="s">
        <v>94</v>
      </c>
      <c r="C72" s="356">
        <v>45208</v>
      </c>
      <c r="D72" s="344" t="s">
        <v>131</v>
      </c>
      <c r="E72" s="355"/>
      <c r="F72" s="355" t="s">
        <v>96</v>
      </c>
      <c r="G72" s="357" t="s">
        <v>132</v>
      </c>
      <c r="H72" s="355"/>
      <c r="I72" s="355"/>
      <c r="J72" s="355"/>
      <c r="K72" s="35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3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355"/>
      <c r="C74" s="355" t="s">
        <v>133</v>
      </c>
      <c r="D74" s="358"/>
      <c r="E74" s="355"/>
      <c r="F74" s="355" t="s">
        <v>98</v>
      </c>
      <c r="G74" s="359"/>
      <c r="H74" s="355"/>
      <c r="I74" s="355"/>
      <c r="J74" s="355"/>
      <c r="K74" s="35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3"/>
      <c r="B75" s="355"/>
      <c r="C75" s="355"/>
      <c r="D75" s="358"/>
      <c r="E75" s="355"/>
      <c r="F75" s="355"/>
      <c r="G75" s="359"/>
      <c r="H75" s="355"/>
      <c r="I75" s="355"/>
      <c r="J75" s="355"/>
      <c r="K75" s="35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352"/>
      <c r="C77" s="353"/>
      <c r="D77" s="354"/>
      <c r="E77" s="354"/>
      <c r="F77" s="354"/>
      <c r="G77" s="354"/>
      <c r="H77" s="354"/>
      <c r="I77" s="354"/>
      <c r="J77" s="354"/>
      <c r="K77" s="354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25" right="0.25" top="0.75" bottom="0.75" header="0.3" footer="0.3"/>
  <pageSetup paperSize="8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zoomScale="80" zoomScaleNormal="80" zoomScaleSheetLayoutView="80" workbookViewId="0">
      <selection activeCell="J22" sqref="J2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185" t="str">
        <f>'[13]NR 2024'!D4:U4</f>
        <v>Základní škola Chomutov, Akademika Heyrovského 4539</v>
      </c>
      <c r="E4" s="185"/>
      <c r="F4" s="185"/>
      <c r="G4" s="185"/>
      <c r="H4" s="185"/>
      <c r="I4" s="185"/>
      <c r="J4" s="185"/>
      <c r="K4" s="18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7">
        <f>'[13]NR 2024'!D6</f>
        <v>46789758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5</v>
      </c>
      <c r="C8" s="1"/>
      <c r="D8" s="186" t="str">
        <f>'[13]NR 2024'!D8:U8</f>
        <v>Chomutov, Akademika Heyrovského 4539</v>
      </c>
      <c r="E8" s="186"/>
      <c r="F8" s="186"/>
      <c r="G8" s="186"/>
      <c r="H8" s="186"/>
      <c r="I8" s="186"/>
      <c r="J8" s="186"/>
      <c r="K8" s="186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7</v>
      </c>
      <c r="C10" s="9" t="s">
        <v>8</v>
      </c>
      <c r="D10" s="180" t="s">
        <v>9</v>
      </c>
      <c r="E10" s="180"/>
      <c r="F10" s="181"/>
      <c r="G10" s="180" t="s">
        <v>10</v>
      </c>
      <c r="H10" s="180"/>
      <c r="I10" s="187"/>
      <c r="J10" s="188" t="s">
        <v>11</v>
      </c>
      <c r="K10" s="180"/>
      <c r="L10" s="181"/>
      <c r="M10" s="189" t="s">
        <v>12</v>
      </c>
      <c r="N10" s="180"/>
      <c r="O10" s="181"/>
      <c r="P10" s="180" t="s">
        <v>13</v>
      </c>
      <c r="Q10" s="180"/>
      <c r="R10" s="181"/>
      <c r="S10" s="3"/>
    </row>
    <row r="11" spans="1:19" ht="30.75" customHeight="1" thickBot="1" x14ac:dyDescent="0.3">
      <c r="A11" s="1"/>
      <c r="B11" s="10"/>
      <c r="C11" s="11"/>
      <c r="D11" s="12" t="s">
        <v>14</v>
      </c>
      <c r="E11" s="13" t="s">
        <v>15</v>
      </c>
      <c r="F11" s="13" t="s">
        <v>16</v>
      </c>
      <c r="G11" s="12" t="s">
        <v>14</v>
      </c>
      <c r="H11" s="13" t="s">
        <v>15</v>
      </c>
      <c r="I11" s="14" t="s">
        <v>16</v>
      </c>
      <c r="J11" s="14" t="s">
        <v>14</v>
      </c>
      <c r="K11" s="13" t="s">
        <v>15</v>
      </c>
      <c r="L11" s="13" t="s">
        <v>16</v>
      </c>
      <c r="M11" s="15" t="s">
        <v>14</v>
      </c>
      <c r="N11" s="13" t="s">
        <v>15</v>
      </c>
      <c r="O11" s="13" t="s">
        <v>16</v>
      </c>
      <c r="P11" s="12" t="s">
        <v>14</v>
      </c>
      <c r="Q11" s="13" t="s">
        <v>15</v>
      </c>
      <c r="R11" s="13" t="s">
        <v>16</v>
      </c>
      <c r="S11" s="3"/>
    </row>
    <row r="12" spans="1:19" ht="15.75" customHeight="1" thickBot="1" x14ac:dyDescent="0.3">
      <c r="A12" s="1"/>
      <c r="B12" s="16"/>
      <c r="C12" s="17" t="s">
        <v>17</v>
      </c>
      <c r="D12" s="182"/>
      <c r="E12" s="182"/>
      <c r="F12" s="183"/>
      <c r="G12" s="182"/>
      <c r="H12" s="182"/>
      <c r="I12" s="182"/>
      <c r="J12" s="184"/>
      <c r="K12" s="182"/>
      <c r="L12" s="183"/>
      <c r="M12" s="182"/>
      <c r="N12" s="182"/>
      <c r="O12" s="183"/>
      <c r="P12" s="182"/>
      <c r="Q12" s="182"/>
      <c r="R12" s="183"/>
      <c r="S12" s="3"/>
    </row>
    <row r="13" spans="1:19" ht="15.75" customHeight="1" x14ac:dyDescent="0.25">
      <c r="A13" s="1"/>
      <c r="B13" s="159" t="s">
        <v>7</v>
      </c>
      <c r="C13" s="161" t="s">
        <v>8</v>
      </c>
      <c r="D13" s="176" t="s">
        <v>18</v>
      </c>
      <c r="E13" s="165" t="s">
        <v>19</v>
      </c>
      <c r="F13" s="167" t="s">
        <v>17</v>
      </c>
      <c r="G13" s="169" t="s">
        <v>18</v>
      </c>
      <c r="H13" s="165" t="s">
        <v>19</v>
      </c>
      <c r="I13" s="174" t="s">
        <v>17</v>
      </c>
      <c r="J13" s="176" t="s">
        <v>18</v>
      </c>
      <c r="K13" s="165" t="s">
        <v>19</v>
      </c>
      <c r="L13" s="167" t="s">
        <v>17</v>
      </c>
      <c r="M13" s="178" t="s">
        <v>18</v>
      </c>
      <c r="N13" s="165" t="s">
        <v>19</v>
      </c>
      <c r="O13" s="167" t="s">
        <v>17</v>
      </c>
      <c r="P13" s="169" t="s">
        <v>18</v>
      </c>
      <c r="Q13" s="165" t="s">
        <v>19</v>
      </c>
      <c r="R13" s="167" t="s">
        <v>17</v>
      </c>
      <c r="S13" s="3"/>
    </row>
    <row r="14" spans="1:19" ht="15.75" thickBot="1" x14ac:dyDescent="0.3">
      <c r="A14" s="1"/>
      <c r="B14" s="160"/>
      <c r="C14" s="162"/>
      <c r="D14" s="177"/>
      <c r="E14" s="166"/>
      <c r="F14" s="168"/>
      <c r="G14" s="170"/>
      <c r="H14" s="166"/>
      <c r="I14" s="175"/>
      <c r="J14" s="177"/>
      <c r="K14" s="166"/>
      <c r="L14" s="168"/>
      <c r="M14" s="179"/>
      <c r="N14" s="166"/>
      <c r="O14" s="168"/>
      <c r="P14" s="170"/>
      <c r="Q14" s="166"/>
      <c r="R14" s="168"/>
      <c r="S14" s="3"/>
    </row>
    <row r="15" spans="1:19" x14ac:dyDescent="0.25">
      <c r="A15" s="1"/>
      <c r="B15" s="18" t="s">
        <v>20</v>
      </c>
      <c r="C15" s="19" t="s">
        <v>21</v>
      </c>
      <c r="D15" s="20">
        <f>'[13]NR 2024'!G15</f>
        <v>2398.0120000000002</v>
      </c>
      <c r="E15" s="21">
        <f>'[13]NR 2024'!H15</f>
        <v>0</v>
      </c>
      <c r="F15" s="22">
        <f>D15+E15</f>
        <v>2398.0120000000002</v>
      </c>
      <c r="G15" s="20">
        <f>'[13]NR 2024'!M15</f>
        <v>2600</v>
      </c>
      <c r="H15" s="378">
        <f>'[13]NR 2024'!N15</f>
        <v>0</v>
      </c>
      <c r="I15" s="23">
        <f>G15+H15</f>
        <v>2600</v>
      </c>
      <c r="J15" s="24">
        <f>'[13]NR 2024'!Y15</f>
        <v>2600</v>
      </c>
      <c r="K15" s="25">
        <f>'[13]NR 2024'!Z15</f>
        <v>0</v>
      </c>
      <c r="L15" s="26">
        <f>J15+K15</f>
        <v>2600</v>
      </c>
      <c r="M15" s="27">
        <v>2650</v>
      </c>
      <c r="N15" s="21"/>
      <c r="O15" s="22">
        <f>M15+N15</f>
        <v>2650</v>
      </c>
      <c r="P15" s="20">
        <v>2650</v>
      </c>
      <c r="Q15" s="21"/>
      <c r="R15" s="22">
        <f>P15+Q15</f>
        <v>2650</v>
      </c>
      <c r="S15" s="3"/>
    </row>
    <row r="16" spans="1:19" x14ac:dyDescent="0.25">
      <c r="A16" s="1"/>
      <c r="B16" s="28" t="s">
        <v>22</v>
      </c>
      <c r="C16" s="29" t="s">
        <v>23</v>
      </c>
      <c r="D16" s="20">
        <f>'[13]NR 2024'!G16</f>
        <v>5396.2219999999998</v>
      </c>
      <c r="E16" s="31">
        <f>'[13]NR 2024'!H16</f>
        <v>0</v>
      </c>
      <c r="F16" s="22">
        <f>D16+E16</f>
        <v>5396.2219999999998</v>
      </c>
      <c r="G16" s="20">
        <f>'[13]NR 2024'!M16</f>
        <v>5201.6000000000004</v>
      </c>
      <c r="H16" s="378">
        <f>'[13]NR 2024'!N16</f>
        <v>0</v>
      </c>
      <c r="I16" s="23">
        <f>G16+H16</f>
        <v>5201.6000000000004</v>
      </c>
      <c r="J16" s="379">
        <v>5300</v>
      </c>
      <c r="K16" s="33">
        <f>'[13]NR 2024'!Z16</f>
        <v>0</v>
      </c>
      <c r="L16" s="34">
        <f>J16+K16</f>
        <v>5300</v>
      </c>
      <c r="M16" s="35">
        <v>5400</v>
      </c>
      <c r="N16" s="31"/>
      <c r="O16" s="22">
        <f>M16+N16</f>
        <v>5400</v>
      </c>
      <c r="P16" s="30">
        <v>5400</v>
      </c>
      <c r="Q16" s="31"/>
      <c r="R16" s="22">
        <f>P16+Q16</f>
        <v>5400</v>
      </c>
      <c r="S16" s="3"/>
    </row>
    <row r="17" spans="1:19" x14ac:dyDescent="0.25">
      <c r="A17" s="1"/>
      <c r="B17" s="28" t="s">
        <v>24</v>
      </c>
      <c r="C17" s="36" t="s">
        <v>25</v>
      </c>
      <c r="D17" s="20">
        <v>1013.3</v>
      </c>
      <c r="E17" s="31">
        <f>'[13]NR 2024'!H17</f>
        <v>0</v>
      </c>
      <c r="F17" s="22">
        <f>D17+E17</f>
        <v>1013.3</v>
      </c>
      <c r="G17" s="20">
        <v>259.10000000000002</v>
      </c>
      <c r="H17" s="378">
        <f>'[13]NR 2024'!N17</f>
        <v>0</v>
      </c>
      <c r="I17" s="23">
        <f>G17+H17</f>
        <v>259.10000000000002</v>
      </c>
      <c r="J17" s="32">
        <v>454.8</v>
      </c>
      <c r="K17" s="33">
        <f>'[13]NR 2024'!Z17</f>
        <v>0</v>
      </c>
      <c r="L17" s="34">
        <f>J17+K17</f>
        <v>454.8</v>
      </c>
      <c r="M17" s="35">
        <v>260</v>
      </c>
      <c r="N17" s="37"/>
      <c r="O17" s="22">
        <f>M17+N17</f>
        <v>260</v>
      </c>
      <c r="P17" s="30">
        <v>260</v>
      </c>
      <c r="Q17" s="37"/>
      <c r="R17" s="22">
        <f>P17+Q17</f>
        <v>260</v>
      </c>
      <c r="S17" s="3"/>
    </row>
    <row r="18" spans="1:19" x14ac:dyDescent="0.25">
      <c r="A18" s="1"/>
      <c r="B18" s="28" t="s">
        <v>26</v>
      </c>
      <c r="C18" s="38" t="s">
        <v>27</v>
      </c>
      <c r="D18" s="20">
        <v>41471.599999999999</v>
      </c>
      <c r="E18" s="21">
        <f>'[13]NR 2024'!H18</f>
        <v>0</v>
      </c>
      <c r="F18" s="22">
        <f>D18+E18</f>
        <v>41471.599999999999</v>
      </c>
      <c r="G18" s="20">
        <v>45939.87</v>
      </c>
      <c r="H18" s="378">
        <f>'[13]NR 2024'!N18</f>
        <v>0</v>
      </c>
      <c r="I18" s="23">
        <f>G18+H18</f>
        <v>45939.87</v>
      </c>
      <c r="J18" s="32">
        <v>48100</v>
      </c>
      <c r="K18" s="33">
        <f>'[13]NR 2024'!Z18</f>
        <v>0</v>
      </c>
      <c r="L18" s="34">
        <f>J18+K18</f>
        <v>48100</v>
      </c>
      <c r="M18" s="35">
        <v>51000</v>
      </c>
      <c r="N18" s="21"/>
      <c r="O18" s="22">
        <f>M18+N18</f>
        <v>51000</v>
      </c>
      <c r="P18" s="30">
        <v>53800</v>
      </c>
      <c r="Q18" s="21"/>
      <c r="R18" s="22">
        <f>P18+Q18</f>
        <v>53800</v>
      </c>
      <c r="S18" s="3"/>
    </row>
    <row r="19" spans="1:19" x14ac:dyDescent="0.25">
      <c r="A19" s="1"/>
      <c r="B19" s="28" t="s">
        <v>28</v>
      </c>
      <c r="C19" s="39" t="s">
        <v>29</v>
      </c>
      <c r="D19" s="20">
        <f>'[13]NR 2024'!G19</f>
        <v>0</v>
      </c>
      <c r="E19" s="21">
        <f>'[13]NR 2024'!H19</f>
        <v>0</v>
      </c>
      <c r="F19" s="22">
        <f>D19+E19</f>
        <v>0</v>
      </c>
      <c r="G19" s="20">
        <f>'[13]NR 2024'!M19</f>
        <v>900.4</v>
      </c>
      <c r="H19" s="378">
        <f>'[13]NR 2024'!N19</f>
        <v>0</v>
      </c>
      <c r="I19" s="23">
        <f>G19+H19</f>
        <v>900.4</v>
      </c>
      <c r="J19" s="32">
        <f>'[13]NR 2024'!Y19</f>
        <v>900.4</v>
      </c>
      <c r="K19" s="33">
        <f>'[13]NR 2024'!Z19</f>
        <v>0</v>
      </c>
      <c r="L19" s="34">
        <f>J19+K19</f>
        <v>900.4</v>
      </c>
      <c r="M19" s="35">
        <v>900.4</v>
      </c>
      <c r="N19" s="40"/>
      <c r="O19" s="22">
        <f>M19+N19</f>
        <v>900.4</v>
      </c>
      <c r="P19" s="30">
        <v>900.4</v>
      </c>
      <c r="Q19" s="40"/>
      <c r="R19" s="22">
        <f>P19+Q19</f>
        <v>900.4</v>
      </c>
      <c r="S19" s="3"/>
    </row>
    <row r="20" spans="1:19" x14ac:dyDescent="0.25">
      <c r="A20" s="1"/>
      <c r="B20" s="28" t="s">
        <v>30</v>
      </c>
      <c r="C20" s="41" t="s">
        <v>31</v>
      </c>
      <c r="D20" s="20">
        <f>'[13]NR 2024'!G20</f>
        <v>0</v>
      </c>
      <c r="E20" s="21">
        <f>'[13]NR 2024'!H20</f>
        <v>0</v>
      </c>
      <c r="F20" s="22">
        <f>D20+E20</f>
        <v>0</v>
      </c>
      <c r="G20" s="20">
        <f>'[13]NR 2024'!M20</f>
        <v>100</v>
      </c>
      <c r="H20" s="378">
        <f>'[13]NR 2024'!N20</f>
        <v>0</v>
      </c>
      <c r="I20" s="23">
        <f>G20+H20</f>
        <v>100</v>
      </c>
      <c r="J20" s="32">
        <f>'[13]NR 2024'!Y20</f>
        <v>100</v>
      </c>
      <c r="K20" s="33">
        <f>'[13]NR 2024'!Z20</f>
        <v>0</v>
      </c>
      <c r="L20" s="34">
        <f>J20+K20</f>
        <v>100</v>
      </c>
      <c r="M20" s="35">
        <v>100</v>
      </c>
      <c r="N20" s="40"/>
      <c r="O20" s="22">
        <f>M20+N20</f>
        <v>100</v>
      </c>
      <c r="P20" s="30">
        <v>100</v>
      </c>
      <c r="Q20" s="40"/>
      <c r="R20" s="22">
        <f>P20+Q20</f>
        <v>100</v>
      </c>
      <c r="S20" s="3"/>
    </row>
    <row r="21" spans="1:19" x14ac:dyDescent="0.25">
      <c r="A21" s="1"/>
      <c r="B21" s="28" t="s">
        <v>32</v>
      </c>
      <c r="C21" s="42" t="s">
        <v>33</v>
      </c>
      <c r="D21" s="20">
        <f>'[13]NR 2024'!G21</f>
        <v>456.49900000000002</v>
      </c>
      <c r="E21" s="21">
        <f>'[13]NR 2024'!H21</f>
        <v>396.47500000000002</v>
      </c>
      <c r="F21" s="22">
        <f>D21+E21</f>
        <v>852.97400000000005</v>
      </c>
      <c r="G21" s="20">
        <f>'[13]NR 2024'!M21</f>
        <v>0</v>
      </c>
      <c r="H21" s="378">
        <f>'[13]NR 2024'!N21</f>
        <v>350</v>
      </c>
      <c r="I21" s="23">
        <f>G21+H21</f>
        <v>350</v>
      </c>
      <c r="J21" s="32">
        <f>'[13]NR 2024'!Y21</f>
        <v>0</v>
      </c>
      <c r="K21" s="33">
        <f>'[13]NR 2024'!Z21</f>
        <v>400</v>
      </c>
      <c r="L21" s="34">
        <f>J21+K21</f>
        <v>400</v>
      </c>
      <c r="M21" s="43">
        <v>0</v>
      </c>
      <c r="N21" s="44">
        <v>400</v>
      </c>
      <c r="O21" s="22">
        <f>M21+N21</f>
        <v>400</v>
      </c>
      <c r="P21" s="30"/>
      <c r="Q21" s="44">
        <v>400</v>
      </c>
      <c r="R21" s="22">
        <f>P21+Q21</f>
        <v>400</v>
      </c>
      <c r="S21" s="3"/>
    </row>
    <row r="22" spans="1:19" x14ac:dyDescent="0.25">
      <c r="A22" s="1"/>
      <c r="B22" s="28" t="s">
        <v>34</v>
      </c>
      <c r="C22" s="42" t="s">
        <v>35</v>
      </c>
      <c r="D22" s="20">
        <f>'[13]NR 2024'!G22</f>
        <v>0</v>
      </c>
      <c r="E22" s="21">
        <f>'[13]NR 2024'!H22</f>
        <v>0</v>
      </c>
      <c r="F22" s="22">
        <f>D22+E22</f>
        <v>0</v>
      </c>
      <c r="G22" s="20">
        <f>'[13]NR 2024'!M22</f>
        <v>0</v>
      </c>
      <c r="H22" s="378">
        <f>'[13]NR 2024'!N22</f>
        <v>350</v>
      </c>
      <c r="I22" s="23">
        <f>G22+H22</f>
        <v>350</v>
      </c>
      <c r="J22" s="32">
        <f>'[13]NR 2024'!Y22</f>
        <v>0</v>
      </c>
      <c r="K22" s="33">
        <f>'[13]NR 2024'!Z22</f>
        <v>400</v>
      </c>
      <c r="L22" s="34">
        <f>J22+K22</f>
        <v>400</v>
      </c>
      <c r="M22" s="35">
        <v>0</v>
      </c>
      <c r="N22" s="44">
        <v>400</v>
      </c>
      <c r="O22" s="22">
        <f>M22+N22</f>
        <v>400</v>
      </c>
      <c r="P22" s="30"/>
      <c r="Q22" s="44">
        <v>400</v>
      </c>
      <c r="R22" s="22">
        <f>P22+Q22</f>
        <v>400</v>
      </c>
      <c r="S22" s="3"/>
    </row>
    <row r="23" spans="1:19" ht="15.75" thickBot="1" x14ac:dyDescent="0.3">
      <c r="A23" s="1"/>
      <c r="B23" s="45" t="s">
        <v>36</v>
      </c>
      <c r="C23" s="46" t="s">
        <v>37</v>
      </c>
      <c r="D23" s="20">
        <f>'[13]NR 2024'!G23</f>
        <v>0</v>
      </c>
      <c r="E23" s="21">
        <f>'[13]NR 2024'!H23</f>
        <v>0</v>
      </c>
      <c r="F23" s="51">
        <f>D23+E23</f>
        <v>0</v>
      </c>
      <c r="G23" s="20">
        <f>'[13]NR 2024'!M23</f>
        <v>0</v>
      </c>
      <c r="H23" s="378">
        <f>'[13]NR 2024'!N23</f>
        <v>0</v>
      </c>
      <c r="I23" s="48">
        <f>G23+H23</f>
        <v>0</v>
      </c>
      <c r="J23" s="32">
        <f>'[13]NR 2024'!Y23</f>
        <v>0</v>
      </c>
      <c r="K23" s="33">
        <f>'[13]NR 2024'!Z23</f>
        <v>0</v>
      </c>
      <c r="L23" s="34">
        <f>J23+K23</f>
        <v>0</v>
      </c>
      <c r="M23" s="49">
        <v>0</v>
      </c>
      <c r="N23" s="50"/>
      <c r="O23" s="51">
        <f>M23+N23</f>
        <v>0</v>
      </c>
      <c r="P23" s="47"/>
      <c r="Q23" s="50"/>
      <c r="R23" s="51">
        <f>P23+Q23</f>
        <v>0</v>
      </c>
      <c r="S23" s="3"/>
    </row>
    <row r="24" spans="1:19" ht="15.75" thickBot="1" x14ac:dyDescent="0.3">
      <c r="A24" s="1"/>
      <c r="B24" s="52" t="s">
        <v>38</v>
      </c>
      <c r="C24" s="53" t="s">
        <v>39</v>
      </c>
      <c r="D24" s="54">
        <f>SUM(D15:D21)</f>
        <v>50735.633000000002</v>
      </c>
      <c r="E24" s="54">
        <f>SUM(E15:E21)</f>
        <v>396.47500000000002</v>
      </c>
      <c r="F24" s="54">
        <f>SUM(F15:F21)</f>
        <v>51132.108</v>
      </c>
      <c r="G24" s="54">
        <f>SUM(G15:G21)</f>
        <v>55000.970000000008</v>
      </c>
      <c r="H24" s="381">
        <f>SUM(H15:H21)</f>
        <v>350</v>
      </c>
      <c r="I24" s="55">
        <f>SUM(I15:I21)</f>
        <v>55350.970000000008</v>
      </c>
      <c r="J24" s="56">
        <f>SUM(J15:J21)</f>
        <v>57455.200000000004</v>
      </c>
      <c r="K24" s="56">
        <f>SUM(K15:K21)</f>
        <v>400</v>
      </c>
      <c r="L24" s="56">
        <f>SUM(L15:L21)</f>
        <v>57855.200000000004</v>
      </c>
      <c r="M24" s="57">
        <f>SUM(M15:M23)</f>
        <v>60310.400000000001</v>
      </c>
      <c r="N24" s="54">
        <f>SUM(N15:N21)</f>
        <v>400</v>
      </c>
      <c r="O24" s="54">
        <f>SUM(O15:O21)</f>
        <v>60710.400000000001</v>
      </c>
      <c r="P24" s="54">
        <f>SUM(P15:P21)</f>
        <v>63110.400000000001</v>
      </c>
      <c r="Q24" s="54">
        <f>SUM(Q15:Q21)</f>
        <v>400</v>
      </c>
      <c r="R24" s="54">
        <f>SUM(R15:R21)</f>
        <v>63510.400000000001</v>
      </c>
      <c r="S24" s="3"/>
    </row>
    <row r="25" spans="1:19" ht="15.75" customHeight="1" thickBot="1" x14ac:dyDescent="0.3">
      <c r="A25" s="1"/>
      <c r="B25" s="58"/>
      <c r="C25" s="59" t="s">
        <v>40</v>
      </c>
      <c r="D25" s="171"/>
      <c r="E25" s="171"/>
      <c r="F25" s="172"/>
      <c r="G25" s="171"/>
      <c r="H25" s="171"/>
      <c r="I25" s="171"/>
      <c r="J25" s="173"/>
      <c r="K25" s="171"/>
      <c r="L25" s="172"/>
      <c r="M25" s="171"/>
      <c r="N25" s="171"/>
      <c r="O25" s="172"/>
      <c r="P25" s="171"/>
      <c r="Q25" s="171"/>
      <c r="R25" s="172"/>
      <c r="S25" s="3"/>
    </row>
    <row r="26" spans="1:19" x14ac:dyDescent="0.25">
      <c r="A26" s="1"/>
      <c r="B26" s="159" t="s">
        <v>7</v>
      </c>
      <c r="C26" s="161" t="s">
        <v>8</v>
      </c>
      <c r="D26" s="155" t="s">
        <v>41</v>
      </c>
      <c r="E26" s="148" t="s">
        <v>42</v>
      </c>
      <c r="F26" s="150" t="s">
        <v>43</v>
      </c>
      <c r="G26" s="163" t="s">
        <v>41</v>
      </c>
      <c r="H26" s="155" t="s">
        <v>42</v>
      </c>
      <c r="I26" s="157" t="s">
        <v>43</v>
      </c>
      <c r="J26" s="155" t="s">
        <v>41</v>
      </c>
      <c r="K26" s="148" t="s">
        <v>42</v>
      </c>
      <c r="L26" s="150" t="s">
        <v>43</v>
      </c>
      <c r="M26" s="152" t="s">
        <v>41</v>
      </c>
      <c r="N26" s="148" t="s">
        <v>42</v>
      </c>
      <c r="O26" s="150" t="s">
        <v>43</v>
      </c>
      <c r="P26" s="163" t="s">
        <v>41</v>
      </c>
      <c r="Q26" s="148" t="s">
        <v>42</v>
      </c>
      <c r="R26" s="150" t="s">
        <v>43</v>
      </c>
      <c r="S26" s="3"/>
    </row>
    <row r="27" spans="1:19" ht="15.75" thickBot="1" x14ac:dyDescent="0.3">
      <c r="A27" s="1"/>
      <c r="B27" s="160"/>
      <c r="C27" s="162"/>
      <c r="D27" s="156"/>
      <c r="E27" s="149"/>
      <c r="F27" s="151"/>
      <c r="G27" s="164"/>
      <c r="H27" s="156"/>
      <c r="I27" s="158"/>
      <c r="J27" s="156"/>
      <c r="K27" s="149"/>
      <c r="L27" s="151"/>
      <c r="M27" s="153"/>
      <c r="N27" s="149"/>
      <c r="O27" s="151"/>
      <c r="P27" s="164"/>
      <c r="Q27" s="149"/>
      <c r="R27" s="151"/>
      <c r="S27" s="3"/>
    </row>
    <row r="28" spans="1:19" x14ac:dyDescent="0.25">
      <c r="A28" s="1"/>
      <c r="B28" s="18" t="s">
        <v>44</v>
      </c>
      <c r="C28" s="60" t="s">
        <v>45</v>
      </c>
      <c r="D28" s="20">
        <f>'[13]NR 2024'!G28</f>
        <v>695.96299999999997</v>
      </c>
      <c r="E28" s="21">
        <f>'[13]NR 2024'!H28</f>
        <v>0</v>
      </c>
      <c r="F28" s="22">
        <f>D28+E28</f>
        <v>695.96299999999997</v>
      </c>
      <c r="G28" s="20">
        <f>'[13]NR 2024'!M28</f>
        <v>370</v>
      </c>
      <c r="H28" s="378">
        <f>'[13]NR 2024'!N28</f>
        <v>0</v>
      </c>
      <c r="I28" s="23">
        <f>G28+H28</f>
        <v>370</v>
      </c>
      <c r="J28" s="380">
        <f>'[13]NR 2024'!Y28</f>
        <v>400</v>
      </c>
      <c r="K28" s="25">
        <f>'[13]NR 2024'!Z28</f>
        <v>0</v>
      </c>
      <c r="L28" s="26">
        <f>J28+K28</f>
        <v>400</v>
      </c>
      <c r="M28" s="61">
        <v>420</v>
      </c>
      <c r="N28" s="61"/>
      <c r="O28" s="22">
        <f>M28+N28</f>
        <v>420</v>
      </c>
      <c r="P28" s="61">
        <v>430</v>
      </c>
      <c r="Q28" s="61"/>
      <c r="R28" s="22">
        <f>P28+Q28</f>
        <v>430</v>
      </c>
      <c r="S28" s="3"/>
    </row>
    <row r="29" spans="1:19" x14ac:dyDescent="0.25">
      <c r="A29" s="1"/>
      <c r="B29" s="28" t="s">
        <v>46</v>
      </c>
      <c r="C29" s="62" t="s">
        <v>47</v>
      </c>
      <c r="D29" s="20">
        <f>'[13]NR 2024'!G29</f>
        <v>3225.7139999999999</v>
      </c>
      <c r="E29" s="31">
        <f>'[13]NR 2024'!H29</f>
        <v>28.082000000000001</v>
      </c>
      <c r="F29" s="22">
        <f>D29+E29</f>
        <v>3253.7959999999998</v>
      </c>
      <c r="G29" s="20">
        <f>'[13]NR 2024'!M29</f>
        <v>2760</v>
      </c>
      <c r="H29" s="378">
        <f>'[13]NR 2024'!N29</f>
        <v>40</v>
      </c>
      <c r="I29" s="23">
        <f>G29+H29</f>
        <v>2800</v>
      </c>
      <c r="J29" s="379">
        <v>3000</v>
      </c>
      <c r="K29" s="63">
        <f>'[13]NR 2024'!Z29</f>
        <v>60</v>
      </c>
      <c r="L29" s="34">
        <f>J29+K29</f>
        <v>3060</v>
      </c>
      <c r="M29" s="64">
        <v>3200</v>
      </c>
      <c r="N29" s="65">
        <v>60</v>
      </c>
      <c r="O29" s="22">
        <f>M29+N29</f>
        <v>3260</v>
      </c>
      <c r="P29" s="64">
        <v>3250</v>
      </c>
      <c r="Q29" s="65">
        <v>60</v>
      </c>
      <c r="R29" s="22">
        <f>P29+Q29</f>
        <v>3310</v>
      </c>
      <c r="S29" s="3"/>
    </row>
    <row r="30" spans="1:19" x14ac:dyDescent="0.25">
      <c r="A30" s="1"/>
      <c r="B30" s="28" t="s">
        <v>48</v>
      </c>
      <c r="C30" s="42" t="s">
        <v>49</v>
      </c>
      <c r="D30" s="20">
        <f>'[13]NR 2024'!G30</f>
        <v>2200.2260000000001</v>
      </c>
      <c r="E30" s="31">
        <f>'[13]NR 2024'!H30</f>
        <v>191.47</v>
      </c>
      <c r="F30" s="22">
        <f>D30+E30</f>
        <v>2391.6959999999999</v>
      </c>
      <c r="G30" s="20">
        <f>'[13]NR 2024'!M30</f>
        <v>3000</v>
      </c>
      <c r="H30" s="378">
        <f>'[13]NR 2024'!N30</f>
        <v>310</v>
      </c>
      <c r="I30" s="23">
        <f>G30+H30</f>
        <v>3310</v>
      </c>
      <c r="J30" s="379">
        <v>3000</v>
      </c>
      <c r="K30" s="63">
        <f>'[13]NR 2024'!Z30</f>
        <v>340</v>
      </c>
      <c r="L30" s="34">
        <f>J30+K30</f>
        <v>3340</v>
      </c>
      <c r="M30" s="64">
        <v>3050</v>
      </c>
      <c r="N30" s="65">
        <v>340</v>
      </c>
      <c r="O30" s="22">
        <f>M30+N30</f>
        <v>3390</v>
      </c>
      <c r="P30" s="64">
        <v>3080</v>
      </c>
      <c r="Q30" s="65">
        <v>340</v>
      </c>
      <c r="R30" s="22">
        <f>P30+Q30</f>
        <v>3420</v>
      </c>
      <c r="S30" s="3"/>
    </row>
    <row r="31" spans="1:19" x14ac:dyDescent="0.25">
      <c r="A31" s="1"/>
      <c r="B31" s="28" t="s">
        <v>50</v>
      </c>
      <c r="C31" s="42" t="s">
        <v>51</v>
      </c>
      <c r="D31" s="20">
        <f>'[13]NR 2024'!G31</f>
        <v>1149.1600000000001</v>
      </c>
      <c r="E31" s="21">
        <f>'[13]NR 2024'!H31</f>
        <v>21.55</v>
      </c>
      <c r="F31" s="22">
        <f>D31+E31</f>
        <v>1170.71</v>
      </c>
      <c r="G31" s="20">
        <f>'[13]NR 2024'!M31</f>
        <v>840</v>
      </c>
      <c r="H31" s="378">
        <f>'[13]NR 2024'!N31</f>
        <v>0</v>
      </c>
      <c r="I31" s="23">
        <f>G31+H31</f>
        <v>840</v>
      </c>
      <c r="J31" s="379">
        <f>'[13]NR 2024'!Y31</f>
        <v>1194.8</v>
      </c>
      <c r="K31" s="33">
        <f>'[13]NR 2024'!Z31</f>
        <v>0</v>
      </c>
      <c r="L31" s="34">
        <f>J31+K31</f>
        <v>1194.8</v>
      </c>
      <c r="M31" s="64">
        <v>1300</v>
      </c>
      <c r="N31" s="64"/>
      <c r="O31" s="22">
        <f>M31+N31</f>
        <v>1300</v>
      </c>
      <c r="P31" s="64">
        <v>1350</v>
      </c>
      <c r="Q31" s="64"/>
      <c r="R31" s="22">
        <f>P31+Q31</f>
        <v>1350</v>
      </c>
      <c r="S31" s="3"/>
    </row>
    <row r="32" spans="1:19" x14ac:dyDescent="0.25">
      <c r="A32" s="1"/>
      <c r="B32" s="28" t="s">
        <v>52</v>
      </c>
      <c r="C32" s="42" t="s">
        <v>53</v>
      </c>
      <c r="D32" s="20">
        <f>'[13]NR 2024'!G32</f>
        <v>30484.799999999999</v>
      </c>
      <c r="E32" s="21">
        <f>'[13]NR 2024'!H32</f>
        <v>31.55</v>
      </c>
      <c r="F32" s="22">
        <f>D32+E32</f>
        <v>30516.35</v>
      </c>
      <c r="G32" s="20">
        <f>'[13]NR 2024'!M32</f>
        <v>31922.37</v>
      </c>
      <c r="H32" s="378">
        <f>'[13]NR 2024'!N32</f>
        <v>0</v>
      </c>
      <c r="I32" s="23">
        <f>G32+H32</f>
        <v>31922.37</v>
      </c>
      <c r="J32" s="32">
        <f>'[13]NR 2024'!Y32</f>
        <v>35100</v>
      </c>
      <c r="K32" s="33">
        <f>'[13]NR 2024'!Z32</f>
        <v>0</v>
      </c>
      <c r="L32" s="34">
        <f>J32+K32</f>
        <v>35100</v>
      </c>
      <c r="M32" s="64">
        <v>36800</v>
      </c>
      <c r="N32" s="64"/>
      <c r="O32" s="22">
        <f>M32+N32</f>
        <v>36800</v>
      </c>
      <c r="P32" s="64">
        <v>38680</v>
      </c>
      <c r="Q32" s="64"/>
      <c r="R32" s="22">
        <f>P32+Q32</f>
        <v>38680</v>
      </c>
      <c r="S32" s="3"/>
    </row>
    <row r="33" spans="1:19" x14ac:dyDescent="0.25">
      <c r="A33" s="1"/>
      <c r="B33" s="28" t="s">
        <v>54</v>
      </c>
      <c r="C33" s="39" t="s">
        <v>55</v>
      </c>
      <c r="D33" s="20">
        <f>'[13]NR 2024'!G33</f>
        <v>30284.799999999999</v>
      </c>
      <c r="E33" s="21">
        <f>'[13]NR 2024'!H33</f>
        <v>0</v>
      </c>
      <c r="F33" s="22">
        <f>D33+E33</f>
        <v>30284.799999999999</v>
      </c>
      <c r="G33" s="20">
        <f>'[13]NR 2024'!M33</f>
        <v>31695.895999999997</v>
      </c>
      <c r="H33" s="378">
        <f>'[13]NR 2024'!N33</f>
        <v>0</v>
      </c>
      <c r="I33" s="23">
        <f>G33+H33</f>
        <v>31695.895999999997</v>
      </c>
      <c r="J33" s="32">
        <f>'[13]NR 2024'!Y33</f>
        <v>34870</v>
      </c>
      <c r="K33" s="33">
        <f>'[13]NR 2024'!Z33</f>
        <v>0</v>
      </c>
      <c r="L33" s="34">
        <f>J33+K33</f>
        <v>34870</v>
      </c>
      <c r="M33" s="64">
        <v>36600</v>
      </c>
      <c r="N33" s="64"/>
      <c r="O33" s="22">
        <f>M33+N33</f>
        <v>36600</v>
      </c>
      <c r="P33" s="64">
        <v>38430</v>
      </c>
      <c r="Q33" s="64"/>
      <c r="R33" s="22">
        <f>P33+Q33</f>
        <v>38430</v>
      </c>
      <c r="S33" s="3"/>
    </row>
    <row r="34" spans="1:19" x14ac:dyDescent="0.25">
      <c r="A34" s="1"/>
      <c r="B34" s="28" t="s">
        <v>56</v>
      </c>
      <c r="C34" s="66" t="s">
        <v>57</v>
      </c>
      <c r="D34" s="20">
        <f>'[13]NR 2024'!G34</f>
        <v>200</v>
      </c>
      <c r="E34" s="21">
        <f>'[13]NR 2024'!H34</f>
        <v>0</v>
      </c>
      <c r="F34" s="22">
        <f>D34+E34</f>
        <v>200</v>
      </c>
      <c r="G34" s="20">
        <f>'[13]NR 2024'!M34</f>
        <v>180.1</v>
      </c>
      <c r="H34" s="378">
        <f>'[13]NR 2024'!N34</f>
        <v>0</v>
      </c>
      <c r="I34" s="23">
        <f>G34+H34</f>
        <v>180.1</v>
      </c>
      <c r="J34" s="32">
        <f>'[13]NR 2024'!Y34</f>
        <v>200</v>
      </c>
      <c r="K34" s="33">
        <f>'[13]NR 2024'!Z34</f>
        <v>0</v>
      </c>
      <c r="L34" s="34">
        <f>J34+K34</f>
        <v>200</v>
      </c>
      <c r="M34" s="64">
        <v>250</v>
      </c>
      <c r="N34" s="64"/>
      <c r="O34" s="22">
        <f>M34+N34</f>
        <v>250</v>
      </c>
      <c r="P34" s="64">
        <v>250</v>
      </c>
      <c r="Q34" s="64"/>
      <c r="R34" s="22">
        <f>P34+Q34</f>
        <v>250</v>
      </c>
      <c r="S34" s="3"/>
    </row>
    <row r="35" spans="1:19" x14ac:dyDescent="0.25">
      <c r="A35" s="1"/>
      <c r="B35" s="28" t="s">
        <v>58</v>
      </c>
      <c r="C35" s="42" t="s">
        <v>59</v>
      </c>
      <c r="D35" s="20">
        <f>'[13]NR 2024'!G35</f>
        <v>10208.52</v>
      </c>
      <c r="E35" s="21">
        <f>'[13]NR 2024'!H35</f>
        <v>0</v>
      </c>
      <c r="F35" s="22">
        <f>D35+E35</f>
        <v>10208.52</v>
      </c>
      <c r="G35" s="20">
        <f>'[13]NR 2024'!M35</f>
        <v>10582.5</v>
      </c>
      <c r="H35" s="378">
        <f>'[13]NR 2024'!N35</f>
        <v>0</v>
      </c>
      <c r="I35" s="23">
        <f>G35+H35</f>
        <v>10582.5</v>
      </c>
      <c r="J35" s="32">
        <f>'[13]NR 2024'!Y35</f>
        <v>11646</v>
      </c>
      <c r="K35" s="33">
        <f>'[13]NR 2024'!Z35</f>
        <v>0</v>
      </c>
      <c r="L35" s="34">
        <f>J35+K35</f>
        <v>11646</v>
      </c>
      <c r="M35" s="64">
        <v>12144</v>
      </c>
      <c r="N35" s="64"/>
      <c r="O35" s="22">
        <f>M35+N35</f>
        <v>12144</v>
      </c>
      <c r="P35" s="64">
        <v>12764</v>
      </c>
      <c r="Q35" s="64"/>
      <c r="R35" s="22">
        <f>P35+Q35</f>
        <v>12764</v>
      </c>
      <c r="S35" s="3"/>
    </row>
    <row r="36" spans="1:19" x14ac:dyDescent="0.25">
      <c r="A36" s="1"/>
      <c r="B36" s="28" t="s">
        <v>60</v>
      </c>
      <c r="C36" s="42" t="s">
        <v>61</v>
      </c>
      <c r="D36" s="20">
        <f>'[13]NR 2024'!G36</f>
        <v>0</v>
      </c>
      <c r="E36" s="21">
        <f>'[13]NR 2024'!H36</f>
        <v>0</v>
      </c>
      <c r="F36" s="22">
        <f>D36+E36</f>
        <v>0</v>
      </c>
      <c r="G36" s="20">
        <f>'[13]NR 2024'!M36</f>
        <v>0</v>
      </c>
      <c r="H36" s="378">
        <f>'[13]NR 2024'!N36</f>
        <v>0</v>
      </c>
      <c r="I36" s="23">
        <f>G36+H36</f>
        <v>0</v>
      </c>
      <c r="J36" s="32">
        <f>'[13]NR 2024'!Y36</f>
        <v>0</v>
      </c>
      <c r="K36" s="33">
        <f>'[13]NR 2024'!Z36</f>
        <v>0</v>
      </c>
      <c r="L36" s="34">
        <f>J36+K36</f>
        <v>0</v>
      </c>
      <c r="M36" s="64"/>
      <c r="N36" s="64"/>
      <c r="O36" s="22">
        <f>M36+N36</f>
        <v>0</v>
      </c>
      <c r="P36" s="64"/>
      <c r="Q36" s="64"/>
      <c r="R36" s="22">
        <f>P36+Q36</f>
        <v>0</v>
      </c>
      <c r="S36" s="3"/>
    </row>
    <row r="37" spans="1:19" x14ac:dyDescent="0.25">
      <c r="A37" s="1"/>
      <c r="B37" s="28" t="s">
        <v>62</v>
      </c>
      <c r="C37" s="42" t="s">
        <v>63</v>
      </c>
      <c r="D37" s="20">
        <f>'[13]NR 2024'!G37</f>
        <v>1396.681</v>
      </c>
      <c r="E37" s="21">
        <f>'[13]NR 2024'!H37</f>
        <v>0</v>
      </c>
      <c r="F37" s="22">
        <f>D37+E37</f>
        <v>1396.681</v>
      </c>
      <c r="G37" s="20">
        <f>'[13]NR 2024'!M37</f>
        <v>1392.4</v>
      </c>
      <c r="H37" s="378">
        <f>'[13]NR 2024'!N37</f>
        <v>0</v>
      </c>
      <c r="I37" s="23">
        <f>G37+H37</f>
        <v>1392.4</v>
      </c>
      <c r="J37" s="32">
        <f>'[13]NR 2024'!Y37</f>
        <v>1392.4</v>
      </c>
      <c r="K37" s="33">
        <f>'[13]NR 2024'!Z37</f>
        <v>0</v>
      </c>
      <c r="L37" s="34">
        <f>J37+K37</f>
        <v>1392.4</v>
      </c>
      <c r="M37" s="64">
        <v>1600</v>
      </c>
      <c r="N37" s="64"/>
      <c r="O37" s="22">
        <f>M37+N37</f>
        <v>1600</v>
      </c>
      <c r="P37" s="64">
        <v>1600</v>
      </c>
      <c r="Q37" s="64"/>
      <c r="R37" s="22">
        <f>P37+Q37</f>
        <v>1600</v>
      </c>
      <c r="S37" s="3"/>
    </row>
    <row r="38" spans="1:19" ht="15.75" thickBot="1" x14ac:dyDescent="0.3">
      <c r="A38" s="1"/>
      <c r="B38" s="67" t="s">
        <v>64</v>
      </c>
      <c r="C38" s="68" t="s">
        <v>65</v>
      </c>
      <c r="D38" s="20">
        <f>'[13]NR 2024'!G38</f>
        <v>1139</v>
      </c>
      <c r="E38" s="21">
        <f>'[13]NR 2024'!H38</f>
        <v>0</v>
      </c>
      <c r="F38" s="51">
        <f>D38+E38</f>
        <v>1139</v>
      </c>
      <c r="G38" s="20">
        <f>'[13]NR 2024'!M38</f>
        <v>4133.7000000000007</v>
      </c>
      <c r="H38" s="378">
        <f>'[13]NR 2024'!N38</f>
        <v>0</v>
      </c>
      <c r="I38" s="48">
        <f>G38+H38</f>
        <v>4133.7000000000007</v>
      </c>
      <c r="J38" s="32">
        <f>'[13]NR 2024'!Y38</f>
        <v>1722</v>
      </c>
      <c r="K38" s="33">
        <f>'[13]NR 2024'!Z38</f>
        <v>0</v>
      </c>
      <c r="L38" s="34">
        <f>J38+K38</f>
        <v>1722</v>
      </c>
      <c r="M38" s="69">
        <v>1796.4</v>
      </c>
      <c r="N38" s="69"/>
      <c r="O38" s="51">
        <f>M38+N38</f>
        <v>1796.4</v>
      </c>
      <c r="P38" s="69">
        <v>1956.4</v>
      </c>
      <c r="Q38" s="69"/>
      <c r="R38" s="51">
        <f>P38+Q38</f>
        <v>1956.4</v>
      </c>
      <c r="S38" s="3"/>
    </row>
    <row r="39" spans="1:19" ht="15.75" thickBot="1" x14ac:dyDescent="0.3">
      <c r="A39" s="1"/>
      <c r="B39" s="52" t="s">
        <v>66</v>
      </c>
      <c r="C39" s="70" t="s">
        <v>67</v>
      </c>
      <c r="D39" s="71">
        <f>SUM(D28:D32)+SUM(D35:D38)</f>
        <v>50500.063999999998</v>
      </c>
      <c r="E39" s="71">
        <f>SUM(E28:E32)+SUM(E35:E38)</f>
        <v>272.65199999999999</v>
      </c>
      <c r="F39" s="72">
        <f>SUM(F35:F38)+SUM(F28:F32)</f>
        <v>50772.716</v>
      </c>
      <c r="G39" s="71">
        <f>SUM(G28:G32)+SUM(G35:G38)</f>
        <v>55000.969999999994</v>
      </c>
      <c r="H39" s="71">
        <f>SUM(H28:H32)+SUM(H35:H38)</f>
        <v>350</v>
      </c>
      <c r="I39" s="73">
        <f>SUM(I35:I38)+SUM(I28:I32)</f>
        <v>55350.969999999994</v>
      </c>
      <c r="J39" s="74">
        <f>SUM(J28:J32)+SUM(J35:J38)</f>
        <v>57455.200000000004</v>
      </c>
      <c r="K39" s="75">
        <f>SUM(K28:K32)+SUM(K35:K38)</f>
        <v>400</v>
      </c>
      <c r="L39" s="74">
        <f>SUM(L35:L38)+SUM(L28:L32)</f>
        <v>57855.200000000004</v>
      </c>
      <c r="M39" s="71">
        <f>SUM(M28:M32)+SUM(M35:M38)</f>
        <v>60310.400000000001</v>
      </c>
      <c r="N39" s="71">
        <f>SUM(N28:N32)+SUM(N35:N38)</f>
        <v>400</v>
      </c>
      <c r="O39" s="72">
        <f>SUM(O35:O38)+SUM(O28:O32)</f>
        <v>60710.400000000001</v>
      </c>
      <c r="P39" s="71">
        <f>SUM(P28:P32)+SUM(P35:P38)</f>
        <v>63110.400000000001</v>
      </c>
      <c r="Q39" s="71">
        <f>SUM(Q28:Q32)+SUM(Q35:Q38)</f>
        <v>400</v>
      </c>
      <c r="R39" s="72">
        <f>SUM(R35:R38)+SUM(R28:R32)</f>
        <v>63510.400000000001</v>
      </c>
      <c r="S39" s="3"/>
    </row>
    <row r="40" spans="1:19" ht="19.5" thickBot="1" x14ac:dyDescent="0.35">
      <c r="A40" s="1"/>
      <c r="B40" s="76" t="s">
        <v>68</v>
      </c>
      <c r="C40" s="77" t="s">
        <v>69</v>
      </c>
      <c r="D40" s="78">
        <f>D24-D39</f>
        <v>235.56900000000314</v>
      </c>
      <c r="E40" s="78">
        <f>E24-E39</f>
        <v>123.82300000000004</v>
      </c>
      <c r="F40" s="79">
        <f>F24-F39</f>
        <v>359.39199999999983</v>
      </c>
      <c r="G40" s="80">
        <f>G24-G39</f>
        <v>0</v>
      </c>
      <c r="H40" s="80">
        <f>H24-H39</f>
        <v>0</v>
      </c>
      <c r="I40" s="81">
        <f>I24-I39</f>
        <v>0</v>
      </c>
      <c r="J40" s="78">
        <f>J24-J39</f>
        <v>0</v>
      </c>
      <c r="K40" s="78">
        <f>K24-K39</f>
        <v>0</v>
      </c>
      <c r="L40" s="79">
        <f>L24-L39</f>
        <v>0</v>
      </c>
      <c r="M40" s="82">
        <f>M24-M39</f>
        <v>0</v>
      </c>
      <c r="N40" s="78">
        <f>N24-N39</f>
        <v>0</v>
      </c>
      <c r="O40" s="79">
        <f>O24-O39</f>
        <v>0</v>
      </c>
      <c r="P40" s="78">
        <f>P24-P39</f>
        <v>0</v>
      </c>
      <c r="Q40" s="78">
        <f>Q24-Q39</f>
        <v>0</v>
      </c>
      <c r="R40" s="79">
        <f>R24-R39</f>
        <v>0</v>
      </c>
      <c r="S40" s="3"/>
    </row>
    <row r="41" spans="1:19" ht="15.75" thickBot="1" x14ac:dyDescent="0.3">
      <c r="A41" s="1"/>
      <c r="B41" s="83" t="s">
        <v>70</v>
      </c>
      <c r="C41" s="84" t="s">
        <v>71</v>
      </c>
      <c r="D41" s="85"/>
      <c r="E41" s="86"/>
      <c r="F41" s="87">
        <f>F40-D16</f>
        <v>-5036.83</v>
      </c>
      <c r="G41" s="85"/>
      <c r="H41" s="88"/>
      <c r="I41" s="89">
        <f>I40-G16</f>
        <v>-5201.6000000000004</v>
      </c>
      <c r="J41" s="90"/>
      <c r="K41" s="88"/>
      <c r="L41" s="87">
        <f>L40-J16</f>
        <v>-5300</v>
      </c>
      <c r="M41" s="91"/>
      <c r="N41" s="88"/>
      <c r="O41" s="87">
        <f>O40-M16</f>
        <v>-5400</v>
      </c>
      <c r="P41" s="85"/>
      <c r="Q41" s="88"/>
      <c r="R41" s="87">
        <f>R40-P16</f>
        <v>-5400</v>
      </c>
      <c r="S41" s="3"/>
    </row>
    <row r="42" spans="1:19" s="97" customFormat="1" ht="8.25" customHeight="1" thickBot="1" x14ac:dyDescent="0.3">
      <c r="A42" s="92"/>
      <c r="B42" s="93"/>
      <c r="C42" s="94"/>
      <c r="D42" s="92"/>
      <c r="E42" s="95"/>
      <c r="F42" s="95"/>
      <c r="G42" s="92"/>
      <c r="H42" s="95"/>
      <c r="I42" s="95"/>
      <c r="J42" s="95"/>
      <c r="K42" s="95"/>
      <c r="L42" s="96"/>
      <c r="M42" s="96"/>
      <c r="N42" s="96"/>
      <c r="O42" s="96"/>
      <c r="P42" s="96"/>
      <c r="Q42" s="96"/>
      <c r="R42" s="96"/>
      <c r="S42" s="96"/>
    </row>
    <row r="43" spans="1:19" s="97" customFormat="1" ht="15.75" customHeight="1" x14ac:dyDescent="0.25">
      <c r="A43" s="92"/>
      <c r="B43" s="98"/>
      <c r="C43" s="143" t="s">
        <v>72</v>
      </c>
      <c r="D43" s="99" t="s">
        <v>73</v>
      </c>
      <c r="E43" s="95"/>
      <c r="F43" s="100"/>
      <c r="G43" s="99" t="s">
        <v>74</v>
      </c>
      <c r="H43" s="95"/>
      <c r="I43" s="95"/>
      <c r="J43" s="99" t="s">
        <v>75</v>
      </c>
      <c r="K43" s="95"/>
      <c r="L43" s="95"/>
      <c r="M43" s="99" t="s">
        <v>76</v>
      </c>
      <c r="N43" s="96"/>
      <c r="O43" s="96"/>
      <c r="P43" s="99" t="s">
        <v>76</v>
      </c>
      <c r="Q43" s="96"/>
      <c r="R43" s="96"/>
      <c r="S43" s="96"/>
    </row>
    <row r="44" spans="1:19" ht="15.75" thickBot="1" x14ac:dyDescent="0.3">
      <c r="A44" s="1"/>
      <c r="B44" s="98"/>
      <c r="C44" s="154"/>
      <c r="D44" s="101">
        <v>321.89999999999998</v>
      </c>
      <c r="E44" s="95"/>
      <c r="F44" s="100"/>
      <c r="G44" s="101">
        <v>321.89999999999998</v>
      </c>
      <c r="H44" s="102"/>
      <c r="I44" s="102"/>
      <c r="J44" s="101">
        <v>321.89999999999998</v>
      </c>
      <c r="K44" s="102"/>
      <c r="L44" s="102"/>
      <c r="M44" s="101">
        <v>350</v>
      </c>
      <c r="N44" s="3"/>
      <c r="O44" s="3"/>
      <c r="P44" s="101">
        <v>350</v>
      </c>
      <c r="Q44" s="3"/>
      <c r="R44" s="3"/>
      <c r="S44" s="3"/>
    </row>
    <row r="45" spans="1:19" s="97" customFormat="1" ht="8.25" customHeight="1" thickBot="1" x14ac:dyDescent="0.3">
      <c r="A45" s="92"/>
      <c r="B45" s="98"/>
      <c r="C45" s="94"/>
      <c r="D45" s="95"/>
      <c r="E45" s="95"/>
      <c r="F45" s="100"/>
      <c r="G45" s="95"/>
      <c r="H45" s="95"/>
      <c r="I45" s="100"/>
      <c r="J45" s="100"/>
      <c r="K45" s="100"/>
      <c r="L45" s="96"/>
      <c r="M45" s="96"/>
      <c r="N45" s="96"/>
      <c r="O45" s="96"/>
      <c r="P45" s="96"/>
      <c r="Q45" s="96"/>
      <c r="R45" s="96"/>
      <c r="S45" s="96"/>
    </row>
    <row r="46" spans="1:19" s="97" customFormat="1" ht="37.5" customHeight="1" thickBot="1" x14ac:dyDescent="0.3">
      <c r="A46" s="92"/>
      <c r="B46" s="98"/>
      <c r="C46" s="143" t="s">
        <v>77</v>
      </c>
      <c r="D46" s="103" t="s">
        <v>78</v>
      </c>
      <c r="E46" s="104" t="s">
        <v>79</v>
      </c>
      <c r="F46" s="100"/>
      <c r="G46" s="103" t="s">
        <v>78</v>
      </c>
      <c r="H46" s="104" t="s">
        <v>79</v>
      </c>
      <c r="I46" s="96"/>
      <c r="J46" s="103" t="s">
        <v>78</v>
      </c>
      <c r="K46" s="104" t="s">
        <v>79</v>
      </c>
      <c r="L46" s="105"/>
      <c r="M46" s="103" t="s">
        <v>78</v>
      </c>
      <c r="N46" s="104" t="s">
        <v>79</v>
      </c>
      <c r="O46" s="96"/>
      <c r="P46" s="103" t="s">
        <v>78</v>
      </c>
      <c r="Q46" s="104" t="s">
        <v>79</v>
      </c>
      <c r="R46" s="96"/>
      <c r="S46" s="96"/>
    </row>
    <row r="47" spans="1:19" ht="15.75" thickBot="1" x14ac:dyDescent="0.3">
      <c r="A47" s="1"/>
      <c r="B47" s="106"/>
      <c r="C47" s="144"/>
      <c r="D47" s="107">
        <v>0</v>
      </c>
      <c r="E47" s="108">
        <v>0</v>
      </c>
      <c r="F47" s="100"/>
      <c r="G47" s="107">
        <v>0</v>
      </c>
      <c r="H47" s="108">
        <v>0</v>
      </c>
      <c r="I47" s="3"/>
      <c r="J47" s="107">
        <v>0</v>
      </c>
      <c r="K47" s="108">
        <v>0</v>
      </c>
      <c r="L47" s="102"/>
      <c r="M47" s="107">
        <v>0</v>
      </c>
      <c r="N47" s="108">
        <v>0</v>
      </c>
      <c r="O47" s="3"/>
      <c r="P47" s="107">
        <v>0</v>
      </c>
      <c r="Q47" s="108">
        <v>0</v>
      </c>
      <c r="R47" s="3"/>
      <c r="S47" s="3"/>
    </row>
    <row r="48" spans="1:19" x14ac:dyDescent="0.25">
      <c r="A48" s="1"/>
      <c r="B48" s="106"/>
      <c r="C48" s="94"/>
      <c r="D48" s="95"/>
      <c r="E48" s="95"/>
      <c r="F48" s="100"/>
      <c r="G48" s="95"/>
      <c r="H48" s="95"/>
      <c r="I48" s="100"/>
      <c r="J48" s="100"/>
      <c r="K48" s="100"/>
      <c r="L48" s="96"/>
      <c r="M48" s="3"/>
      <c r="N48" s="96"/>
      <c r="O48" s="96"/>
      <c r="P48" s="3"/>
      <c r="Q48" s="3"/>
      <c r="R48" s="3"/>
      <c r="S48" s="3"/>
    </row>
    <row r="49" spans="1:19" x14ac:dyDescent="0.25">
      <c r="A49" s="1"/>
      <c r="B49" s="106"/>
      <c r="C49" s="109" t="s">
        <v>80</v>
      </c>
      <c r="D49" s="110" t="s">
        <v>81</v>
      </c>
      <c r="E49" s="95"/>
      <c r="F49" s="3"/>
      <c r="G49" s="110" t="s">
        <v>82</v>
      </c>
      <c r="H49" s="3"/>
      <c r="I49" s="3"/>
      <c r="J49" s="110" t="s">
        <v>83</v>
      </c>
      <c r="K49" s="3"/>
      <c r="L49" s="111"/>
      <c r="M49" s="110" t="s">
        <v>84</v>
      </c>
      <c r="N49" s="111"/>
      <c r="O49" s="111"/>
      <c r="P49" s="110" t="s">
        <v>85</v>
      </c>
      <c r="Q49" s="3"/>
      <c r="R49" s="3"/>
      <c r="S49" s="3"/>
    </row>
    <row r="50" spans="1:19" x14ac:dyDescent="0.25">
      <c r="A50" s="1"/>
      <c r="B50" s="106"/>
      <c r="C50" s="112" t="s">
        <v>86</v>
      </c>
      <c r="D50" s="113">
        <v>2876.2</v>
      </c>
      <c r="E50" s="95"/>
      <c r="F50" s="3"/>
      <c r="G50" s="113">
        <v>2672.2</v>
      </c>
      <c r="H50" s="3"/>
      <c r="I50" s="3"/>
      <c r="J50" s="113">
        <v>2547.6</v>
      </c>
      <c r="K50" s="3"/>
      <c r="L50" s="114"/>
      <c r="M50" s="113">
        <v>2630</v>
      </c>
      <c r="N50" s="114"/>
      <c r="O50" s="114"/>
      <c r="P50" s="113"/>
      <c r="Q50" s="3"/>
      <c r="R50" s="3"/>
      <c r="S50" s="3"/>
    </row>
    <row r="51" spans="1:19" x14ac:dyDescent="0.25">
      <c r="A51" s="1"/>
      <c r="B51" s="106"/>
      <c r="C51" s="112" t="s">
        <v>87</v>
      </c>
      <c r="D51" s="113">
        <v>467.3</v>
      </c>
      <c r="E51" s="95"/>
      <c r="F51" s="3"/>
      <c r="G51" s="113">
        <v>767.3</v>
      </c>
      <c r="H51" s="3"/>
      <c r="I51" s="3"/>
      <c r="J51" s="113">
        <v>640</v>
      </c>
      <c r="K51" s="3"/>
      <c r="L51" s="114"/>
      <c r="M51" s="113">
        <v>550</v>
      </c>
      <c r="N51" s="114"/>
      <c r="O51" s="114"/>
      <c r="P51" s="113">
        <v>500</v>
      </c>
      <c r="Q51" s="3"/>
      <c r="R51" s="3"/>
      <c r="S51" s="3"/>
    </row>
    <row r="52" spans="1:19" x14ac:dyDescent="0.25">
      <c r="A52" s="1"/>
      <c r="B52" s="106"/>
      <c r="C52" s="112" t="s">
        <v>88</v>
      </c>
      <c r="D52" s="113">
        <v>1557.8</v>
      </c>
      <c r="E52" s="95"/>
      <c r="F52" s="3"/>
      <c r="G52" s="113">
        <v>1557.8</v>
      </c>
      <c r="H52" s="3"/>
      <c r="I52" s="3"/>
      <c r="J52" s="113">
        <v>1357.8</v>
      </c>
      <c r="K52" s="3"/>
      <c r="L52" s="114"/>
      <c r="M52" s="113">
        <v>1550</v>
      </c>
      <c r="N52" s="114"/>
      <c r="O52" s="114"/>
      <c r="P52" s="113">
        <v>1400</v>
      </c>
      <c r="Q52" s="3"/>
      <c r="R52" s="3"/>
      <c r="S52" s="3"/>
    </row>
    <row r="53" spans="1:19" x14ac:dyDescent="0.25">
      <c r="A53" s="1"/>
      <c r="B53" s="106"/>
      <c r="C53" s="112" t="s">
        <v>89</v>
      </c>
      <c r="D53" s="113">
        <v>299.60000000000002</v>
      </c>
      <c r="E53" s="95"/>
      <c r="F53" s="3"/>
      <c r="G53" s="113">
        <v>235.6</v>
      </c>
      <c r="H53" s="3"/>
      <c r="I53" s="3"/>
      <c r="J53" s="113">
        <v>305.5</v>
      </c>
      <c r="K53" s="3"/>
      <c r="L53" s="114"/>
      <c r="M53" s="113">
        <v>280</v>
      </c>
      <c r="N53" s="114"/>
      <c r="O53" s="114"/>
      <c r="P53" s="113">
        <v>250</v>
      </c>
      <c r="Q53" s="3"/>
      <c r="R53" s="3"/>
      <c r="S53" s="3"/>
    </row>
    <row r="54" spans="1:19" x14ac:dyDescent="0.25">
      <c r="A54" s="1"/>
      <c r="B54" s="106"/>
      <c r="C54" s="115" t="s">
        <v>90</v>
      </c>
      <c r="D54" s="113">
        <v>551.5</v>
      </c>
      <c r="E54" s="95"/>
      <c r="F54" s="3"/>
      <c r="G54" s="113">
        <v>111.5</v>
      </c>
      <c r="H54" s="3"/>
      <c r="I54" s="3"/>
      <c r="J54" s="113">
        <v>244.3</v>
      </c>
      <c r="K54" s="3"/>
      <c r="L54" s="114"/>
      <c r="M54" s="113">
        <v>250</v>
      </c>
      <c r="N54" s="114"/>
      <c r="O54" s="114"/>
      <c r="P54" s="113">
        <v>250</v>
      </c>
      <c r="Q54" s="3"/>
      <c r="R54" s="3"/>
      <c r="S54" s="3"/>
    </row>
    <row r="55" spans="1:19" ht="10.5" customHeight="1" x14ac:dyDescent="0.25">
      <c r="A55" s="1"/>
      <c r="B55" s="106"/>
      <c r="C55" s="94"/>
      <c r="D55" s="95"/>
      <c r="E55" s="9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6"/>
      <c r="C56" s="109" t="s">
        <v>91</v>
      </c>
      <c r="D56" s="110" t="s">
        <v>81</v>
      </c>
      <c r="E56" s="95"/>
      <c r="F56" s="100"/>
      <c r="G56" s="110" t="s">
        <v>92</v>
      </c>
      <c r="H56" s="95"/>
      <c r="I56" s="100"/>
      <c r="J56" s="110" t="s">
        <v>83</v>
      </c>
      <c r="K56" s="100"/>
      <c r="L56" s="3"/>
      <c r="M56" s="110" t="s">
        <v>84</v>
      </c>
      <c r="N56" s="111"/>
      <c r="O56" s="111"/>
      <c r="P56" s="110" t="s">
        <v>85</v>
      </c>
      <c r="Q56" s="3"/>
      <c r="R56" s="3"/>
      <c r="S56" s="3"/>
    </row>
    <row r="57" spans="1:19" x14ac:dyDescent="0.25">
      <c r="A57" s="1"/>
      <c r="B57" s="106"/>
      <c r="C57" s="112"/>
      <c r="D57" s="116">
        <v>60</v>
      </c>
      <c r="E57" s="95"/>
      <c r="F57" s="100"/>
      <c r="G57" s="116">
        <v>60</v>
      </c>
      <c r="H57" s="95"/>
      <c r="I57" s="100"/>
      <c r="J57" s="116">
        <v>60</v>
      </c>
      <c r="K57" s="100"/>
      <c r="L57" s="3"/>
      <c r="M57" s="116">
        <v>60</v>
      </c>
      <c r="N57" s="3"/>
      <c r="O57" s="3"/>
      <c r="P57" s="116">
        <v>60</v>
      </c>
      <c r="Q57" s="3"/>
      <c r="R57" s="3"/>
      <c r="S57" s="3"/>
    </row>
    <row r="58" spans="1:19" x14ac:dyDescent="0.25">
      <c r="A58" s="1"/>
      <c r="B58" s="106"/>
      <c r="C58" s="94"/>
      <c r="D58" s="95"/>
      <c r="E58" s="95"/>
      <c r="F58" s="100"/>
      <c r="G58" s="95"/>
      <c r="H58" s="95"/>
      <c r="I58" s="100"/>
      <c r="J58" s="100"/>
      <c r="K58" s="10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7" t="s">
        <v>93</v>
      </c>
      <c r="C59" s="118"/>
      <c r="D59" s="145"/>
      <c r="E59" s="145"/>
      <c r="F59" s="145"/>
      <c r="G59" s="145"/>
      <c r="H59" s="145"/>
      <c r="I59" s="145"/>
      <c r="J59" s="145"/>
      <c r="K59" s="145"/>
      <c r="L59" s="119"/>
      <c r="M59" s="119"/>
      <c r="N59" s="119"/>
      <c r="O59" s="119"/>
      <c r="P59" s="119"/>
      <c r="Q59" s="119"/>
      <c r="R59" s="120"/>
      <c r="S59" s="3"/>
    </row>
    <row r="60" spans="1:19" x14ac:dyDescent="0.25">
      <c r="A60" s="1"/>
      <c r="B60" s="121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122"/>
      <c r="S60" s="3"/>
    </row>
    <row r="61" spans="1:19" x14ac:dyDescent="0.25">
      <c r="A61" s="1"/>
      <c r="B61" s="146" t="s">
        <v>136</v>
      </c>
      <c r="C61" s="147"/>
      <c r="D61" s="147"/>
      <c r="E61" s="147"/>
      <c r="F61" s="147"/>
      <c r="G61" s="147"/>
      <c r="H61" s="147"/>
      <c r="I61" s="147"/>
      <c r="J61" s="147"/>
      <c r="K61" s="147"/>
      <c r="L61" s="97"/>
      <c r="N61" s="97"/>
      <c r="O61" s="97"/>
      <c r="P61" s="97"/>
      <c r="Q61" s="97"/>
      <c r="R61" s="122"/>
      <c r="S61" s="3"/>
    </row>
    <row r="62" spans="1:19" x14ac:dyDescent="0.25">
      <c r="A62" s="1"/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97"/>
      <c r="M62" s="97"/>
      <c r="N62" s="97"/>
      <c r="O62" s="97"/>
      <c r="P62" s="97"/>
      <c r="Q62" s="97"/>
      <c r="R62" s="122"/>
      <c r="S62" s="3"/>
    </row>
    <row r="63" spans="1:19" x14ac:dyDescent="0.25">
      <c r="A63" s="1"/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97"/>
      <c r="M63" s="97"/>
      <c r="N63" s="97"/>
      <c r="O63" s="97"/>
      <c r="P63" s="97"/>
      <c r="Q63" s="97"/>
      <c r="R63" s="122"/>
      <c r="S63" s="3"/>
    </row>
    <row r="64" spans="1:19" x14ac:dyDescent="0.25">
      <c r="A64" s="1"/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97"/>
      <c r="M64" s="97"/>
      <c r="N64" s="97"/>
      <c r="O64" s="97"/>
      <c r="P64" s="97"/>
      <c r="Q64" s="97"/>
      <c r="R64" s="122"/>
      <c r="S64" s="3"/>
    </row>
    <row r="65" spans="1:19" x14ac:dyDescent="0.25">
      <c r="A65" s="1"/>
      <c r="B65" s="123"/>
      <c r="C65" s="124"/>
      <c r="D65" s="125"/>
      <c r="E65" s="125"/>
      <c r="F65" s="125"/>
      <c r="G65" s="125"/>
      <c r="H65" s="125"/>
      <c r="I65" s="125"/>
      <c r="J65" s="125"/>
      <c r="K65" s="125"/>
      <c r="L65" s="97"/>
      <c r="M65" s="97"/>
      <c r="N65" s="97"/>
      <c r="O65" s="97"/>
      <c r="P65" s="97"/>
      <c r="Q65" s="97"/>
      <c r="R65" s="122"/>
      <c r="S65" s="3"/>
    </row>
    <row r="66" spans="1:19" x14ac:dyDescent="0.25">
      <c r="A66" s="1"/>
      <c r="B66" s="126"/>
      <c r="C66" s="127"/>
      <c r="D66" s="125"/>
      <c r="E66" s="125"/>
      <c r="F66" s="125"/>
      <c r="G66" s="125"/>
      <c r="H66" s="125"/>
      <c r="I66" s="125"/>
      <c r="J66" s="125"/>
      <c r="K66" s="125"/>
      <c r="L66" s="97"/>
      <c r="M66" s="97"/>
      <c r="N66" s="97"/>
      <c r="O66" s="97"/>
      <c r="P66" s="97"/>
      <c r="Q66" s="97"/>
      <c r="R66" s="122"/>
      <c r="S66" s="3"/>
    </row>
    <row r="67" spans="1:19" x14ac:dyDescent="0.25">
      <c r="A67" s="1"/>
      <c r="B67" s="123"/>
      <c r="C67" s="128"/>
      <c r="D67" s="125"/>
      <c r="E67" s="125"/>
      <c r="F67" s="125"/>
      <c r="G67" s="125"/>
      <c r="H67" s="125"/>
      <c r="I67" s="125"/>
      <c r="J67" s="125"/>
      <c r="K67" s="125"/>
      <c r="L67" s="97"/>
      <c r="M67" s="97"/>
      <c r="N67" s="97"/>
      <c r="O67" s="97"/>
      <c r="P67" s="97"/>
      <c r="Q67" s="97"/>
      <c r="R67" s="122"/>
      <c r="S67" s="3"/>
    </row>
    <row r="68" spans="1:19" x14ac:dyDescent="0.25">
      <c r="A68" s="1"/>
      <c r="B68" s="123"/>
      <c r="C68" s="128"/>
      <c r="D68" s="125"/>
      <c r="E68" s="125"/>
      <c r="F68" s="125"/>
      <c r="G68" s="125"/>
      <c r="H68" s="125"/>
      <c r="I68" s="125"/>
      <c r="J68" s="125"/>
      <c r="K68" s="125"/>
      <c r="L68" s="97"/>
      <c r="M68" s="97"/>
      <c r="N68" s="97"/>
      <c r="O68" s="97"/>
      <c r="P68" s="97"/>
      <c r="Q68" s="97"/>
      <c r="R68" s="122"/>
      <c r="S68" s="3"/>
    </row>
    <row r="69" spans="1:19" x14ac:dyDescent="0.25">
      <c r="A69" s="1"/>
      <c r="B69" s="129"/>
      <c r="C69" s="130"/>
      <c r="D69" s="131"/>
      <c r="E69" s="131"/>
      <c r="F69" s="131"/>
      <c r="G69" s="131"/>
      <c r="H69" s="131"/>
      <c r="I69" s="131"/>
      <c r="J69" s="131"/>
      <c r="K69" s="131"/>
      <c r="L69" s="132"/>
      <c r="M69" s="132"/>
      <c r="N69" s="132"/>
      <c r="O69" s="132"/>
      <c r="P69" s="132"/>
      <c r="Q69" s="132"/>
      <c r="R69" s="133"/>
      <c r="S69" s="3"/>
    </row>
    <row r="70" spans="1:19" x14ac:dyDescent="0.25">
      <c r="A70" s="92"/>
      <c r="B70" s="134"/>
      <c r="C70" s="135"/>
      <c r="D70" s="136"/>
      <c r="E70" s="136"/>
      <c r="F70" s="136"/>
      <c r="G70" s="136"/>
      <c r="H70" s="136"/>
      <c r="I70" s="136"/>
      <c r="J70" s="136"/>
      <c r="K70" s="136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7" t="s">
        <v>94</v>
      </c>
      <c r="C72" s="138">
        <v>45208</v>
      </c>
      <c r="D72" s="125" t="s">
        <v>135</v>
      </c>
      <c r="E72" s="137"/>
      <c r="F72" s="137" t="s">
        <v>96</v>
      </c>
      <c r="G72" s="139" t="s">
        <v>134</v>
      </c>
      <c r="H72" s="137"/>
      <c r="I72" s="137"/>
      <c r="J72" s="137"/>
      <c r="K72" s="137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7"/>
      <c r="C74" s="137"/>
      <c r="D74" s="140"/>
      <c r="E74" s="137"/>
      <c r="F74" s="137" t="s">
        <v>98</v>
      </c>
      <c r="G74" s="141"/>
      <c r="H74" s="137"/>
      <c r="I74" s="137"/>
      <c r="J74" s="137"/>
      <c r="K74" s="137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7"/>
      <c r="C75" s="137"/>
      <c r="D75" s="140"/>
      <c r="E75" s="137"/>
      <c r="F75" s="137"/>
      <c r="G75" s="141"/>
      <c r="H75" s="137"/>
      <c r="I75" s="137"/>
      <c r="J75" s="137"/>
      <c r="K75" s="137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2"/>
      <c r="B77" s="134"/>
      <c r="C77" s="135"/>
      <c r="D77" s="136"/>
      <c r="E77" s="136"/>
      <c r="F77" s="136"/>
      <c r="G77" s="136"/>
      <c r="H77" s="136"/>
      <c r="I77" s="136"/>
      <c r="J77" s="136"/>
      <c r="K77" s="136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B63:K63"/>
    <mergeCell ref="B64:K64"/>
    <mergeCell ref="B62:K62"/>
    <mergeCell ref="D59:K59"/>
    <mergeCell ref="B61:K61"/>
    <mergeCell ref="B26:B27"/>
    <mergeCell ref="G26:G27"/>
    <mergeCell ref="H26:H27"/>
    <mergeCell ref="C43:C44"/>
    <mergeCell ref="C46:C47"/>
    <mergeCell ref="C26:C27"/>
    <mergeCell ref="D12:F12"/>
    <mergeCell ref="D10:F10"/>
    <mergeCell ref="D13:D14"/>
    <mergeCell ref="D25:F25"/>
    <mergeCell ref="D26:D27"/>
    <mergeCell ref="E26:E27"/>
    <mergeCell ref="F26:F27"/>
    <mergeCell ref="L26:L27"/>
    <mergeCell ref="G10:I10"/>
    <mergeCell ref="G12:I12"/>
    <mergeCell ref="G13:G14"/>
    <mergeCell ref="H13:H14"/>
    <mergeCell ref="E13:E14"/>
    <mergeCell ref="I26:I27"/>
    <mergeCell ref="L13:L14"/>
    <mergeCell ref="J25:L25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09"/>
  <sheetViews>
    <sheetView showGridLines="0" zoomScale="58" zoomScaleNormal="58" zoomScaleSheetLayoutView="80" workbookViewId="0">
      <selection activeCell="D74" sqref="D74"/>
    </sheetView>
  </sheetViews>
  <sheetFormatPr defaultColWidth="0" defaultRowHeight="15" zeroHeight="1" x14ac:dyDescent="0.25"/>
  <cols>
    <col min="1" max="1" width="4.5703125" style="382" customWidth="1"/>
    <col min="2" max="2" width="9.140625" style="382" customWidth="1"/>
    <col min="3" max="3" width="65.7109375" style="382" customWidth="1"/>
    <col min="4" max="4" width="20.7109375" style="382" customWidth="1"/>
    <col min="5" max="6" width="14.28515625" style="382" customWidth="1"/>
    <col min="7" max="7" width="21.28515625" style="383" customWidth="1"/>
    <col min="8" max="9" width="14.28515625" style="382" customWidth="1"/>
    <col min="10" max="10" width="20.85546875" style="382" customWidth="1"/>
    <col min="11" max="12" width="14.28515625" style="382" customWidth="1"/>
    <col min="13" max="13" width="21.140625" style="382" customWidth="1"/>
    <col min="14" max="15" width="14.28515625" style="382" customWidth="1"/>
    <col min="16" max="16" width="21.42578125" style="382" customWidth="1"/>
    <col min="17" max="18" width="14.28515625" style="382" customWidth="1"/>
    <col min="19" max="19" width="4" style="382" customWidth="1"/>
    <col min="20" max="16384" width="9.140625" style="382" hidden="1"/>
  </cols>
  <sheetData>
    <row r="1" spans="1:19" x14ac:dyDescent="0.25">
      <c r="A1" s="384"/>
      <c r="B1" s="384"/>
      <c r="C1" s="384"/>
      <c r="D1" s="384"/>
      <c r="E1" s="384"/>
      <c r="F1" s="384"/>
      <c r="G1" s="533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</row>
    <row r="2" spans="1:19" ht="21" x14ac:dyDescent="0.35">
      <c r="A2" s="384"/>
      <c r="B2" s="534" t="s">
        <v>142</v>
      </c>
      <c r="C2" s="384"/>
      <c r="D2" s="384"/>
      <c r="E2" s="384"/>
      <c r="F2" s="384"/>
      <c r="G2" s="533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</row>
    <row r="3" spans="1:19" ht="7.5" customHeight="1" x14ac:dyDescent="0.25">
      <c r="A3" s="384"/>
      <c r="B3" s="384"/>
      <c r="C3" s="384"/>
      <c r="D3" s="384"/>
      <c r="E3" s="384"/>
      <c r="F3" s="384"/>
      <c r="G3" s="533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</row>
    <row r="4" spans="1:19" ht="21" x14ac:dyDescent="0.35">
      <c r="A4" s="384"/>
      <c r="B4" s="384" t="s">
        <v>1</v>
      </c>
      <c r="C4" s="384"/>
      <c r="D4" s="195" t="str">
        <f>'[14]NR 2024'!D4:W4</f>
        <v>Základní škola Chomutov, Březenecká 4679</v>
      </c>
      <c r="E4" s="195"/>
      <c r="F4" s="195"/>
      <c r="G4" s="195"/>
      <c r="H4" s="195"/>
      <c r="I4" s="195"/>
      <c r="J4" s="195"/>
      <c r="K4" s="195"/>
      <c r="L4" s="384"/>
      <c r="M4" s="384"/>
      <c r="N4" s="384"/>
      <c r="O4" s="384"/>
      <c r="P4" s="384"/>
      <c r="Q4" s="384"/>
      <c r="R4" s="384"/>
      <c r="S4" s="384"/>
    </row>
    <row r="5" spans="1:19" ht="3.75" customHeight="1" x14ac:dyDescent="0.25">
      <c r="A5" s="384"/>
      <c r="B5" s="384"/>
      <c r="C5" s="384"/>
      <c r="D5" s="196"/>
      <c r="E5" s="196"/>
      <c r="F5" s="196"/>
      <c r="G5" s="196"/>
      <c r="H5" s="196"/>
      <c r="I5" s="196"/>
      <c r="J5" s="196"/>
      <c r="K5" s="196"/>
      <c r="L5" s="384"/>
      <c r="M5" s="384"/>
      <c r="N5" s="384"/>
      <c r="O5" s="384"/>
      <c r="P5" s="384"/>
      <c r="Q5" s="384"/>
      <c r="R5" s="384"/>
      <c r="S5" s="384"/>
    </row>
    <row r="6" spans="1:19" x14ac:dyDescent="0.25">
      <c r="A6" s="384"/>
      <c r="B6" s="384" t="s">
        <v>3</v>
      </c>
      <c r="C6" s="384"/>
      <c r="D6" s="197">
        <f>'[14]NR 2024'!D6</f>
        <v>46789766</v>
      </c>
      <c r="E6" s="196"/>
      <c r="F6" s="196"/>
      <c r="G6" s="196"/>
      <c r="H6" s="196"/>
      <c r="I6" s="196"/>
      <c r="J6" s="196"/>
      <c r="K6" s="196"/>
      <c r="L6" s="384"/>
      <c r="M6" s="384"/>
      <c r="N6" s="384"/>
      <c r="O6" s="384"/>
      <c r="P6" s="384"/>
      <c r="Q6" s="384"/>
      <c r="R6" s="384"/>
      <c r="S6" s="384"/>
    </row>
    <row r="7" spans="1:19" ht="3.75" customHeight="1" x14ac:dyDescent="0.25">
      <c r="A7" s="384"/>
      <c r="B7" s="384"/>
      <c r="C7" s="384"/>
      <c r="D7" s="196"/>
      <c r="E7" s="196"/>
      <c r="F7" s="196"/>
      <c r="G7" s="196"/>
      <c r="H7" s="196"/>
      <c r="I7" s="196"/>
      <c r="J7" s="196"/>
      <c r="K7" s="196"/>
      <c r="L7" s="384"/>
      <c r="M7" s="384"/>
      <c r="N7" s="384"/>
      <c r="O7" s="384"/>
      <c r="P7" s="384"/>
      <c r="Q7" s="384"/>
      <c r="R7" s="384"/>
      <c r="S7" s="384"/>
    </row>
    <row r="8" spans="1:19" x14ac:dyDescent="0.25">
      <c r="A8" s="384"/>
      <c r="B8" s="384" t="s">
        <v>5</v>
      </c>
      <c r="C8" s="384"/>
      <c r="D8" s="198" t="str">
        <f>'[14]NR 2024'!D8:W8</f>
        <v>Březenecká 4679, Chomutov 43004</v>
      </c>
      <c r="E8" s="198"/>
      <c r="F8" s="198"/>
      <c r="G8" s="198"/>
      <c r="H8" s="198"/>
      <c r="I8" s="198"/>
      <c r="J8" s="198"/>
      <c r="K8" s="198"/>
      <c r="L8" s="384"/>
      <c r="M8" s="384"/>
      <c r="N8" s="384"/>
      <c r="O8" s="384"/>
      <c r="P8" s="384"/>
      <c r="Q8" s="384"/>
      <c r="R8" s="384"/>
      <c r="S8" s="384"/>
    </row>
    <row r="9" spans="1:19" ht="15.75" thickBot="1" x14ac:dyDescent="0.3">
      <c r="A9" s="384"/>
      <c r="B9" s="384"/>
      <c r="C9" s="384"/>
      <c r="D9" s="384"/>
      <c r="E9" s="384"/>
      <c r="F9" s="384"/>
      <c r="G9" s="533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</row>
    <row r="10" spans="1:19" ht="29.25" customHeight="1" thickBot="1" x14ac:dyDescent="0.3">
      <c r="A10" s="384"/>
      <c r="B10" s="532" t="s">
        <v>7</v>
      </c>
      <c r="C10" s="531" t="s">
        <v>8</v>
      </c>
      <c r="D10" s="525" t="s">
        <v>9</v>
      </c>
      <c r="E10" s="525"/>
      <c r="F10" s="524"/>
      <c r="G10" s="525" t="s">
        <v>10</v>
      </c>
      <c r="H10" s="525"/>
      <c r="I10" s="530"/>
      <c r="J10" s="529" t="s">
        <v>141</v>
      </c>
      <c r="K10" s="528"/>
      <c r="L10" s="527"/>
      <c r="M10" s="526" t="s">
        <v>12</v>
      </c>
      <c r="N10" s="525"/>
      <c r="O10" s="524"/>
      <c r="P10" s="525" t="s">
        <v>13</v>
      </c>
      <c r="Q10" s="525"/>
      <c r="R10" s="524"/>
      <c r="S10" s="384"/>
    </row>
    <row r="11" spans="1:19" ht="30.75" customHeight="1" thickBot="1" x14ac:dyDescent="0.3">
      <c r="A11" s="384"/>
      <c r="B11" s="523"/>
      <c r="C11" s="522"/>
      <c r="D11" s="519" t="s">
        <v>14</v>
      </c>
      <c r="E11" s="518" t="s">
        <v>15</v>
      </c>
      <c r="F11" s="518" t="s">
        <v>16</v>
      </c>
      <c r="G11" s="519" t="s">
        <v>14</v>
      </c>
      <c r="H11" s="518" t="s">
        <v>15</v>
      </c>
      <c r="I11" s="521" t="s">
        <v>16</v>
      </c>
      <c r="J11" s="521" t="s">
        <v>14</v>
      </c>
      <c r="K11" s="518" t="s">
        <v>15</v>
      </c>
      <c r="L11" s="518" t="s">
        <v>16</v>
      </c>
      <c r="M11" s="520" t="s">
        <v>14</v>
      </c>
      <c r="N11" s="518" t="s">
        <v>15</v>
      </c>
      <c r="O11" s="518" t="s">
        <v>16</v>
      </c>
      <c r="P11" s="519" t="s">
        <v>14</v>
      </c>
      <c r="Q11" s="518" t="s">
        <v>15</v>
      </c>
      <c r="R11" s="518" t="s">
        <v>16</v>
      </c>
      <c r="S11" s="384"/>
    </row>
    <row r="12" spans="1:19" ht="15.75" customHeight="1" thickBot="1" x14ac:dyDescent="0.3">
      <c r="A12" s="384"/>
      <c r="B12" s="517"/>
      <c r="C12" s="516" t="s">
        <v>17</v>
      </c>
      <c r="D12" s="514"/>
      <c r="E12" s="514"/>
      <c r="F12" s="513"/>
      <c r="G12" s="514"/>
      <c r="H12" s="514"/>
      <c r="I12" s="514"/>
      <c r="J12" s="515"/>
      <c r="K12" s="514"/>
      <c r="L12" s="513"/>
      <c r="M12" s="514"/>
      <c r="N12" s="514"/>
      <c r="O12" s="513"/>
      <c r="P12" s="514"/>
      <c r="Q12" s="514"/>
      <c r="R12" s="513"/>
      <c r="S12" s="384"/>
    </row>
    <row r="13" spans="1:19" ht="15.75" customHeight="1" x14ac:dyDescent="0.25">
      <c r="A13" s="384"/>
      <c r="B13" s="490" t="s">
        <v>7</v>
      </c>
      <c r="C13" s="489" t="s">
        <v>8</v>
      </c>
      <c r="D13" s="487" t="s">
        <v>18</v>
      </c>
      <c r="E13" s="511" t="s">
        <v>19</v>
      </c>
      <c r="F13" s="510" t="s">
        <v>17</v>
      </c>
      <c r="G13" s="485" t="s">
        <v>18</v>
      </c>
      <c r="H13" s="511" t="s">
        <v>19</v>
      </c>
      <c r="I13" s="512" t="s">
        <v>17</v>
      </c>
      <c r="J13" s="487" t="s">
        <v>18</v>
      </c>
      <c r="K13" s="511" t="s">
        <v>19</v>
      </c>
      <c r="L13" s="510" t="s">
        <v>17</v>
      </c>
      <c r="M13" s="486" t="s">
        <v>18</v>
      </c>
      <c r="N13" s="511" t="s">
        <v>19</v>
      </c>
      <c r="O13" s="510" t="s">
        <v>17</v>
      </c>
      <c r="P13" s="485" t="s">
        <v>18</v>
      </c>
      <c r="Q13" s="511" t="s">
        <v>19</v>
      </c>
      <c r="R13" s="510" t="s">
        <v>17</v>
      </c>
      <c r="S13" s="384"/>
    </row>
    <row r="14" spans="1:19" ht="15.75" thickBot="1" x14ac:dyDescent="0.3">
      <c r="A14" s="384"/>
      <c r="B14" s="482"/>
      <c r="C14" s="481"/>
      <c r="D14" s="479"/>
      <c r="E14" s="508"/>
      <c r="F14" s="507"/>
      <c r="G14" s="477"/>
      <c r="H14" s="508"/>
      <c r="I14" s="509"/>
      <c r="J14" s="479"/>
      <c r="K14" s="508"/>
      <c r="L14" s="507"/>
      <c r="M14" s="478"/>
      <c r="N14" s="508"/>
      <c r="O14" s="507"/>
      <c r="P14" s="477"/>
      <c r="Q14" s="508"/>
      <c r="R14" s="507"/>
      <c r="S14" s="384"/>
    </row>
    <row r="15" spans="1:19" x14ac:dyDescent="0.25">
      <c r="A15" s="384"/>
      <c r="B15" s="474" t="s">
        <v>20</v>
      </c>
      <c r="C15" s="473" t="s">
        <v>21</v>
      </c>
      <c r="D15" s="458">
        <f>'[14]NR 2024'!G15</f>
        <v>2157.6</v>
      </c>
      <c r="E15" s="457">
        <f>'[14]NR 2024'!J15</f>
        <v>314.2</v>
      </c>
      <c r="F15" s="461">
        <f>D15+E15</f>
        <v>2471.7999999999997</v>
      </c>
      <c r="G15" s="458">
        <f>'[14]NR 2024'!O15</f>
        <v>2000</v>
      </c>
      <c r="H15" s="457">
        <f>'[14]NR 2024'!P15</f>
        <v>286</v>
      </c>
      <c r="I15" s="463">
        <f>G15+H15</f>
        <v>2286</v>
      </c>
      <c r="J15" s="472">
        <f>'[14]NR 2024'!AA15</f>
        <v>2150</v>
      </c>
      <c r="K15" s="471">
        <f>'[14]NR 2024'!AB15</f>
        <v>310</v>
      </c>
      <c r="L15" s="470">
        <f>J15+K15</f>
        <v>2460</v>
      </c>
      <c r="M15" s="500">
        <f>J15*1.1</f>
        <v>2365</v>
      </c>
      <c r="N15" s="457">
        <f>K15*1.1</f>
        <v>341</v>
      </c>
      <c r="O15" s="461">
        <f>M15+N15</f>
        <v>2706</v>
      </c>
      <c r="P15" s="458">
        <f>M15*1.1</f>
        <v>2601.5</v>
      </c>
      <c r="Q15" s="457">
        <f>N15*1.1</f>
        <v>375.1</v>
      </c>
      <c r="R15" s="461">
        <f>P15+Q15</f>
        <v>2976.6</v>
      </c>
      <c r="S15" s="384"/>
    </row>
    <row r="16" spans="1:19" x14ac:dyDescent="0.25">
      <c r="A16" s="384"/>
      <c r="B16" s="464" t="s">
        <v>22</v>
      </c>
      <c r="C16" s="506" t="s">
        <v>23</v>
      </c>
      <c r="D16" s="458">
        <f>'[14]NR 2024'!G16</f>
        <v>5060</v>
      </c>
      <c r="E16" s="469">
        <f>'[14]NR 2024'!J16</f>
        <v>0</v>
      </c>
      <c r="F16" s="461">
        <f>D16+E16</f>
        <v>5060</v>
      </c>
      <c r="G16" s="458">
        <f>'[14]NR 2024'!O16</f>
        <v>5747.7</v>
      </c>
      <c r="H16" s="469">
        <f>'[14]NR 2024'!P16</f>
        <v>0</v>
      </c>
      <c r="I16" s="463">
        <f>G16+H16</f>
        <v>5747.7</v>
      </c>
      <c r="J16" s="455">
        <f>'[14]NR 2024'!AA16</f>
        <v>6100</v>
      </c>
      <c r="K16" s="468">
        <f>'[14]NR 2024'!AB16</f>
        <v>0</v>
      </c>
      <c r="L16" s="453">
        <f>J16+K16</f>
        <v>6100</v>
      </c>
      <c r="M16" s="500">
        <f>J16*1.1</f>
        <v>6710.0000000000009</v>
      </c>
      <c r="N16" s="469">
        <f>K16*1.1</f>
        <v>0</v>
      </c>
      <c r="O16" s="461">
        <f>M16+N16</f>
        <v>6710.0000000000009</v>
      </c>
      <c r="P16" s="504">
        <f>M16*1.1</f>
        <v>7381.0000000000018</v>
      </c>
      <c r="Q16" s="469">
        <f>N16*1.1</f>
        <v>0</v>
      </c>
      <c r="R16" s="461">
        <f>P16+Q16</f>
        <v>7381.0000000000018</v>
      </c>
      <c r="S16" s="384"/>
    </row>
    <row r="17" spans="1:19" x14ac:dyDescent="0.25">
      <c r="A17" s="384"/>
      <c r="B17" s="464" t="s">
        <v>24</v>
      </c>
      <c r="C17" s="251" t="s">
        <v>25</v>
      </c>
      <c r="D17" s="458">
        <f>'[14]NR 2024'!G17</f>
        <v>522.70000000000005</v>
      </c>
      <c r="E17" s="469">
        <f>'[14]NR 2024'!J17</f>
        <v>0</v>
      </c>
      <c r="F17" s="461">
        <f>D17+E17</f>
        <v>522.70000000000005</v>
      </c>
      <c r="G17" s="458">
        <f>'[14]NR 2024'!O17</f>
        <v>483.3</v>
      </c>
      <c r="H17" s="469">
        <f>'[14]NR 2024'!P17</f>
        <v>0</v>
      </c>
      <c r="I17" s="463">
        <f>G17+H17</f>
        <v>483.3</v>
      </c>
      <c r="J17" s="455">
        <f>'[14]NR 2024'!AA17</f>
        <v>1030.9000000000001</v>
      </c>
      <c r="K17" s="468">
        <f>'[14]NR 2024'!AB17</f>
        <v>0</v>
      </c>
      <c r="L17" s="453">
        <f>J17+K17</f>
        <v>1030.9000000000001</v>
      </c>
      <c r="M17" s="500">
        <f>J17*1.1</f>
        <v>1133.9900000000002</v>
      </c>
      <c r="N17" s="469">
        <f>K17*1.1</f>
        <v>0</v>
      </c>
      <c r="O17" s="461">
        <f>M17+N17</f>
        <v>1133.9900000000002</v>
      </c>
      <c r="P17" s="504">
        <f>M17*1.1</f>
        <v>1247.3890000000004</v>
      </c>
      <c r="Q17" s="505">
        <f>N17*1.1</f>
        <v>0</v>
      </c>
      <c r="R17" s="461">
        <f>P17+Q17</f>
        <v>1247.3890000000004</v>
      </c>
      <c r="S17" s="384"/>
    </row>
    <row r="18" spans="1:19" x14ac:dyDescent="0.25">
      <c r="A18" s="384"/>
      <c r="B18" s="464" t="s">
        <v>26</v>
      </c>
      <c r="C18" s="253" t="s">
        <v>27</v>
      </c>
      <c r="D18" s="458">
        <f>'[14]NR 2024'!G18</f>
        <v>44003.200000000004</v>
      </c>
      <c r="E18" s="457">
        <f>'[14]NR 2024'!J18</f>
        <v>0</v>
      </c>
      <c r="F18" s="461">
        <f>D18+E18</f>
        <v>44003.200000000004</v>
      </c>
      <c r="G18" s="458">
        <f>'[14]NR 2024'!O18</f>
        <v>48405.5</v>
      </c>
      <c r="H18" s="457">
        <f>'[14]NR 2024'!P18</f>
        <v>0</v>
      </c>
      <c r="I18" s="463">
        <f>G18+H18</f>
        <v>48405.5</v>
      </c>
      <c r="J18" s="465">
        <f>'[14]NR 2024'!AA18</f>
        <v>48289.599999999999</v>
      </c>
      <c r="K18" s="454">
        <f>'[14]NR 2024'!AB18</f>
        <v>0</v>
      </c>
      <c r="L18" s="453">
        <f>J18+K18</f>
        <v>48289.599999999999</v>
      </c>
      <c r="M18" s="500">
        <f>J18*1.1</f>
        <v>53118.560000000005</v>
      </c>
      <c r="N18" s="457">
        <f>K18*1.1</f>
        <v>0</v>
      </c>
      <c r="O18" s="461">
        <f>M18+N18</f>
        <v>53118.560000000005</v>
      </c>
      <c r="P18" s="504">
        <f>M18*1.1</f>
        <v>58430.416000000012</v>
      </c>
      <c r="Q18" s="457">
        <f>N18*1.1</f>
        <v>0</v>
      </c>
      <c r="R18" s="461">
        <f>P18+Q18</f>
        <v>58430.416000000012</v>
      </c>
      <c r="S18" s="384"/>
    </row>
    <row r="19" spans="1:19" x14ac:dyDescent="0.25">
      <c r="A19" s="384"/>
      <c r="B19" s="464" t="s">
        <v>28</v>
      </c>
      <c r="C19" s="254" t="s">
        <v>29</v>
      </c>
      <c r="D19" s="458">
        <f>'[14]NR 2024'!G19</f>
        <v>897.3</v>
      </c>
      <c r="E19" s="457">
        <f>'[14]NR 2024'!J19</f>
        <v>0</v>
      </c>
      <c r="F19" s="461">
        <f>D19+E19</f>
        <v>897.3</v>
      </c>
      <c r="G19" s="458">
        <f>'[14]NR 2024'!O19</f>
        <v>897.3</v>
      </c>
      <c r="H19" s="457">
        <f>'[14]NR 2024'!P19</f>
        <v>0</v>
      </c>
      <c r="I19" s="463">
        <f>G19+H19</f>
        <v>897.3</v>
      </c>
      <c r="J19" s="465">
        <f>'[14]NR 2024'!AA19</f>
        <v>1030</v>
      </c>
      <c r="K19" s="454">
        <f>'[14]NR 2024'!AB19</f>
        <v>0</v>
      </c>
      <c r="L19" s="453">
        <f>J19+K19</f>
        <v>1030</v>
      </c>
      <c r="M19" s="500">
        <f>J19*1.1</f>
        <v>1133</v>
      </c>
      <c r="N19" s="457">
        <f>K19*1.1</f>
        <v>0</v>
      </c>
      <c r="O19" s="461">
        <f>M19+N19</f>
        <v>1133</v>
      </c>
      <c r="P19" s="504">
        <f>M19*1.1</f>
        <v>1246.3000000000002</v>
      </c>
      <c r="Q19" s="457">
        <f>N19*1.1</f>
        <v>0</v>
      </c>
      <c r="R19" s="461">
        <f>P19+Q19</f>
        <v>1246.3000000000002</v>
      </c>
      <c r="S19" s="384"/>
    </row>
    <row r="20" spans="1:19" x14ac:dyDescent="0.25">
      <c r="A20" s="384"/>
      <c r="B20" s="464" t="s">
        <v>30</v>
      </c>
      <c r="C20" s="254" t="s">
        <v>31</v>
      </c>
      <c r="D20" s="458">
        <f>'[14]NR 2024'!G20</f>
        <v>287</v>
      </c>
      <c r="E20" s="457">
        <f>'[14]NR 2024'!J20</f>
        <v>0</v>
      </c>
      <c r="F20" s="461">
        <f>D20+E20</f>
        <v>287</v>
      </c>
      <c r="G20" s="458">
        <f>'[14]NR 2024'!O20</f>
        <v>100</v>
      </c>
      <c r="H20" s="457">
        <f>'[14]NR 2024'!P20</f>
        <v>0</v>
      </c>
      <c r="I20" s="463">
        <f>G20+H20</f>
        <v>100</v>
      </c>
      <c r="J20" s="465">
        <f>'[14]NR 2024'!AA20</f>
        <v>600</v>
      </c>
      <c r="K20" s="454">
        <f>'[14]NR 2024'!AB20</f>
        <v>0</v>
      </c>
      <c r="L20" s="453">
        <f>J20+K20</f>
        <v>600</v>
      </c>
      <c r="M20" s="500">
        <f>J20*1.1</f>
        <v>660</v>
      </c>
      <c r="N20" s="457">
        <f>K20*1.1</f>
        <v>0</v>
      </c>
      <c r="O20" s="461">
        <f>M20+N20</f>
        <v>660</v>
      </c>
      <c r="P20" s="504">
        <f>M20*1.1</f>
        <v>726.00000000000011</v>
      </c>
      <c r="Q20" s="457">
        <f>N20*1.1</f>
        <v>0</v>
      </c>
      <c r="R20" s="461">
        <f>P20+Q20</f>
        <v>726.00000000000011</v>
      </c>
      <c r="S20" s="384"/>
    </row>
    <row r="21" spans="1:19" x14ac:dyDescent="0.25">
      <c r="A21" s="384"/>
      <c r="B21" s="464" t="s">
        <v>32</v>
      </c>
      <c r="C21" s="254" t="s">
        <v>33</v>
      </c>
      <c r="D21" s="458">
        <f>'[14]NR 2024'!G21</f>
        <v>209.3</v>
      </c>
      <c r="E21" s="457">
        <f>'[14]NR 2024'!J21</f>
        <v>262.2</v>
      </c>
      <c r="F21" s="461">
        <f>D21+E21</f>
        <v>471.5</v>
      </c>
      <c r="G21" s="458">
        <f>'[14]NR 2024'!O21</f>
        <v>190</v>
      </c>
      <c r="H21" s="457">
        <f>'[14]NR 2024'!P21</f>
        <v>196</v>
      </c>
      <c r="I21" s="463">
        <f>G21+H21</f>
        <v>386</v>
      </c>
      <c r="J21" s="465">
        <f>'[14]NR 2024'!AA21</f>
        <v>210</v>
      </c>
      <c r="K21" s="454">
        <f>'[14]NR 2024'!AB21</f>
        <v>260</v>
      </c>
      <c r="L21" s="453">
        <f>J21+K21</f>
        <v>470</v>
      </c>
      <c r="M21" s="500">
        <f>J21*1.1</f>
        <v>231.00000000000003</v>
      </c>
      <c r="N21" s="457">
        <f>K21*1.1</f>
        <v>286</v>
      </c>
      <c r="O21" s="461">
        <f>M21+N21</f>
        <v>517</v>
      </c>
      <c r="P21" s="504">
        <f>M21*1.1</f>
        <v>254.10000000000005</v>
      </c>
      <c r="Q21" s="503">
        <f>N21*1.1</f>
        <v>314.60000000000002</v>
      </c>
      <c r="R21" s="461">
        <f>P21+Q21</f>
        <v>568.70000000000005</v>
      </c>
      <c r="S21" s="384"/>
    </row>
    <row r="22" spans="1:19" x14ac:dyDescent="0.25">
      <c r="A22" s="384"/>
      <c r="B22" s="464" t="s">
        <v>34</v>
      </c>
      <c r="C22" s="254" t="s">
        <v>35</v>
      </c>
      <c r="D22" s="458">
        <f>'[14]NR 2024'!G22</f>
        <v>0</v>
      </c>
      <c r="E22" s="457">
        <f>'[14]NR 2024'!J22</f>
        <v>262.2</v>
      </c>
      <c r="F22" s="461">
        <f>D22+E22</f>
        <v>262.2</v>
      </c>
      <c r="G22" s="458">
        <f>'[14]NR 2024'!O22</f>
        <v>0</v>
      </c>
      <c r="H22" s="457">
        <f>'[14]NR 2024'!P22</f>
        <v>196</v>
      </c>
      <c r="I22" s="463">
        <f>G22+H22</f>
        <v>196</v>
      </c>
      <c r="J22" s="465">
        <f>'[14]NR 2024'!AA22</f>
        <v>0</v>
      </c>
      <c r="K22" s="454">
        <f>'[14]NR 2024'!AB22</f>
        <v>260</v>
      </c>
      <c r="L22" s="453">
        <f>J22+K22</f>
        <v>260</v>
      </c>
      <c r="M22" s="500">
        <f>J22*1.1</f>
        <v>0</v>
      </c>
      <c r="N22" s="457">
        <f>K22*1.1</f>
        <v>286</v>
      </c>
      <c r="O22" s="461">
        <f>M22+N22</f>
        <v>286</v>
      </c>
      <c r="P22" s="504">
        <f>M22*1.1</f>
        <v>0</v>
      </c>
      <c r="Q22" s="503">
        <f>N22*1.1</f>
        <v>314.60000000000002</v>
      </c>
      <c r="R22" s="461">
        <f>P22+Q22</f>
        <v>314.60000000000002</v>
      </c>
      <c r="S22" s="384"/>
    </row>
    <row r="23" spans="1:19" ht="15.75" thickBot="1" x14ac:dyDescent="0.3">
      <c r="A23" s="384"/>
      <c r="B23" s="502" t="s">
        <v>36</v>
      </c>
      <c r="C23" s="501" t="s">
        <v>37</v>
      </c>
      <c r="D23" s="458">
        <f>'[14]NR 2024'!G23</f>
        <v>0</v>
      </c>
      <c r="E23" s="457">
        <f>'[14]NR 2024'!J23</f>
        <v>0</v>
      </c>
      <c r="F23" s="450">
        <f>D23+E23</f>
        <v>0</v>
      </c>
      <c r="G23" s="458">
        <f>'[14]NR 2024'!L23</f>
        <v>0</v>
      </c>
      <c r="H23" s="457">
        <f>'[14]NR 2024'!M23</f>
        <v>0</v>
      </c>
      <c r="I23" s="456">
        <f>G23+H23</f>
        <v>0</v>
      </c>
      <c r="J23" s="465">
        <f>'[14]NR 2024'!AA23</f>
        <v>0</v>
      </c>
      <c r="K23" s="454">
        <f>'[14]NR 2024'!AB23</f>
        <v>0</v>
      </c>
      <c r="L23" s="453">
        <f>J23+K23</f>
        <v>0</v>
      </c>
      <c r="M23" s="500">
        <f>J23*1.1</f>
        <v>0</v>
      </c>
      <c r="N23" s="457">
        <f>K23*1.1</f>
        <v>0</v>
      </c>
      <c r="O23" s="450">
        <f>M23+N23</f>
        <v>0</v>
      </c>
      <c r="P23" s="499">
        <f>M23*1.1</f>
        <v>0</v>
      </c>
      <c r="Q23" s="498">
        <f>N23*1.1</f>
        <v>0</v>
      </c>
      <c r="R23" s="450">
        <f>P23+Q23</f>
        <v>0</v>
      </c>
      <c r="S23" s="384"/>
    </row>
    <row r="24" spans="1:19" ht="15.75" thickBot="1" x14ac:dyDescent="0.3">
      <c r="A24" s="384"/>
      <c r="B24" s="449" t="s">
        <v>38</v>
      </c>
      <c r="C24" s="497" t="s">
        <v>39</v>
      </c>
      <c r="D24" s="493">
        <f>SUM(D15:D21)</f>
        <v>53137.100000000013</v>
      </c>
      <c r="E24" s="493">
        <f>SUM(E15:E21)</f>
        <v>576.4</v>
      </c>
      <c r="F24" s="493">
        <f>SUM(F15:F21)</f>
        <v>53713.500000000007</v>
      </c>
      <c r="G24" s="493">
        <f>SUM(G15:G21)</f>
        <v>57823.8</v>
      </c>
      <c r="H24" s="493">
        <f>SUM(H15:H21)</f>
        <v>482</v>
      </c>
      <c r="I24" s="496">
        <f>SUM(I15:I21)</f>
        <v>58305.8</v>
      </c>
      <c r="J24" s="495">
        <f>SUM(J15:J21)</f>
        <v>59410.5</v>
      </c>
      <c r="K24" s="495">
        <f>SUM(K15:K21)</f>
        <v>570</v>
      </c>
      <c r="L24" s="495">
        <f>SUM(L15:L21)</f>
        <v>59980.5</v>
      </c>
      <c r="M24" s="494">
        <f>SUM(M15:M21)</f>
        <v>65351.55</v>
      </c>
      <c r="N24" s="493">
        <f>SUM(N15:N21)</f>
        <v>627</v>
      </c>
      <c r="O24" s="493">
        <f>SUM(O15:O21)</f>
        <v>65978.55</v>
      </c>
      <c r="P24" s="493">
        <f>SUM(P15:P21)</f>
        <v>71886.705000000031</v>
      </c>
      <c r="Q24" s="493">
        <f>SUM(Q15:Q21)</f>
        <v>689.7</v>
      </c>
      <c r="R24" s="493">
        <f>SUM(R15:R21)</f>
        <v>72576.405000000013</v>
      </c>
      <c r="S24" s="384"/>
    </row>
    <row r="25" spans="1:19" ht="15.75" customHeight="1" thickBot="1" x14ac:dyDescent="0.3">
      <c r="A25" s="384"/>
      <c r="B25" s="492"/>
      <c r="C25" s="491" t="s">
        <v>40</v>
      </c>
      <c r="D25" s="273"/>
      <c r="E25" s="273"/>
      <c r="F25" s="274"/>
      <c r="G25" s="273"/>
      <c r="H25" s="273"/>
      <c r="I25" s="273"/>
      <c r="J25" s="275"/>
      <c r="K25" s="273"/>
      <c r="L25" s="274"/>
      <c r="M25" s="273"/>
      <c r="N25" s="273"/>
      <c r="O25" s="274"/>
      <c r="P25" s="273"/>
      <c r="Q25" s="273"/>
      <c r="R25" s="274"/>
      <c r="S25" s="384"/>
    </row>
    <row r="26" spans="1:19" x14ac:dyDescent="0.25">
      <c r="A26" s="384"/>
      <c r="B26" s="490" t="s">
        <v>7</v>
      </c>
      <c r="C26" s="489" t="s">
        <v>8</v>
      </c>
      <c r="D26" s="487" t="s">
        <v>41</v>
      </c>
      <c r="E26" s="484" t="s">
        <v>42</v>
      </c>
      <c r="F26" s="483" t="s">
        <v>43</v>
      </c>
      <c r="G26" s="485" t="s">
        <v>41</v>
      </c>
      <c r="H26" s="484" t="s">
        <v>42</v>
      </c>
      <c r="I26" s="488" t="s">
        <v>43</v>
      </c>
      <c r="J26" s="487" t="s">
        <v>41</v>
      </c>
      <c r="K26" s="484" t="s">
        <v>42</v>
      </c>
      <c r="L26" s="483" t="s">
        <v>43</v>
      </c>
      <c r="M26" s="486" t="s">
        <v>41</v>
      </c>
      <c r="N26" s="484" t="s">
        <v>42</v>
      </c>
      <c r="O26" s="483" t="s">
        <v>43</v>
      </c>
      <c r="P26" s="485" t="s">
        <v>41</v>
      </c>
      <c r="Q26" s="484" t="s">
        <v>42</v>
      </c>
      <c r="R26" s="483" t="s">
        <v>43</v>
      </c>
      <c r="S26" s="384"/>
    </row>
    <row r="27" spans="1:19" ht="15.75" thickBot="1" x14ac:dyDescent="0.3">
      <c r="A27" s="384"/>
      <c r="B27" s="482"/>
      <c r="C27" s="481"/>
      <c r="D27" s="479"/>
      <c r="E27" s="476"/>
      <c r="F27" s="475"/>
      <c r="G27" s="477"/>
      <c r="H27" s="476"/>
      <c r="I27" s="480"/>
      <c r="J27" s="479"/>
      <c r="K27" s="476"/>
      <c r="L27" s="475"/>
      <c r="M27" s="478"/>
      <c r="N27" s="476"/>
      <c r="O27" s="475"/>
      <c r="P27" s="477"/>
      <c r="Q27" s="476"/>
      <c r="R27" s="475"/>
      <c r="S27" s="384"/>
    </row>
    <row r="28" spans="1:19" x14ac:dyDescent="0.25">
      <c r="A28" s="384"/>
      <c r="B28" s="474" t="s">
        <v>44</v>
      </c>
      <c r="C28" s="473" t="s">
        <v>45</v>
      </c>
      <c r="D28" s="458">
        <f>'[14]NR 2024'!G28</f>
        <v>109.6</v>
      </c>
      <c r="E28" s="457">
        <f>'[14]NR 2024'!J28</f>
        <v>0</v>
      </c>
      <c r="F28" s="461">
        <f>D28+E28</f>
        <v>109.6</v>
      </c>
      <c r="G28" s="458">
        <f>'[14]NR 2024'!O28</f>
        <v>272</v>
      </c>
      <c r="H28" s="457">
        <f>'[14]NR 2024'!P28</f>
        <v>5.3</v>
      </c>
      <c r="I28" s="463">
        <f>G28+H28</f>
        <v>277.3</v>
      </c>
      <c r="J28" s="472">
        <f>'[14]NR 2024'!AA28</f>
        <v>292</v>
      </c>
      <c r="K28" s="471">
        <f>'[14]NR 2024'!AB28</f>
        <v>4</v>
      </c>
      <c r="L28" s="470">
        <f>J28+K28</f>
        <v>296</v>
      </c>
      <c r="M28" s="452">
        <f>J28*1.1</f>
        <v>321.20000000000005</v>
      </c>
      <c r="N28" s="452">
        <f>K28*1.1</f>
        <v>4.4000000000000004</v>
      </c>
      <c r="O28" s="461">
        <f>M28+N28</f>
        <v>325.60000000000002</v>
      </c>
      <c r="P28" s="452">
        <f>M28*1.1</f>
        <v>353.32000000000011</v>
      </c>
      <c r="Q28" s="452">
        <f>N28*1.1</f>
        <v>4.8400000000000007</v>
      </c>
      <c r="R28" s="461">
        <f>P28+Q28</f>
        <v>358.16000000000008</v>
      </c>
      <c r="S28" s="384"/>
    </row>
    <row r="29" spans="1:19" x14ac:dyDescent="0.25">
      <c r="A29" s="384"/>
      <c r="B29" s="464" t="s">
        <v>46</v>
      </c>
      <c r="C29" s="254" t="s">
        <v>47</v>
      </c>
      <c r="D29" s="458">
        <f>'[14]NR 2024'!G29</f>
        <v>3279.2</v>
      </c>
      <c r="E29" s="469">
        <f>'[14]NR 2024'!J29</f>
        <v>226.8</v>
      </c>
      <c r="F29" s="461">
        <f>D29+E29</f>
        <v>3506</v>
      </c>
      <c r="G29" s="458">
        <f>'[14]NR 2024'!O29</f>
        <v>3031.2</v>
      </c>
      <c r="H29" s="469">
        <f>'[14]NR 2024'!P29</f>
        <v>280</v>
      </c>
      <c r="I29" s="463">
        <f>G29+H29</f>
        <v>3311.2</v>
      </c>
      <c r="J29" s="455">
        <f>'[14]NR 2024'!AA29</f>
        <v>3221.6</v>
      </c>
      <c r="K29" s="468">
        <f>'[14]NR 2024'!AB29</f>
        <v>280</v>
      </c>
      <c r="L29" s="453">
        <f>J29+K29</f>
        <v>3501.6</v>
      </c>
      <c r="M29" s="452">
        <f>J29*1.1</f>
        <v>3543.76</v>
      </c>
      <c r="N29" s="467">
        <f>K29*1.1</f>
        <v>308</v>
      </c>
      <c r="O29" s="461">
        <f>M29+N29</f>
        <v>3851.76</v>
      </c>
      <c r="P29" s="452">
        <f>M29*1.1</f>
        <v>3898.1360000000004</v>
      </c>
      <c r="Q29" s="466">
        <f>N29*1.1</f>
        <v>338.8</v>
      </c>
      <c r="R29" s="461">
        <f>P29+Q29</f>
        <v>4236.9360000000006</v>
      </c>
      <c r="S29" s="384"/>
    </row>
    <row r="30" spans="1:19" x14ac:dyDescent="0.25">
      <c r="A30" s="384"/>
      <c r="B30" s="464" t="s">
        <v>48</v>
      </c>
      <c r="C30" s="254" t="s">
        <v>49</v>
      </c>
      <c r="D30" s="458">
        <f>'[14]NR 2024'!G30</f>
        <v>2291.1</v>
      </c>
      <c r="E30" s="469">
        <f>'[14]NR 2024'!J30</f>
        <v>107.2</v>
      </c>
      <c r="F30" s="461">
        <f>D30+E30</f>
        <v>2398.2999999999997</v>
      </c>
      <c r="G30" s="458">
        <f>'[14]NR 2024'!O30</f>
        <v>2414.6999999999998</v>
      </c>
      <c r="H30" s="469">
        <f>'[14]NR 2024'!P30</f>
        <v>40</v>
      </c>
      <c r="I30" s="463">
        <f>G30+H30</f>
        <v>2454.6999999999998</v>
      </c>
      <c r="J30" s="465">
        <f>'[14]NR 2024'!AA30</f>
        <v>2414.6999999999998</v>
      </c>
      <c r="K30" s="468">
        <f>'[14]NR 2024'!AB30</f>
        <v>45</v>
      </c>
      <c r="L30" s="453">
        <f>J30+K30</f>
        <v>2459.6999999999998</v>
      </c>
      <c r="M30" s="452">
        <f>J30*1.1</f>
        <v>2656.17</v>
      </c>
      <c r="N30" s="467">
        <f>K30*1.1</f>
        <v>49.500000000000007</v>
      </c>
      <c r="O30" s="461">
        <f>M30+N30</f>
        <v>2705.67</v>
      </c>
      <c r="P30" s="452">
        <f>M30*1.1</f>
        <v>2921.7870000000003</v>
      </c>
      <c r="Q30" s="466">
        <f>N30*1.1</f>
        <v>54.45000000000001</v>
      </c>
      <c r="R30" s="461">
        <f>P30+Q30</f>
        <v>2976.2370000000001</v>
      </c>
      <c r="S30" s="384"/>
    </row>
    <row r="31" spans="1:19" x14ac:dyDescent="0.25">
      <c r="A31" s="384"/>
      <c r="B31" s="464" t="s">
        <v>50</v>
      </c>
      <c r="C31" s="254" t="s">
        <v>51</v>
      </c>
      <c r="D31" s="458">
        <f>'[14]NR 2024'!G31</f>
        <v>1386.7000000000003</v>
      </c>
      <c r="E31" s="457">
        <f>'[14]NR 2024'!J31</f>
        <v>0</v>
      </c>
      <c r="F31" s="461">
        <f>D31+E31</f>
        <v>1386.7000000000003</v>
      </c>
      <c r="G31" s="458">
        <f>'[14]NR 2024'!O31</f>
        <v>1335.6</v>
      </c>
      <c r="H31" s="457">
        <f>'[14]NR 2024'!P31</f>
        <v>0</v>
      </c>
      <c r="I31" s="463">
        <f>G31+H31</f>
        <v>1335.6</v>
      </c>
      <c r="J31" s="455">
        <f>'[14]NR 2024'!AA31</f>
        <v>1864</v>
      </c>
      <c r="K31" s="454">
        <f>'[14]NR 2024'!AB31</f>
        <v>15</v>
      </c>
      <c r="L31" s="453">
        <f>J31+K31</f>
        <v>1879</v>
      </c>
      <c r="M31" s="452">
        <f>J31*1.1</f>
        <v>2050.4</v>
      </c>
      <c r="N31" s="452">
        <f>K31*1.1</f>
        <v>16.5</v>
      </c>
      <c r="O31" s="461">
        <f>M31+N31</f>
        <v>2066.9</v>
      </c>
      <c r="P31" s="452">
        <f>M31*1.1</f>
        <v>2255.4400000000005</v>
      </c>
      <c r="Q31" s="462">
        <f>N31*1.1</f>
        <v>18.150000000000002</v>
      </c>
      <c r="R31" s="461">
        <f>P31+Q31</f>
        <v>2273.5900000000006</v>
      </c>
      <c r="S31" s="384"/>
    </row>
    <row r="32" spans="1:19" x14ac:dyDescent="0.25">
      <c r="A32" s="384"/>
      <c r="B32" s="464" t="s">
        <v>52</v>
      </c>
      <c r="C32" s="254" t="s">
        <v>53</v>
      </c>
      <c r="D32" s="458">
        <f>'[14]NR 2024'!G32</f>
        <v>31905.200000000001</v>
      </c>
      <c r="E32" s="457">
        <f>'[14]NR 2024'!J32</f>
        <v>88.9</v>
      </c>
      <c r="F32" s="461">
        <f>D32+E32</f>
        <v>31994.100000000002</v>
      </c>
      <c r="G32" s="458">
        <f>'[14]NR 2024'!O32</f>
        <v>35439.4</v>
      </c>
      <c r="H32" s="457">
        <f>'[14]NR 2024'!P32</f>
        <v>144</v>
      </c>
      <c r="I32" s="463">
        <f>G32+H32</f>
        <v>35583.4</v>
      </c>
      <c r="J32" s="465">
        <f>'[14]NR 2024'!AA32</f>
        <v>35291.200000000004</v>
      </c>
      <c r="K32" s="454">
        <f>'[14]NR 2024'!AB32</f>
        <v>154</v>
      </c>
      <c r="L32" s="453">
        <f>J32+K32</f>
        <v>35445.200000000004</v>
      </c>
      <c r="M32" s="452">
        <f>J32*1.1</f>
        <v>38820.320000000007</v>
      </c>
      <c r="N32" s="452">
        <f>K32*1.1</f>
        <v>169.4</v>
      </c>
      <c r="O32" s="461">
        <f>M32+N32</f>
        <v>38989.720000000008</v>
      </c>
      <c r="P32" s="452">
        <f>M32*1.1</f>
        <v>42702.352000000014</v>
      </c>
      <c r="Q32" s="462">
        <f>N32*1.1</f>
        <v>186.34000000000003</v>
      </c>
      <c r="R32" s="461">
        <f>P32+Q32</f>
        <v>42888.69200000001</v>
      </c>
      <c r="S32" s="384"/>
    </row>
    <row r="33" spans="1:19" x14ac:dyDescent="0.25">
      <c r="A33" s="384"/>
      <c r="B33" s="464" t="s">
        <v>54</v>
      </c>
      <c r="C33" s="254" t="s">
        <v>55</v>
      </c>
      <c r="D33" s="458">
        <f>'[14]NR 2024'!G33</f>
        <v>31387.4</v>
      </c>
      <c r="E33" s="457">
        <f>'[14]NR 2024'!J33</f>
        <v>31.6</v>
      </c>
      <c r="F33" s="461">
        <f>D33+E33</f>
        <v>31419</v>
      </c>
      <c r="G33" s="458">
        <f>'[14]NR 2024'!O33</f>
        <v>34875.800000000003</v>
      </c>
      <c r="H33" s="457">
        <f>'[14]NR 2024'!P33</f>
        <v>44</v>
      </c>
      <c r="I33" s="463">
        <f>G33+H33</f>
        <v>34919.800000000003</v>
      </c>
      <c r="J33" s="455">
        <f>'[14]NR 2024'!AA33</f>
        <v>34844.800000000003</v>
      </c>
      <c r="K33" s="454">
        <f>'[14]NR 2024'!AB33</f>
        <v>44</v>
      </c>
      <c r="L33" s="453">
        <f>J33+K33</f>
        <v>34888.800000000003</v>
      </c>
      <c r="M33" s="452">
        <f>J33*1.1</f>
        <v>38329.280000000006</v>
      </c>
      <c r="N33" s="452">
        <f>K33*1.1</f>
        <v>48.400000000000006</v>
      </c>
      <c r="O33" s="461">
        <f>M33+N33</f>
        <v>38377.680000000008</v>
      </c>
      <c r="P33" s="452">
        <f>M33*1.1</f>
        <v>42162.208000000013</v>
      </c>
      <c r="Q33" s="462">
        <f>N33*1.1</f>
        <v>53.240000000000009</v>
      </c>
      <c r="R33" s="461">
        <f>P33+Q33</f>
        <v>42215.448000000011</v>
      </c>
      <c r="S33" s="384"/>
    </row>
    <row r="34" spans="1:19" x14ac:dyDescent="0.25">
      <c r="A34" s="384"/>
      <c r="B34" s="464" t="s">
        <v>56</v>
      </c>
      <c r="C34" s="286" t="s">
        <v>57</v>
      </c>
      <c r="D34" s="458">
        <f>'[14]NR 2024'!G34</f>
        <v>517.79999999999995</v>
      </c>
      <c r="E34" s="457">
        <f>'[14]NR 2024'!J34</f>
        <v>57.3</v>
      </c>
      <c r="F34" s="461">
        <f>D34+E34</f>
        <v>575.09999999999991</v>
      </c>
      <c r="G34" s="458">
        <f>'[14]NR 2024'!O34</f>
        <v>563.6</v>
      </c>
      <c r="H34" s="457">
        <f>'[14]NR 2024'!P34</f>
        <v>100</v>
      </c>
      <c r="I34" s="463">
        <f>G34+H34</f>
        <v>663.6</v>
      </c>
      <c r="J34" s="465">
        <f>'[14]NR 2024'!AA34</f>
        <v>446.4</v>
      </c>
      <c r="K34" s="454">
        <f>'[14]NR 2024'!AB34</f>
        <v>110</v>
      </c>
      <c r="L34" s="453">
        <f>J34+K34</f>
        <v>556.4</v>
      </c>
      <c r="M34" s="452">
        <f>J34*1.1</f>
        <v>491.04</v>
      </c>
      <c r="N34" s="452">
        <f>K34*1.1</f>
        <v>121.00000000000001</v>
      </c>
      <c r="O34" s="461">
        <f>M34+N34</f>
        <v>612.04000000000008</v>
      </c>
      <c r="P34" s="452">
        <f>M34*1.1</f>
        <v>540.14400000000012</v>
      </c>
      <c r="Q34" s="462">
        <f>N34*1.1</f>
        <v>133.10000000000002</v>
      </c>
      <c r="R34" s="461">
        <f>P34+Q34</f>
        <v>673.24400000000014</v>
      </c>
      <c r="S34" s="384"/>
    </row>
    <row r="35" spans="1:19" x14ac:dyDescent="0.25">
      <c r="A35" s="384"/>
      <c r="B35" s="464" t="s">
        <v>58</v>
      </c>
      <c r="C35" s="254" t="s">
        <v>59</v>
      </c>
      <c r="D35" s="458">
        <f>'[14]NR 2024'!G35</f>
        <v>10384.700000000001</v>
      </c>
      <c r="E35" s="457">
        <f>'[14]NR 2024'!J35</f>
        <v>10.7</v>
      </c>
      <c r="F35" s="461">
        <f>D35+E35</f>
        <v>10395.400000000001</v>
      </c>
      <c r="G35" s="458">
        <f>'[14]NR 2024'!O35</f>
        <v>11713.1</v>
      </c>
      <c r="H35" s="457">
        <f>'[14]NR 2024'!P35</f>
        <v>11.7</v>
      </c>
      <c r="I35" s="463">
        <f>G35+H35</f>
        <v>11724.800000000001</v>
      </c>
      <c r="J35" s="455">
        <f>'[14]NR 2024'!AA35</f>
        <v>11756.499999999998</v>
      </c>
      <c r="K35" s="454">
        <f>'[14]NR 2024'!AB35</f>
        <v>11.7</v>
      </c>
      <c r="L35" s="453">
        <f>J35+K35</f>
        <v>11768.199999999999</v>
      </c>
      <c r="M35" s="452">
        <f>J35*1.1</f>
        <v>12932.15</v>
      </c>
      <c r="N35" s="452">
        <f>K35*1.1</f>
        <v>12.870000000000001</v>
      </c>
      <c r="O35" s="461">
        <f>M35+N35</f>
        <v>12945.02</v>
      </c>
      <c r="P35" s="452">
        <f>M35*1.1</f>
        <v>14225.365000000002</v>
      </c>
      <c r="Q35" s="462">
        <f>N35*1.1</f>
        <v>14.157000000000002</v>
      </c>
      <c r="R35" s="461">
        <f>P35+Q35</f>
        <v>14239.522000000001</v>
      </c>
      <c r="S35" s="384"/>
    </row>
    <row r="36" spans="1:19" x14ac:dyDescent="0.25">
      <c r="A36" s="384"/>
      <c r="B36" s="464" t="s">
        <v>60</v>
      </c>
      <c r="C36" s="254" t="s">
        <v>61</v>
      </c>
      <c r="D36" s="458">
        <f>'[14]NR 2024'!G36</f>
        <v>0</v>
      </c>
      <c r="E36" s="457">
        <f>'[14]NR 2024'!J36</f>
        <v>0</v>
      </c>
      <c r="F36" s="461">
        <f>D36+E36</f>
        <v>0</v>
      </c>
      <c r="G36" s="458">
        <f>'[14]NR 2024'!O36</f>
        <v>0</v>
      </c>
      <c r="H36" s="457">
        <f>'[14]NR 2024'!P36</f>
        <v>0</v>
      </c>
      <c r="I36" s="463">
        <f>G36+H36</f>
        <v>0</v>
      </c>
      <c r="J36" s="465">
        <f>'[14]NR 2024'!AA36</f>
        <v>2</v>
      </c>
      <c r="K36" s="454">
        <f>'[14]NR 2024'!AB36</f>
        <v>0</v>
      </c>
      <c r="L36" s="453">
        <f>J36+K36</f>
        <v>2</v>
      </c>
      <c r="M36" s="452">
        <f>J36*1.1</f>
        <v>2.2000000000000002</v>
      </c>
      <c r="N36" s="452">
        <f>K36*1.1</f>
        <v>0</v>
      </c>
      <c r="O36" s="461">
        <f>M36+N36</f>
        <v>2.2000000000000002</v>
      </c>
      <c r="P36" s="452">
        <f>M36*1.1</f>
        <v>2.4200000000000004</v>
      </c>
      <c r="Q36" s="462">
        <f>N36*1.1</f>
        <v>0</v>
      </c>
      <c r="R36" s="461">
        <f>P36+Q36</f>
        <v>2.4200000000000004</v>
      </c>
      <c r="S36" s="384"/>
    </row>
    <row r="37" spans="1:19" x14ac:dyDescent="0.25">
      <c r="A37" s="384"/>
      <c r="B37" s="464" t="s">
        <v>62</v>
      </c>
      <c r="C37" s="254" t="s">
        <v>63</v>
      </c>
      <c r="D37" s="458">
        <f>'[14]NR 2024'!G37</f>
        <v>1825.1999999999998</v>
      </c>
      <c r="E37" s="457">
        <f>'[14]NR 2024'!J37</f>
        <v>0</v>
      </c>
      <c r="F37" s="461">
        <f>D37+E37</f>
        <v>1825.1999999999998</v>
      </c>
      <c r="G37" s="458">
        <f>'[14]NR 2024'!O37</f>
        <v>1887.3</v>
      </c>
      <c r="H37" s="457">
        <f>'[14]NR 2024'!P37</f>
        <v>0</v>
      </c>
      <c r="I37" s="463">
        <f>G37+H37</f>
        <v>1887.3</v>
      </c>
      <c r="J37" s="455">
        <f>'[14]NR 2024'!AA37</f>
        <v>2026.4</v>
      </c>
      <c r="K37" s="454">
        <f>'[14]NR 2024'!AB37</f>
        <v>0</v>
      </c>
      <c r="L37" s="453">
        <f>J37+K37</f>
        <v>2026.4</v>
      </c>
      <c r="M37" s="452">
        <f>J37*1.1</f>
        <v>2229.0400000000004</v>
      </c>
      <c r="N37" s="452">
        <f>K37*1.1</f>
        <v>0</v>
      </c>
      <c r="O37" s="461">
        <f>M37+N37</f>
        <v>2229.0400000000004</v>
      </c>
      <c r="P37" s="452">
        <f>M37*1.1</f>
        <v>2451.9440000000009</v>
      </c>
      <c r="Q37" s="462">
        <f>N37*1.1</f>
        <v>0</v>
      </c>
      <c r="R37" s="461">
        <f>P37+Q37</f>
        <v>2451.9440000000009</v>
      </c>
      <c r="S37" s="384"/>
    </row>
    <row r="38" spans="1:19" ht="15.75" thickBot="1" x14ac:dyDescent="0.3">
      <c r="A38" s="384"/>
      <c r="B38" s="460" t="s">
        <v>64</v>
      </c>
      <c r="C38" s="459" t="s">
        <v>65</v>
      </c>
      <c r="D38" s="458">
        <f>'[14]NR 2024'!G38</f>
        <v>1951.6000000000001</v>
      </c>
      <c r="E38" s="457">
        <f>'[14]NR 2024'!J38</f>
        <v>0.6</v>
      </c>
      <c r="F38" s="450">
        <f>D38+E38</f>
        <v>1952.2</v>
      </c>
      <c r="G38" s="458">
        <f>'[14]NR 2024'!O38</f>
        <v>1730.5</v>
      </c>
      <c r="H38" s="457">
        <f>'[14]NR 2024'!P38</f>
        <v>1</v>
      </c>
      <c r="I38" s="456">
        <f>G38+H38</f>
        <v>1731.5</v>
      </c>
      <c r="J38" s="455">
        <f>'[14]NR 2024'!AA38</f>
        <v>2542.1</v>
      </c>
      <c r="K38" s="454">
        <f>'[14]NR 2024'!AB38</f>
        <v>60.3</v>
      </c>
      <c r="L38" s="453">
        <f>J38+K38</f>
        <v>2602.4</v>
      </c>
      <c r="M38" s="452">
        <f>J38*1.1</f>
        <v>2796.31</v>
      </c>
      <c r="N38" s="452">
        <f>K38*1.1</f>
        <v>66.33</v>
      </c>
      <c r="O38" s="450">
        <f>M38+N38</f>
        <v>2862.64</v>
      </c>
      <c r="P38" s="452">
        <f>M38*1.1</f>
        <v>3075.9410000000003</v>
      </c>
      <c r="Q38" s="451">
        <f>N38*1.1</f>
        <v>72.963000000000008</v>
      </c>
      <c r="R38" s="450">
        <f>P38+Q38</f>
        <v>3148.9040000000005</v>
      </c>
      <c r="S38" s="384"/>
    </row>
    <row r="39" spans="1:19" ht="15.75" thickBot="1" x14ac:dyDescent="0.3">
      <c r="A39" s="384"/>
      <c r="B39" s="449" t="s">
        <v>66</v>
      </c>
      <c r="C39" s="448" t="s">
        <v>67</v>
      </c>
      <c r="D39" s="444">
        <f>SUM(D28:D32)+SUM(D35:D38)</f>
        <v>53133.3</v>
      </c>
      <c r="E39" s="444">
        <f>SUM(E28:E32)+SUM(E35:E38)</f>
        <v>434.2</v>
      </c>
      <c r="F39" s="443">
        <f>SUM(F35:F38)+SUM(F28:F32)</f>
        <v>53567.500000000007</v>
      </c>
      <c r="G39" s="444">
        <f>SUM(G28:G32)+SUM(G35:G38)</f>
        <v>57823.8</v>
      </c>
      <c r="H39" s="444">
        <f>SUM(H28:H32)+SUM(H35:H38)</f>
        <v>482</v>
      </c>
      <c r="I39" s="447">
        <f>SUM(I35:I38)+SUM(I28:I32)</f>
        <v>58305.799999999996</v>
      </c>
      <c r="J39" s="445">
        <f>SUM(J28:J32)+SUM(J35:J38)</f>
        <v>59410.5</v>
      </c>
      <c r="K39" s="446">
        <f>SUM(K28:K32)+SUM(K35:K38)</f>
        <v>570</v>
      </c>
      <c r="L39" s="445">
        <f>SUM(L35:L38)+SUM(L28:L32)</f>
        <v>59980.5</v>
      </c>
      <c r="M39" s="444">
        <f>SUM(M28:M32)+SUM(M35:M38)</f>
        <v>65351.55</v>
      </c>
      <c r="N39" s="444">
        <f>SUM(N28:N32)+SUM(N35:N38)</f>
        <v>627</v>
      </c>
      <c r="O39" s="443">
        <f>SUM(O35:O38)+SUM(O28:O32)</f>
        <v>65978.550000000017</v>
      </c>
      <c r="P39" s="444">
        <f>SUM(P28:P32)+SUM(P35:P38)</f>
        <v>71886.705000000016</v>
      </c>
      <c r="Q39" s="444">
        <f>SUM(Q28:Q32)+SUM(Q35:Q38)</f>
        <v>689.69999999999993</v>
      </c>
      <c r="R39" s="443">
        <f>SUM(R35:R38)+SUM(R28:R32)</f>
        <v>72576.405000000013</v>
      </c>
      <c r="S39" s="384"/>
    </row>
    <row r="40" spans="1:19" ht="19.5" thickBot="1" x14ac:dyDescent="0.35">
      <c r="A40" s="384"/>
      <c r="B40" s="442" t="s">
        <v>68</v>
      </c>
      <c r="C40" s="441" t="s">
        <v>69</v>
      </c>
      <c r="D40" s="298">
        <f>D24-D39</f>
        <v>3.8000000000101863</v>
      </c>
      <c r="E40" s="298">
        <f>E24-E39</f>
        <v>142.19999999999999</v>
      </c>
      <c r="F40" s="299">
        <f>F24-F39</f>
        <v>146</v>
      </c>
      <c r="G40" s="298">
        <f>G24-G39</f>
        <v>0</v>
      </c>
      <c r="H40" s="298">
        <f>H24-H39</f>
        <v>0</v>
      </c>
      <c r="I40" s="300">
        <f>I24-I39</f>
        <v>0</v>
      </c>
      <c r="J40" s="298">
        <f>J24-J39</f>
        <v>0</v>
      </c>
      <c r="K40" s="298">
        <f>K24-K39</f>
        <v>0</v>
      </c>
      <c r="L40" s="299">
        <f>L24-L39</f>
        <v>0</v>
      </c>
      <c r="M40" s="301">
        <f>M24-M39</f>
        <v>0</v>
      </c>
      <c r="N40" s="298">
        <f>N24-N39</f>
        <v>0</v>
      </c>
      <c r="O40" s="299">
        <f>O24-O39</f>
        <v>0</v>
      </c>
      <c r="P40" s="298">
        <f>P24-P39</f>
        <v>0</v>
      </c>
      <c r="Q40" s="298">
        <f>Q24-Q39</f>
        <v>0</v>
      </c>
      <c r="R40" s="299">
        <f>R24-R39</f>
        <v>0</v>
      </c>
      <c r="S40" s="384"/>
    </row>
    <row r="41" spans="1:19" ht="15.75" thickBot="1" x14ac:dyDescent="0.3">
      <c r="A41" s="384"/>
      <c r="B41" s="440" t="s">
        <v>70</v>
      </c>
      <c r="C41" s="439" t="s">
        <v>71</v>
      </c>
      <c r="D41" s="434"/>
      <c r="E41" s="438"/>
      <c r="F41" s="432">
        <f>F40-D16</f>
        <v>-4914</v>
      </c>
      <c r="G41" s="434"/>
      <c r="H41" s="433"/>
      <c r="I41" s="437">
        <f>I40-G16</f>
        <v>-5747.7</v>
      </c>
      <c r="J41" s="436"/>
      <c r="K41" s="433"/>
      <c r="L41" s="432">
        <f>L40-J16</f>
        <v>-6100</v>
      </c>
      <c r="M41" s="435"/>
      <c r="N41" s="433"/>
      <c r="O41" s="432">
        <f>O40-M16</f>
        <v>-6710.0000000000009</v>
      </c>
      <c r="P41" s="434"/>
      <c r="Q41" s="433"/>
      <c r="R41" s="432">
        <f>R40-P16</f>
        <v>-7381.0000000000018</v>
      </c>
      <c r="S41" s="384"/>
    </row>
    <row r="42" spans="1:19" ht="8.25" customHeight="1" thickBot="1" x14ac:dyDescent="0.3">
      <c r="A42" s="384"/>
      <c r="B42" s="427"/>
      <c r="C42" s="411"/>
      <c r="D42" s="384"/>
      <c r="E42" s="410"/>
      <c r="F42" s="410"/>
      <c r="G42" s="384"/>
      <c r="H42" s="410"/>
      <c r="I42" s="410"/>
      <c r="J42" s="410"/>
      <c r="K42" s="410"/>
      <c r="L42" s="384"/>
      <c r="M42" s="384"/>
      <c r="N42" s="384"/>
      <c r="O42" s="384"/>
      <c r="P42" s="384"/>
      <c r="Q42" s="384"/>
      <c r="R42" s="384"/>
      <c r="S42" s="384"/>
    </row>
    <row r="43" spans="1:19" ht="15.75" customHeight="1" x14ac:dyDescent="0.25">
      <c r="A43" s="384"/>
      <c r="B43" s="427"/>
      <c r="C43" s="426" t="s">
        <v>72</v>
      </c>
      <c r="D43" s="431" t="s">
        <v>73</v>
      </c>
      <c r="E43" s="410"/>
      <c r="F43" s="409"/>
      <c r="G43" s="431" t="s">
        <v>74</v>
      </c>
      <c r="H43" s="410"/>
      <c r="I43" s="410"/>
      <c r="J43" s="431" t="s">
        <v>75</v>
      </c>
      <c r="K43" s="410"/>
      <c r="L43" s="410"/>
      <c r="M43" s="431" t="s">
        <v>76</v>
      </c>
      <c r="N43" s="384"/>
      <c r="O43" s="384"/>
      <c r="P43" s="431" t="s">
        <v>76</v>
      </c>
      <c r="Q43" s="384"/>
      <c r="R43" s="384"/>
      <c r="S43" s="384"/>
    </row>
    <row r="44" spans="1:19" ht="15.75" thickBot="1" x14ac:dyDescent="0.3">
      <c r="A44" s="384"/>
      <c r="B44" s="427"/>
      <c r="C44" s="430"/>
      <c r="D44" s="428">
        <f>'[14]NR 2024'!D44</f>
        <v>642.1</v>
      </c>
      <c r="E44" s="410"/>
      <c r="F44" s="409"/>
      <c r="G44" s="428">
        <f>'[14]NR 2024'!L44</f>
        <v>642.1</v>
      </c>
      <c r="H44" s="421"/>
      <c r="I44" s="421"/>
      <c r="J44" s="429">
        <v>639.9</v>
      </c>
      <c r="K44" s="421"/>
      <c r="L44" s="421"/>
      <c r="M44" s="428">
        <v>639.9</v>
      </c>
      <c r="N44" s="384"/>
      <c r="O44" s="384"/>
      <c r="P44" s="428">
        <v>639.9</v>
      </c>
      <c r="Q44" s="384"/>
      <c r="R44" s="384"/>
      <c r="S44" s="384"/>
    </row>
    <row r="45" spans="1:19" ht="8.25" customHeight="1" thickBot="1" x14ac:dyDescent="0.3">
      <c r="A45" s="384"/>
      <c r="B45" s="427"/>
      <c r="C45" s="411"/>
      <c r="D45" s="410"/>
      <c r="E45" s="410"/>
      <c r="F45" s="409"/>
      <c r="G45" s="410"/>
      <c r="H45" s="410"/>
      <c r="I45" s="409"/>
      <c r="J45" s="409"/>
      <c r="K45" s="409"/>
      <c r="L45" s="384"/>
      <c r="M45" s="384"/>
      <c r="N45" s="384"/>
      <c r="O45" s="384"/>
      <c r="P45" s="384"/>
      <c r="Q45" s="384"/>
      <c r="R45" s="384"/>
      <c r="S45" s="384"/>
    </row>
    <row r="46" spans="1:19" ht="37.5" customHeight="1" thickBot="1" x14ac:dyDescent="0.3">
      <c r="A46" s="384"/>
      <c r="B46" s="427"/>
      <c r="C46" s="426" t="s">
        <v>77</v>
      </c>
      <c r="D46" s="424" t="s">
        <v>78</v>
      </c>
      <c r="E46" s="423" t="s">
        <v>79</v>
      </c>
      <c r="F46" s="409"/>
      <c r="G46" s="424" t="s">
        <v>78</v>
      </c>
      <c r="H46" s="423" t="s">
        <v>79</v>
      </c>
      <c r="I46" s="384"/>
      <c r="J46" s="424" t="s">
        <v>78</v>
      </c>
      <c r="K46" s="423" t="s">
        <v>79</v>
      </c>
      <c r="L46" s="425"/>
      <c r="M46" s="424" t="s">
        <v>78</v>
      </c>
      <c r="N46" s="423" t="s">
        <v>79</v>
      </c>
      <c r="O46" s="384"/>
      <c r="P46" s="424" t="s">
        <v>78</v>
      </c>
      <c r="Q46" s="423" t="s">
        <v>79</v>
      </c>
      <c r="R46" s="384"/>
      <c r="S46" s="384"/>
    </row>
    <row r="47" spans="1:19" ht="15.75" thickBot="1" x14ac:dyDescent="0.3">
      <c r="A47" s="384"/>
      <c r="B47" s="412"/>
      <c r="C47" s="422"/>
      <c r="D47" s="420">
        <v>0</v>
      </c>
      <c r="E47" s="419">
        <v>0</v>
      </c>
      <c r="F47" s="409"/>
      <c r="G47" s="420">
        <v>0</v>
      </c>
      <c r="H47" s="419">
        <v>0</v>
      </c>
      <c r="I47" s="384"/>
      <c r="J47" s="420">
        <v>0</v>
      </c>
      <c r="K47" s="419">
        <v>0</v>
      </c>
      <c r="L47" s="421"/>
      <c r="M47" s="420">
        <v>0</v>
      </c>
      <c r="N47" s="419">
        <v>0</v>
      </c>
      <c r="O47" s="384"/>
      <c r="P47" s="420">
        <v>0</v>
      </c>
      <c r="Q47" s="419">
        <v>0</v>
      </c>
      <c r="R47" s="384"/>
      <c r="S47" s="384"/>
    </row>
    <row r="48" spans="1:19" x14ac:dyDescent="0.25">
      <c r="A48" s="384"/>
      <c r="B48" s="412"/>
      <c r="C48" s="411"/>
      <c r="D48" s="410"/>
      <c r="E48" s="410"/>
      <c r="F48" s="409"/>
      <c r="G48" s="410"/>
      <c r="H48" s="410"/>
      <c r="I48" s="409"/>
      <c r="J48" s="409"/>
      <c r="K48" s="409"/>
      <c r="L48" s="384"/>
      <c r="M48" s="384"/>
      <c r="N48" s="384"/>
      <c r="O48" s="384"/>
      <c r="P48" s="384"/>
      <c r="Q48" s="384"/>
      <c r="R48" s="384"/>
      <c r="S48" s="384"/>
    </row>
    <row r="49" spans="1:19" x14ac:dyDescent="0.25">
      <c r="A49" s="384"/>
      <c r="B49" s="412"/>
      <c r="C49" s="416" t="s">
        <v>80</v>
      </c>
      <c r="D49" s="414" t="s">
        <v>81</v>
      </c>
      <c r="E49" s="410"/>
      <c r="F49" s="384"/>
      <c r="G49" s="414" t="s">
        <v>82</v>
      </c>
      <c r="H49" s="384"/>
      <c r="I49" s="384"/>
      <c r="J49" s="414" t="s">
        <v>83</v>
      </c>
      <c r="K49" s="384"/>
      <c r="L49" s="415"/>
      <c r="M49" s="414" t="s">
        <v>84</v>
      </c>
      <c r="N49" s="415"/>
      <c r="O49" s="415"/>
      <c r="P49" s="414" t="s">
        <v>85</v>
      </c>
      <c r="Q49" s="384"/>
      <c r="R49" s="384"/>
      <c r="S49" s="384"/>
    </row>
    <row r="50" spans="1:19" x14ac:dyDescent="0.25">
      <c r="A50" s="384"/>
      <c r="B50" s="412"/>
      <c r="C50" s="332" t="s">
        <v>86</v>
      </c>
      <c r="D50" s="417">
        <f>SUM(D51:D54)</f>
        <v>2234.1999999999998</v>
      </c>
      <c r="E50" s="410"/>
      <c r="F50" s="384"/>
      <c r="G50" s="417">
        <f>SUM(G51:G54)</f>
        <v>2785.7999999999997</v>
      </c>
      <c r="H50" s="384"/>
      <c r="I50" s="384"/>
      <c r="J50" s="417">
        <f>SUM(J51:J54)</f>
        <v>2552.8999999999996</v>
      </c>
      <c r="K50" s="384"/>
      <c r="L50" s="418"/>
      <c r="M50" s="417">
        <f>SUM(M51:M55)</f>
        <v>2808.1900000000005</v>
      </c>
      <c r="N50" s="418"/>
      <c r="O50" s="418"/>
      <c r="P50" s="417">
        <f>SUM(P51:P54)</f>
        <v>3089.0090000000005</v>
      </c>
      <c r="Q50" s="384"/>
      <c r="R50" s="384"/>
      <c r="S50" s="384"/>
    </row>
    <row r="51" spans="1:19" x14ac:dyDescent="0.25">
      <c r="A51" s="384"/>
      <c r="B51" s="412"/>
      <c r="C51" s="332" t="s">
        <v>87</v>
      </c>
      <c r="D51" s="417">
        <f>'[14]NR 2024'!G51</f>
        <v>1075.5999999999999</v>
      </c>
      <c r="E51" s="410"/>
      <c r="F51" s="384"/>
      <c r="G51" s="417">
        <f>'[14]NR 2024'!O51</f>
        <v>1145.5999999999999</v>
      </c>
      <c r="H51" s="384"/>
      <c r="I51" s="384"/>
      <c r="J51" s="417">
        <f>'[14]NR 2024'!AA51</f>
        <v>595.59999999999991</v>
      </c>
      <c r="K51" s="384"/>
      <c r="L51" s="418"/>
      <c r="M51" s="417">
        <f>J51*1.1</f>
        <v>655.16</v>
      </c>
      <c r="N51" s="418"/>
      <c r="O51" s="418"/>
      <c r="P51" s="417">
        <f>M51*1.1</f>
        <v>720.67600000000004</v>
      </c>
      <c r="Q51" s="384"/>
      <c r="R51" s="384"/>
      <c r="S51" s="384"/>
    </row>
    <row r="52" spans="1:19" x14ac:dyDescent="0.25">
      <c r="A52" s="384"/>
      <c r="B52" s="412"/>
      <c r="C52" s="332" t="s">
        <v>88</v>
      </c>
      <c r="D52" s="417">
        <f>'[14]NR 2024'!G52</f>
        <v>293.99999999999977</v>
      </c>
      <c r="E52" s="410"/>
      <c r="F52" s="384"/>
      <c r="G52" s="417">
        <f>'[14]NR 2024'!O52</f>
        <v>631.89999999999975</v>
      </c>
      <c r="H52" s="384"/>
      <c r="I52" s="384"/>
      <c r="J52" s="417">
        <f>'[14]NR 2024'!AA52</f>
        <v>939.79999999999984</v>
      </c>
      <c r="K52" s="384"/>
      <c r="L52" s="418"/>
      <c r="M52" s="417">
        <f>J52*1.1</f>
        <v>1033.78</v>
      </c>
      <c r="N52" s="418"/>
      <c r="O52" s="418"/>
      <c r="P52" s="417">
        <f>M52*1.1</f>
        <v>1137.1580000000001</v>
      </c>
      <c r="Q52" s="384"/>
      <c r="R52" s="384"/>
      <c r="S52" s="384"/>
    </row>
    <row r="53" spans="1:19" x14ac:dyDescent="0.25">
      <c r="A53" s="384"/>
      <c r="B53" s="412"/>
      <c r="C53" s="332" t="s">
        <v>89</v>
      </c>
      <c r="D53" s="417">
        <f>'[14]NR 2024'!G53</f>
        <v>173.9</v>
      </c>
      <c r="E53" s="410"/>
      <c r="F53" s="384"/>
      <c r="G53" s="417">
        <f>'[14]NR 2024'!O53</f>
        <v>175.9</v>
      </c>
      <c r="H53" s="384"/>
      <c r="I53" s="384"/>
      <c r="J53" s="417">
        <f>'[14]NR 2024'!AA53</f>
        <v>175.9</v>
      </c>
      <c r="K53" s="384"/>
      <c r="L53" s="418"/>
      <c r="M53" s="417">
        <f>J53*1.1</f>
        <v>193.49</v>
      </c>
      <c r="N53" s="418"/>
      <c r="O53" s="418"/>
      <c r="P53" s="417">
        <f>M53*1.1</f>
        <v>212.83900000000003</v>
      </c>
      <c r="Q53" s="384"/>
      <c r="R53" s="384"/>
      <c r="S53" s="384"/>
    </row>
    <row r="54" spans="1:19" x14ac:dyDescent="0.25">
      <c r="A54" s="384"/>
      <c r="B54" s="412"/>
      <c r="C54" s="332" t="s">
        <v>90</v>
      </c>
      <c r="D54" s="417">
        <f>'[14]NR 2024'!G54</f>
        <v>690.7</v>
      </c>
      <c r="E54" s="410"/>
      <c r="F54" s="384"/>
      <c r="G54" s="417">
        <f>'[14]NR 2024'!O54</f>
        <v>832.40000000000009</v>
      </c>
      <c r="H54" s="384"/>
      <c r="I54" s="384"/>
      <c r="J54" s="417">
        <f>'[14]NR 2024'!AA54</f>
        <v>841.60000000000014</v>
      </c>
      <c r="K54" s="384"/>
      <c r="L54" s="418"/>
      <c r="M54" s="417">
        <f>J54*1.1</f>
        <v>925.76000000000022</v>
      </c>
      <c r="N54" s="418"/>
      <c r="O54" s="418"/>
      <c r="P54" s="417">
        <f>M54*1.1</f>
        <v>1018.3360000000004</v>
      </c>
      <c r="Q54" s="384"/>
      <c r="R54" s="384"/>
      <c r="S54" s="384"/>
    </row>
    <row r="55" spans="1:19" ht="10.5" customHeight="1" x14ac:dyDescent="0.25">
      <c r="A55" s="384"/>
      <c r="B55" s="412"/>
      <c r="C55" s="411"/>
      <c r="D55" s="410"/>
      <c r="E55" s="410"/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</row>
    <row r="56" spans="1:19" x14ac:dyDescent="0.25">
      <c r="A56" s="384"/>
      <c r="B56" s="412"/>
      <c r="C56" s="416" t="s">
        <v>91</v>
      </c>
      <c r="D56" s="414" t="s">
        <v>81</v>
      </c>
      <c r="E56" s="410"/>
      <c r="F56" s="409"/>
      <c r="G56" s="414" t="s">
        <v>92</v>
      </c>
      <c r="H56" s="410"/>
      <c r="I56" s="409"/>
      <c r="J56" s="414" t="s">
        <v>83</v>
      </c>
      <c r="K56" s="409"/>
      <c r="L56" s="384"/>
      <c r="M56" s="414" t="s">
        <v>84</v>
      </c>
      <c r="N56" s="415"/>
      <c r="O56" s="415"/>
      <c r="P56" s="414" t="s">
        <v>85</v>
      </c>
      <c r="Q56" s="384"/>
      <c r="R56" s="384"/>
      <c r="S56" s="384"/>
    </row>
    <row r="57" spans="1:19" x14ac:dyDescent="0.25">
      <c r="A57" s="384"/>
      <c r="B57" s="412"/>
      <c r="C57" s="332"/>
      <c r="D57" s="413">
        <f>'[14]NR 2024'!E57</f>
        <v>66.900000000000006</v>
      </c>
      <c r="E57" s="410"/>
      <c r="F57" s="409"/>
      <c r="G57" s="413">
        <f>'[14]NR 2024'!L57</f>
        <v>70.3</v>
      </c>
      <c r="H57" s="410"/>
      <c r="I57" s="409"/>
      <c r="J57" s="413">
        <f>'[14]NR 2024'!X57</f>
        <v>68.900000000000006</v>
      </c>
      <c r="K57" s="409"/>
      <c r="L57" s="384"/>
      <c r="M57" s="413">
        <f>'[14]NR 2024'!X57</f>
        <v>68.900000000000006</v>
      </c>
      <c r="N57" s="384"/>
      <c r="O57" s="384"/>
      <c r="P57" s="413">
        <v>64</v>
      </c>
      <c r="Q57" s="384"/>
      <c r="R57" s="384"/>
      <c r="S57" s="384"/>
    </row>
    <row r="58" spans="1:19" x14ac:dyDescent="0.25">
      <c r="A58" s="384"/>
      <c r="B58" s="412"/>
      <c r="C58" s="411"/>
      <c r="D58" s="410"/>
      <c r="E58" s="410"/>
      <c r="F58" s="409"/>
      <c r="G58" s="410"/>
      <c r="H58" s="410"/>
      <c r="I58" s="409"/>
      <c r="J58" s="409"/>
      <c r="K58" s="409"/>
      <c r="L58" s="384"/>
      <c r="M58" s="384"/>
      <c r="N58" s="384"/>
      <c r="O58" s="384"/>
      <c r="P58" s="384"/>
      <c r="Q58" s="384"/>
      <c r="R58" s="384"/>
      <c r="S58" s="384"/>
    </row>
    <row r="59" spans="1:19" x14ac:dyDescent="0.25">
      <c r="A59" s="384"/>
      <c r="B59" s="408" t="s">
        <v>93</v>
      </c>
      <c r="C59" s="407"/>
      <c r="D59" s="406"/>
      <c r="E59" s="406"/>
      <c r="F59" s="406"/>
      <c r="G59" s="406"/>
      <c r="H59" s="406"/>
      <c r="I59" s="406"/>
      <c r="J59" s="406"/>
      <c r="K59" s="406"/>
      <c r="L59" s="405"/>
      <c r="M59" s="405"/>
      <c r="N59" s="405"/>
      <c r="O59" s="405"/>
      <c r="P59" s="405"/>
      <c r="Q59" s="405"/>
      <c r="R59" s="404"/>
      <c r="S59" s="384"/>
    </row>
    <row r="60" spans="1:19" ht="15.75" x14ac:dyDescent="0.25">
      <c r="A60" s="384"/>
      <c r="B60" s="403"/>
      <c r="C60" s="402"/>
      <c r="D60" s="402"/>
      <c r="E60" s="402"/>
      <c r="F60" s="402"/>
      <c r="G60" s="402"/>
      <c r="H60" s="402"/>
      <c r="I60" s="402"/>
      <c r="J60" s="402"/>
      <c r="K60" s="402"/>
      <c r="R60" s="395"/>
      <c r="S60" s="384"/>
    </row>
    <row r="61" spans="1:19" ht="15.75" x14ac:dyDescent="0.25">
      <c r="A61" s="384"/>
      <c r="B61" s="401" t="s">
        <v>140</v>
      </c>
      <c r="C61" s="400"/>
      <c r="D61" s="400"/>
      <c r="E61" s="400"/>
      <c r="F61" s="400"/>
      <c r="G61" s="400"/>
      <c r="H61" s="400"/>
      <c r="I61" s="400"/>
      <c r="J61" s="400"/>
      <c r="K61" s="400"/>
      <c r="R61" s="395"/>
      <c r="S61" s="384"/>
    </row>
    <row r="62" spans="1:19" ht="15.75" x14ac:dyDescent="0.25">
      <c r="A62" s="384"/>
      <c r="B62" s="401" t="s">
        <v>139</v>
      </c>
      <c r="C62" s="400"/>
      <c r="D62" s="400"/>
      <c r="E62" s="400"/>
      <c r="F62" s="400"/>
      <c r="G62" s="400"/>
      <c r="H62" s="400"/>
      <c r="I62" s="400"/>
      <c r="J62" s="400"/>
      <c r="K62" s="400"/>
      <c r="R62" s="395"/>
      <c r="S62" s="384"/>
    </row>
    <row r="63" spans="1:19" ht="15.75" x14ac:dyDescent="0.25">
      <c r="A63" s="384"/>
      <c r="B63" s="399"/>
      <c r="C63" s="398"/>
      <c r="D63" s="398"/>
      <c r="E63" s="398"/>
      <c r="F63" s="398"/>
      <c r="G63" s="398"/>
      <c r="H63" s="398"/>
      <c r="I63" s="398"/>
      <c r="J63" s="398"/>
      <c r="K63" s="398"/>
      <c r="R63" s="395"/>
      <c r="S63" s="384"/>
    </row>
    <row r="64" spans="1:19" x14ac:dyDescent="0.25">
      <c r="A64" s="384"/>
      <c r="B64" s="397"/>
      <c r="C64" s="396"/>
      <c r="D64" s="396"/>
      <c r="E64" s="396"/>
      <c r="F64" s="396"/>
      <c r="G64" s="396"/>
      <c r="H64" s="396"/>
      <c r="I64" s="396"/>
      <c r="J64" s="396"/>
      <c r="K64" s="396"/>
      <c r="R64" s="395"/>
      <c r="S64" s="384"/>
    </row>
    <row r="65" spans="1:19" x14ac:dyDescent="0.25">
      <c r="A65" s="384"/>
      <c r="B65" s="343"/>
      <c r="D65" s="390"/>
      <c r="E65" s="390"/>
      <c r="F65" s="390"/>
      <c r="G65" s="390"/>
      <c r="H65" s="390"/>
      <c r="I65" s="390"/>
      <c r="J65" s="390"/>
      <c r="K65" s="390"/>
      <c r="R65" s="395"/>
      <c r="S65" s="384"/>
    </row>
    <row r="66" spans="1:19" x14ac:dyDescent="0.25">
      <c r="A66" s="384"/>
      <c r="B66" s="343"/>
      <c r="C66" s="345"/>
      <c r="D66" s="390"/>
      <c r="E66" s="390"/>
      <c r="F66" s="390"/>
      <c r="G66" s="390"/>
      <c r="H66" s="390"/>
      <c r="I66" s="390"/>
      <c r="J66" s="390"/>
      <c r="K66" s="390"/>
      <c r="R66" s="395"/>
      <c r="S66" s="384"/>
    </row>
    <row r="67" spans="1:19" x14ac:dyDescent="0.25">
      <c r="A67" s="384"/>
      <c r="B67" s="343"/>
      <c r="C67" s="346"/>
      <c r="D67" s="390"/>
      <c r="E67" s="390"/>
      <c r="F67" s="390"/>
      <c r="G67" s="390"/>
      <c r="H67" s="390"/>
      <c r="I67" s="390"/>
      <c r="J67" s="390"/>
      <c r="K67" s="390"/>
      <c r="R67" s="395"/>
      <c r="S67" s="384"/>
    </row>
    <row r="68" spans="1:19" x14ac:dyDescent="0.25">
      <c r="A68" s="384"/>
      <c r="B68" s="343"/>
      <c r="C68" s="346"/>
      <c r="D68" s="390"/>
      <c r="E68" s="390"/>
      <c r="F68" s="390"/>
      <c r="G68" s="390"/>
      <c r="H68" s="390"/>
      <c r="I68" s="390"/>
      <c r="J68" s="390"/>
      <c r="K68" s="390"/>
      <c r="R68" s="395"/>
      <c r="S68" s="384"/>
    </row>
    <row r="69" spans="1:19" x14ac:dyDescent="0.25">
      <c r="A69" s="384"/>
      <c r="B69" s="347"/>
      <c r="C69" s="348"/>
      <c r="D69" s="394"/>
      <c r="E69" s="394"/>
      <c r="F69" s="394"/>
      <c r="G69" s="394"/>
      <c r="H69" s="394"/>
      <c r="I69" s="394"/>
      <c r="J69" s="394"/>
      <c r="K69" s="394"/>
      <c r="L69" s="393"/>
      <c r="M69" s="393"/>
      <c r="N69" s="393"/>
      <c r="O69" s="393"/>
      <c r="P69" s="393"/>
      <c r="Q69" s="393"/>
      <c r="R69" s="392"/>
      <c r="S69" s="384"/>
    </row>
    <row r="70" spans="1:19" x14ac:dyDescent="0.25">
      <c r="A70" s="384"/>
      <c r="B70" s="352"/>
      <c r="C70" s="353"/>
      <c r="D70" s="385"/>
      <c r="E70" s="385"/>
      <c r="F70" s="385"/>
      <c r="G70" s="385"/>
      <c r="H70" s="385"/>
      <c r="I70" s="385"/>
      <c r="J70" s="385"/>
      <c r="K70" s="385"/>
      <c r="L70" s="384"/>
      <c r="M70" s="384"/>
      <c r="N70" s="384"/>
      <c r="O70" s="384"/>
      <c r="P70" s="384"/>
      <c r="Q70" s="384"/>
      <c r="R70" s="384"/>
      <c r="S70" s="384"/>
    </row>
    <row r="71" spans="1:19" x14ac:dyDescent="0.25">
      <c r="A71" s="384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4"/>
      <c r="M71" s="384"/>
      <c r="N71" s="384"/>
      <c r="O71" s="384"/>
      <c r="P71" s="384"/>
      <c r="Q71" s="384"/>
      <c r="R71" s="384"/>
      <c r="S71" s="384"/>
    </row>
    <row r="72" spans="1:19" x14ac:dyDescent="0.25">
      <c r="A72" s="384"/>
      <c r="B72" s="386" t="s">
        <v>94</v>
      </c>
      <c r="C72" s="391">
        <v>45208</v>
      </c>
      <c r="D72" s="390" t="s">
        <v>138</v>
      </c>
      <c r="E72" s="386"/>
      <c r="F72" s="386" t="s">
        <v>96</v>
      </c>
      <c r="G72" s="389" t="s">
        <v>137</v>
      </c>
      <c r="H72" s="386"/>
      <c r="I72" s="386"/>
      <c r="J72" s="386"/>
      <c r="K72" s="386"/>
      <c r="L72" s="384"/>
      <c r="M72" s="384"/>
      <c r="N72" s="384"/>
      <c r="O72" s="384"/>
      <c r="P72" s="384"/>
      <c r="Q72" s="384"/>
      <c r="R72" s="384"/>
      <c r="S72" s="384"/>
    </row>
    <row r="73" spans="1:19" ht="7.5" customHeight="1" x14ac:dyDescent="0.25">
      <c r="A73" s="384"/>
      <c r="B73" s="386"/>
      <c r="C73" s="386"/>
      <c r="D73" s="386"/>
      <c r="E73" s="386"/>
      <c r="F73" s="386"/>
      <c r="G73" s="386"/>
      <c r="H73" s="386"/>
      <c r="I73" s="386"/>
      <c r="J73" s="386"/>
      <c r="K73" s="386"/>
      <c r="L73" s="384"/>
      <c r="M73" s="384"/>
      <c r="N73" s="384"/>
      <c r="O73" s="384"/>
      <c r="P73" s="384"/>
      <c r="Q73" s="384"/>
      <c r="R73" s="384"/>
      <c r="S73" s="384"/>
    </row>
    <row r="74" spans="1:19" x14ac:dyDescent="0.25">
      <c r="A74" s="384"/>
      <c r="B74" s="386"/>
      <c r="C74" s="386"/>
      <c r="D74" s="388"/>
      <c r="E74" s="386"/>
      <c r="F74" s="386" t="s">
        <v>98</v>
      </c>
      <c r="G74" s="387"/>
      <c r="H74" s="386"/>
      <c r="I74" s="386"/>
      <c r="J74" s="386"/>
      <c r="K74" s="386"/>
      <c r="L74" s="384"/>
      <c r="M74" s="384"/>
      <c r="N74" s="384"/>
      <c r="O74" s="384"/>
      <c r="P74" s="384"/>
      <c r="Q74" s="384"/>
      <c r="R74" s="384"/>
      <c r="S74" s="384"/>
    </row>
    <row r="75" spans="1:19" x14ac:dyDescent="0.25">
      <c r="A75" s="384"/>
      <c r="B75" s="386"/>
      <c r="C75" s="386"/>
      <c r="D75" s="388"/>
      <c r="E75" s="386"/>
      <c r="F75" s="386"/>
      <c r="G75" s="387"/>
      <c r="H75" s="386"/>
      <c r="I75" s="386"/>
      <c r="J75" s="386"/>
      <c r="K75" s="386"/>
      <c r="L75" s="384"/>
      <c r="M75" s="384"/>
      <c r="N75" s="384"/>
      <c r="O75" s="384"/>
      <c r="P75" s="384"/>
      <c r="Q75" s="384"/>
      <c r="R75" s="384"/>
      <c r="S75" s="384"/>
    </row>
    <row r="76" spans="1:19" x14ac:dyDescent="0.25">
      <c r="A76" s="384"/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384"/>
      <c r="M76" s="384"/>
      <c r="N76" s="384"/>
      <c r="O76" s="384"/>
      <c r="P76" s="384"/>
      <c r="Q76" s="384"/>
      <c r="R76" s="384"/>
      <c r="S76" s="384"/>
    </row>
    <row r="77" spans="1:19" x14ac:dyDescent="0.25">
      <c r="A77" s="384"/>
      <c r="B77" s="352"/>
      <c r="C77" s="353"/>
      <c r="D77" s="385"/>
      <c r="E77" s="385"/>
      <c r="F77" s="385"/>
      <c r="G77" s="385"/>
      <c r="H77" s="385"/>
      <c r="I77" s="385"/>
      <c r="J77" s="385"/>
      <c r="K77" s="385"/>
      <c r="L77" s="384"/>
      <c r="M77" s="384"/>
      <c r="N77" s="384"/>
      <c r="O77" s="384"/>
      <c r="P77" s="384"/>
      <c r="Q77" s="384"/>
      <c r="R77" s="384"/>
      <c r="S77" s="384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B63:K63"/>
    <mergeCell ref="B64:K64"/>
    <mergeCell ref="B62:K62"/>
    <mergeCell ref="D59:K59"/>
    <mergeCell ref="B61:K61"/>
    <mergeCell ref="B26:B27"/>
    <mergeCell ref="G26:G27"/>
    <mergeCell ref="H26:H27"/>
    <mergeCell ref="C43:C44"/>
    <mergeCell ref="C46:C47"/>
    <mergeCell ref="C26:C27"/>
    <mergeCell ref="D12:F12"/>
    <mergeCell ref="D10:F10"/>
    <mergeCell ref="D13:D14"/>
    <mergeCell ref="D25:F25"/>
    <mergeCell ref="D26:D27"/>
    <mergeCell ref="E26:E27"/>
    <mergeCell ref="F26:F27"/>
    <mergeCell ref="L26:L27"/>
    <mergeCell ref="G10:I10"/>
    <mergeCell ref="G12:I12"/>
    <mergeCell ref="G13:G14"/>
    <mergeCell ref="H13:H14"/>
    <mergeCell ref="E13:E14"/>
    <mergeCell ref="I26:I27"/>
    <mergeCell ref="L13:L14"/>
    <mergeCell ref="J25:L25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topLeftCell="B13" zoomScale="80" zoomScaleNormal="80" zoomScaleSheetLayoutView="80" workbookViewId="0">
      <selection activeCell="C65" sqref="C65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185" t="s">
        <v>147</v>
      </c>
      <c r="E4" s="185"/>
      <c r="F4" s="185"/>
      <c r="G4" s="185"/>
      <c r="H4" s="185"/>
      <c r="I4" s="185"/>
      <c r="J4" s="185"/>
      <c r="K4" s="18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7" t="s">
        <v>146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5</v>
      </c>
      <c r="C8" s="1"/>
      <c r="D8" s="186" t="s">
        <v>145</v>
      </c>
      <c r="E8" s="186"/>
      <c r="F8" s="186"/>
      <c r="G8" s="186"/>
      <c r="H8" s="186"/>
      <c r="I8" s="186"/>
      <c r="J8" s="186"/>
      <c r="K8" s="186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7</v>
      </c>
      <c r="C10" s="9" t="s">
        <v>8</v>
      </c>
      <c r="D10" s="180" t="s">
        <v>9</v>
      </c>
      <c r="E10" s="180"/>
      <c r="F10" s="181"/>
      <c r="G10" s="180" t="s">
        <v>10</v>
      </c>
      <c r="H10" s="180"/>
      <c r="I10" s="187"/>
      <c r="J10" s="188" t="s">
        <v>11</v>
      </c>
      <c r="K10" s="180"/>
      <c r="L10" s="181"/>
      <c r="M10" s="189" t="s">
        <v>12</v>
      </c>
      <c r="N10" s="180"/>
      <c r="O10" s="181"/>
      <c r="P10" s="180" t="s">
        <v>13</v>
      </c>
      <c r="Q10" s="180"/>
      <c r="R10" s="181"/>
      <c r="S10" s="3"/>
    </row>
    <row r="11" spans="1:19" ht="30.75" customHeight="1" thickBot="1" x14ac:dyDescent="0.3">
      <c r="A11" s="1"/>
      <c r="B11" s="10"/>
      <c r="C11" s="11"/>
      <c r="D11" s="12" t="s">
        <v>14</v>
      </c>
      <c r="E11" s="13" t="s">
        <v>15</v>
      </c>
      <c r="F11" s="13" t="s">
        <v>16</v>
      </c>
      <c r="G11" s="12" t="s">
        <v>14</v>
      </c>
      <c r="H11" s="13" t="s">
        <v>15</v>
      </c>
      <c r="I11" s="14" t="s">
        <v>16</v>
      </c>
      <c r="J11" s="14" t="s">
        <v>14</v>
      </c>
      <c r="K11" s="13" t="s">
        <v>15</v>
      </c>
      <c r="L11" s="13" t="s">
        <v>16</v>
      </c>
      <c r="M11" s="15" t="s">
        <v>14</v>
      </c>
      <c r="N11" s="13" t="s">
        <v>15</v>
      </c>
      <c r="O11" s="13" t="s">
        <v>16</v>
      </c>
      <c r="P11" s="12" t="s">
        <v>14</v>
      </c>
      <c r="Q11" s="13" t="s">
        <v>15</v>
      </c>
      <c r="R11" s="13" t="s">
        <v>16</v>
      </c>
      <c r="S11" s="3"/>
    </row>
    <row r="12" spans="1:19" ht="15.75" customHeight="1" thickBot="1" x14ac:dyDescent="0.3">
      <c r="A12" s="1"/>
      <c r="B12" s="16"/>
      <c r="C12" s="17" t="s">
        <v>17</v>
      </c>
      <c r="D12" s="182"/>
      <c r="E12" s="182"/>
      <c r="F12" s="183"/>
      <c r="G12" s="182"/>
      <c r="H12" s="182"/>
      <c r="I12" s="182"/>
      <c r="J12" s="184"/>
      <c r="K12" s="182"/>
      <c r="L12" s="183"/>
      <c r="M12" s="182"/>
      <c r="N12" s="182"/>
      <c r="O12" s="183"/>
      <c r="P12" s="182"/>
      <c r="Q12" s="182"/>
      <c r="R12" s="183"/>
      <c r="S12" s="3"/>
    </row>
    <row r="13" spans="1:19" ht="15.75" customHeight="1" x14ac:dyDescent="0.25">
      <c r="A13" s="1"/>
      <c r="B13" s="159" t="s">
        <v>7</v>
      </c>
      <c r="C13" s="161" t="s">
        <v>8</v>
      </c>
      <c r="D13" s="176" t="s">
        <v>18</v>
      </c>
      <c r="E13" s="165" t="s">
        <v>19</v>
      </c>
      <c r="F13" s="167" t="s">
        <v>17</v>
      </c>
      <c r="G13" s="169" t="s">
        <v>18</v>
      </c>
      <c r="H13" s="165" t="s">
        <v>19</v>
      </c>
      <c r="I13" s="174" t="s">
        <v>17</v>
      </c>
      <c r="J13" s="563" t="s">
        <v>18</v>
      </c>
      <c r="K13" s="165" t="s">
        <v>19</v>
      </c>
      <c r="L13" s="560" t="s">
        <v>17</v>
      </c>
      <c r="M13" s="562" t="s">
        <v>18</v>
      </c>
      <c r="N13" s="165" t="s">
        <v>19</v>
      </c>
      <c r="O13" s="560" t="s">
        <v>17</v>
      </c>
      <c r="P13" s="561" t="s">
        <v>18</v>
      </c>
      <c r="Q13" s="165" t="s">
        <v>19</v>
      </c>
      <c r="R13" s="560" t="s">
        <v>17</v>
      </c>
      <c r="S13" s="3"/>
    </row>
    <row r="14" spans="1:19" ht="15.75" thickBot="1" x14ac:dyDescent="0.3">
      <c r="A14" s="1"/>
      <c r="B14" s="160"/>
      <c r="C14" s="162"/>
      <c r="D14" s="177"/>
      <c r="E14" s="166"/>
      <c r="F14" s="168"/>
      <c r="G14" s="170"/>
      <c r="H14" s="166"/>
      <c r="I14" s="175"/>
      <c r="J14" s="559"/>
      <c r="K14" s="166"/>
      <c r="L14" s="556"/>
      <c r="M14" s="558"/>
      <c r="N14" s="166"/>
      <c r="O14" s="556"/>
      <c r="P14" s="557"/>
      <c r="Q14" s="166"/>
      <c r="R14" s="556"/>
      <c r="S14" s="3"/>
    </row>
    <row r="15" spans="1:19" x14ac:dyDescent="0.25">
      <c r="A15" s="1"/>
      <c r="B15" s="18" t="s">
        <v>20</v>
      </c>
      <c r="C15" s="19" t="s">
        <v>21</v>
      </c>
      <c r="D15" s="20">
        <v>856</v>
      </c>
      <c r="E15" s="21">
        <v>162.5</v>
      </c>
      <c r="F15" s="22">
        <f>SUM(D15:E15)</f>
        <v>1018.5</v>
      </c>
      <c r="G15" s="20">
        <f>'[15]NR 2024'!M15</f>
        <v>550</v>
      </c>
      <c r="H15" s="21">
        <v>220</v>
      </c>
      <c r="I15" s="23">
        <f>G15+H15</f>
        <v>770</v>
      </c>
      <c r="J15" s="555">
        <f>'[15]NR 2024'!Y15</f>
        <v>550</v>
      </c>
      <c r="K15" s="554">
        <f>'[15]NR 2024'!Z15</f>
        <v>220</v>
      </c>
      <c r="L15" s="553">
        <f>J15+K15</f>
        <v>770</v>
      </c>
      <c r="M15" s="27">
        <v>550</v>
      </c>
      <c r="N15" s="554">
        <v>220</v>
      </c>
      <c r="O15" s="553">
        <f>M15+N15</f>
        <v>770</v>
      </c>
      <c r="P15" s="27">
        <v>550</v>
      </c>
      <c r="Q15" s="554">
        <v>220</v>
      </c>
      <c r="R15" s="553">
        <f>P15+Q15</f>
        <v>770</v>
      </c>
      <c r="S15" s="3"/>
    </row>
    <row r="16" spans="1:19" x14ac:dyDescent="0.25">
      <c r="A16" s="1"/>
      <c r="B16" s="28" t="s">
        <v>22</v>
      </c>
      <c r="C16" s="29" t="s">
        <v>23</v>
      </c>
      <c r="D16" s="20">
        <v>4360.6000000000004</v>
      </c>
      <c r="E16" s="31"/>
      <c r="F16" s="22">
        <f>SUM(D16:E16)</f>
        <v>4360.6000000000004</v>
      </c>
      <c r="G16" s="20">
        <f>'[15]NR 2024'!M16</f>
        <v>4866.8</v>
      </c>
      <c r="H16" s="31"/>
      <c r="I16" s="23">
        <f>G16+H16</f>
        <v>4866.8</v>
      </c>
      <c r="J16" s="552">
        <f>'[15]NR 2024'!Y16</f>
        <v>5000</v>
      </c>
      <c r="K16" s="37"/>
      <c r="L16" s="551">
        <f>J16+K16</f>
        <v>5000</v>
      </c>
      <c r="M16" s="35">
        <v>5700</v>
      </c>
      <c r="N16" s="37"/>
      <c r="O16" s="553">
        <f>M16+N16</f>
        <v>5700</v>
      </c>
      <c r="P16" s="35">
        <v>5850</v>
      </c>
      <c r="Q16" s="37"/>
      <c r="R16" s="553">
        <f>P16+Q16</f>
        <v>5850</v>
      </c>
      <c r="S16" s="3"/>
    </row>
    <row r="17" spans="1:19" x14ac:dyDescent="0.25">
      <c r="A17" s="1"/>
      <c r="B17" s="28" t="s">
        <v>24</v>
      </c>
      <c r="C17" s="36" t="s">
        <v>25</v>
      </c>
      <c r="D17" s="20">
        <v>367</v>
      </c>
      <c r="E17" s="31"/>
      <c r="F17" s="22">
        <f>SUM(D17:E17)</f>
        <v>367</v>
      </c>
      <c r="G17" s="20">
        <f>'[15]NR 2024'!M17</f>
        <v>168.3</v>
      </c>
      <c r="H17" s="31"/>
      <c r="I17" s="23">
        <f>G17+H17</f>
        <v>168.3</v>
      </c>
      <c r="J17" s="552">
        <f>'[15]NR 2024'!Y17</f>
        <v>172.9</v>
      </c>
      <c r="K17" s="37"/>
      <c r="L17" s="551">
        <f>J17+K17</f>
        <v>172.9</v>
      </c>
      <c r="M17" s="35">
        <v>0</v>
      </c>
      <c r="N17" s="37"/>
      <c r="O17" s="553">
        <f>M17+N17</f>
        <v>0</v>
      </c>
      <c r="P17" s="35">
        <v>0</v>
      </c>
      <c r="Q17" s="37"/>
      <c r="R17" s="553">
        <f>P17+Q17</f>
        <v>0</v>
      </c>
      <c r="S17" s="3"/>
    </row>
    <row r="18" spans="1:19" x14ac:dyDescent="0.25">
      <c r="A18" s="1"/>
      <c r="B18" s="28" t="s">
        <v>26</v>
      </c>
      <c r="C18" s="38" t="s">
        <v>27</v>
      </c>
      <c r="D18" s="20">
        <v>48823.6</v>
      </c>
      <c r="E18" s="21">
        <v>0</v>
      </c>
      <c r="F18" s="22">
        <f>SUM(D18:E18)</f>
        <v>48823.6</v>
      </c>
      <c r="G18" s="20">
        <f>'[15]NR 2024'!M18</f>
        <v>55358.3</v>
      </c>
      <c r="H18" s="21">
        <v>0</v>
      </c>
      <c r="I18" s="23">
        <f>G18+H18</f>
        <v>55358.3</v>
      </c>
      <c r="J18" s="552">
        <f>'[15]NR 2024'!Y18</f>
        <v>54521.7</v>
      </c>
      <c r="K18" s="538">
        <f>'[15]NR 2024'!Z18</f>
        <v>0</v>
      </c>
      <c r="L18" s="551">
        <f>J18+K18</f>
        <v>54521.7</v>
      </c>
      <c r="M18" s="35">
        <v>55700</v>
      </c>
      <c r="N18" s="538">
        <v>0</v>
      </c>
      <c r="O18" s="553">
        <f>M18+N18</f>
        <v>55700</v>
      </c>
      <c r="P18" s="35">
        <v>55700</v>
      </c>
      <c r="Q18" s="538">
        <v>0</v>
      </c>
      <c r="R18" s="553">
        <f>P18+Q18</f>
        <v>55700</v>
      </c>
      <c r="S18" s="3"/>
    </row>
    <row r="19" spans="1:19" x14ac:dyDescent="0.25">
      <c r="A19" s="1"/>
      <c r="B19" s="28" t="s">
        <v>28</v>
      </c>
      <c r="C19" s="39" t="s">
        <v>29</v>
      </c>
      <c r="D19" s="20">
        <v>0</v>
      </c>
      <c r="E19" s="21">
        <v>0</v>
      </c>
      <c r="F19" s="22">
        <f>SUM(D19:E19)</f>
        <v>0</v>
      </c>
      <c r="G19" s="20">
        <f>'[15]NR 2024'!M19</f>
        <v>0</v>
      </c>
      <c r="H19" s="21">
        <v>0</v>
      </c>
      <c r="I19" s="23">
        <f>G19+H19</f>
        <v>0</v>
      </c>
      <c r="J19" s="552">
        <f>'[15]NR 2024'!Y19</f>
        <v>0</v>
      </c>
      <c r="K19" s="538">
        <f>'[15]NR 2024'!Z19</f>
        <v>0</v>
      </c>
      <c r="L19" s="551">
        <f>J19+K19</f>
        <v>0</v>
      </c>
      <c r="M19" s="35">
        <v>0</v>
      </c>
      <c r="N19" s="538">
        <v>0</v>
      </c>
      <c r="O19" s="553">
        <f>M19+N19</f>
        <v>0</v>
      </c>
      <c r="P19" s="35">
        <v>0</v>
      </c>
      <c r="Q19" s="538">
        <v>0</v>
      </c>
      <c r="R19" s="553">
        <f>P19+Q19</f>
        <v>0</v>
      </c>
      <c r="S19" s="3"/>
    </row>
    <row r="20" spans="1:19" x14ac:dyDescent="0.25">
      <c r="A20" s="1"/>
      <c r="B20" s="28" t="s">
        <v>30</v>
      </c>
      <c r="C20" s="41" t="s">
        <v>31</v>
      </c>
      <c r="D20" s="20">
        <v>648</v>
      </c>
      <c r="E20" s="21">
        <v>0</v>
      </c>
      <c r="F20" s="22">
        <f>SUM(D20:E20)</f>
        <v>648</v>
      </c>
      <c r="G20" s="20">
        <f>'[15]NR 2024'!M20</f>
        <v>250.9</v>
      </c>
      <c r="H20" s="21">
        <v>0</v>
      </c>
      <c r="I20" s="23">
        <f>G20+H20</f>
        <v>250.9</v>
      </c>
      <c r="J20" s="552">
        <f>'[15]NR 2024'!Y20</f>
        <v>250</v>
      </c>
      <c r="K20" s="538">
        <f>'[15]NR 2024'!Z20</f>
        <v>0</v>
      </c>
      <c r="L20" s="551">
        <f>J20+K20</f>
        <v>250</v>
      </c>
      <c r="M20" s="35">
        <v>250</v>
      </c>
      <c r="N20" s="538">
        <v>0</v>
      </c>
      <c r="O20" s="553">
        <f>M20+N20</f>
        <v>250</v>
      </c>
      <c r="P20" s="35">
        <v>250</v>
      </c>
      <c r="Q20" s="538">
        <v>0</v>
      </c>
      <c r="R20" s="553">
        <f>P20+Q20</f>
        <v>250</v>
      </c>
      <c r="S20" s="3"/>
    </row>
    <row r="21" spans="1:19" x14ac:dyDescent="0.25">
      <c r="A21" s="1"/>
      <c r="B21" s="28" t="s">
        <v>32</v>
      </c>
      <c r="C21" s="42" t="s">
        <v>33</v>
      </c>
      <c r="D21" s="20">
        <v>238.9</v>
      </c>
      <c r="E21" s="21">
        <v>563.20000000000005</v>
      </c>
      <c r="F21" s="22">
        <f>SUM(D21:E21)</f>
        <v>802.1</v>
      </c>
      <c r="G21" s="20">
        <f>'[15]NR 2024'!M21</f>
        <v>250</v>
      </c>
      <c r="H21" s="21">
        <v>360</v>
      </c>
      <c r="I21" s="23">
        <f>G21+H21</f>
        <v>610</v>
      </c>
      <c r="J21" s="552">
        <f>'[15]NR 2024'!Y21</f>
        <v>350</v>
      </c>
      <c r="K21" s="538">
        <f>'[15]NR 2024'!Z21</f>
        <v>360</v>
      </c>
      <c r="L21" s="551">
        <f>J21+K21</f>
        <v>710</v>
      </c>
      <c r="M21" s="43">
        <v>350</v>
      </c>
      <c r="N21" s="538">
        <v>360</v>
      </c>
      <c r="O21" s="553">
        <f>M21+N21</f>
        <v>710</v>
      </c>
      <c r="P21" s="43">
        <v>350</v>
      </c>
      <c r="Q21" s="538">
        <v>360</v>
      </c>
      <c r="R21" s="553">
        <f>P21+Q21</f>
        <v>710</v>
      </c>
      <c r="S21" s="3"/>
    </row>
    <row r="22" spans="1:19" x14ac:dyDescent="0.25">
      <c r="A22" s="1"/>
      <c r="B22" s="28" t="s">
        <v>34</v>
      </c>
      <c r="C22" s="42" t="s">
        <v>35</v>
      </c>
      <c r="D22" s="20">
        <v>0</v>
      </c>
      <c r="E22" s="21">
        <v>563.20000000000005</v>
      </c>
      <c r="F22" s="22">
        <f>SUM(D22:E22)</f>
        <v>563.20000000000005</v>
      </c>
      <c r="G22" s="20">
        <f>'[15]NR 2024'!M22</f>
        <v>0</v>
      </c>
      <c r="H22" s="21">
        <v>360</v>
      </c>
      <c r="I22" s="23">
        <f>G22+H22</f>
        <v>360</v>
      </c>
      <c r="J22" s="552">
        <f>'[15]NR 2024'!Y22</f>
        <v>0</v>
      </c>
      <c r="K22" s="538">
        <f>'[15]NR 2024'!Z22</f>
        <v>360</v>
      </c>
      <c r="L22" s="551">
        <f>J22+K22</f>
        <v>360</v>
      </c>
      <c r="M22" s="35">
        <v>0</v>
      </c>
      <c r="N22" s="538">
        <v>360</v>
      </c>
      <c r="O22" s="553">
        <f>M22+N22</f>
        <v>360</v>
      </c>
      <c r="P22" s="35">
        <v>0</v>
      </c>
      <c r="Q22" s="538">
        <v>360</v>
      </c>
      <c r="R22" s="553">
        <f>P22+Q22</f>
        <v>360</v>
      </c>
      <c r="S22" s="3"/>
    </row>
    <row r="23" spans="1:19" ht="15.75" thickBot="1" x14ac:dyDescent="0.3">
      <c r="A23" s="1"/>
      <c r="B23" s="45" t="s">
        <v>36</v>
      </c>
      <c r="C23" s="46" t="s">
        <v>37</v>
      </c>
      <c r="D23" s="20">
        <v>0</v>
      </c>
      <c r="E23" s="21">
        <v>0</v>
      </c>
      <c r="F23" s="22">
        <f>SUM(D23:E23)</f>
        <v>0</v>
      </c>
      <c r="G23" s="20">
        <f>'[15]NR 2024'!M23</f>
        <v>0</v>
      </c>
      <c r="H23" s="21">
        <v>0</v>
      </c>
      <c r="I23" s="48">
        <f>G23+H23</f>
        <v>0</v>
      </c>
      <c r="J23" s="552">
        <f>'[15]NR 2024'!Y23</f>
        <v>0</v>
      </c>
      <c r="K23" s="538">
        <f>'[15]NR 2024'!Z23</f>
        <v>0</v>
      </c>
      <c r="L23" s="551">
        <f>J23+K23</f>
        <v>0</v>
      </c>
      <c r="M23" s="49">
        <v>0</v>
      </c>
      <c r="N23" s="536">
        <v>0</v>
      </c>
      <c r="O23" s="550">
        <f>M23+N23</f>
        <v>0</v>
      </c>
      <c r="P23" s="49">
        <v>0</v>
      </c>
      <c r="Q23" s="538">
        <v>0</v>
      </c>
      <c r="R23" s="550">
        <f>P23+Q23</f>
        <v>0</v>
      </c>
      <c r="S23" s="3"/>
    </row>
    <row r="24" spans="1:19" ht="15.75" thickBot="1" x14ac:dyDescent="0.3">
      <c r="A24" s="1"/>
      <c r="B24" s="52" t="s">
        <v>38</v>
      </c>
      <c r="C24" s="53" t="s">
        <v>39</v>
      </c>
      <c r="D24" s="54">
        <f>SUM(D15:D23)</f>
        <v>55294.1</v>
      </c>
      <c r="E24" s="54">
        <f>SUM(E15:E21)</f>
        <v>725.7</v>
      </c>
      <c r="F24" s="54">
        <f>SUM(F15:F21)</f>
        <v>56019.799999999996</v>
      </c>
      <c r="G24" s="54">
        <f>SUM(G15:G21)</f>
        <v>61444.3</v>
      </c>
      <c r="H24" s="54">
        <f>SUM(H15:H21)</f>
        <v>580</v>
      </c>
      <c r="I24" s="55">
        <f>SUM(I15:I21)</f>
        <v>62024.3</v>
      </c>
      <c r="J24" s="549">
        <f>SUM(J15:J23)</f>
        <v>60844.6</v>
      </c>
      <c r="K24" s="548">
        <f>SUM(K15:K21)</f>
        <v>580</v>
      </c>
      <c r="L24" s="547">
        <f>SUM(L15:L21)</f>
        <v>61424.6</v>
      </c>
      <c r="M24" s="57">
        <f>SUM(M15:M23)</f>
        <v>62550</v>
      </c>
      <c r="N24" s="54">
        <f>SUM(N15:N21)</f>
        <v>580</v>
      </c>
      <c r="O24" s="54">
        <f>SUM(O15:O21)</f>
        <v>63130</v>
      </c>
      <c r="P24" s="55">
        <f>SUM(P15:P21)</f>
        <v>62700</v>
      </c>
      <c r="Q24" s="546">
        <f>SUM(Q15:Q21)</f>
        <v>580</v>
      </c>
      <c r="R24" s="57">
        <f>SUM(R15:R21)</f>
        <v>63280</v>
      </c>
      <c r="S24" s="3"/>
    </row>
    <row r="25" spans="1:19" ht="15.75" customHeight="1" thickBot="1" x14ac:dyDescent="0.3">
      <c r="A25" s="1"/>
      <c r="B25" s="58"/>
      <c r="C25" s="59" t="s">
        <v>40</v>
      </c>
      <c r="D25" s="171"/>
      <c r="E25" s="171"/>
      <c r="F25" s="172"/>
      <c r="G25" s="171"/>
      <c r="H25" s="171"/>
      <c r="I25" s="171"/>
      <c r="J25" s="173"/>
      <c r="K25" s="171"/>
      <c r="L25" s="172"/>
      <c r="M25" s="171"/>
      <c r="N25" s="171"/>
      <c r="O25" s="172"/>
      <c r="P25" s="171"/>
      <c r="Q25" s="171"/>
      <c r="R25" s="172"/>
      <c r="S25" s="3"/>
    </row>
    <row r="26" spans="1:19" x14ac:dyDescent="0.25">
      <c r="A26" s="1"/>
      <c r="B26" s="159" t="s">
        <v>7</v>
      </c>
      <c r="C26" s="161" t="s">
        <v>8</v>
      </c>
      <c r="D26" s="155" t="s">
        <v>41</v>
      </c>
      <c r="E26" s="148" t="s">
        <v>42</v>
      </c>
      <c r="F26" s="150" t="s">
        <v>43</v>
      </c>
      <c r="G26" s="163" t="s">
        <v>41</v>
      </c>
      <c r="H26" s="155" t="s">
        <v>42</v>
      </c>
      <c r="I26" s="157" t="s">
        <v>43</v>
      </c>
      <c r="J26" s="155" t="s">
        <v>41</v>
      </c>
      <c r="K26" s="148" t="s">
        <v>42</v>
      </c>
      <c r="L26" s="545" t="s">
        <v>43</v>
      </c>
      <c r="M26" s="152" t="s">
        <v>41</v>
      </c>
      <c r="N26" s="148" t="s">
        <v>42</v>
      </c>
      <c r="O26" s="150" t="s">
        <v>43</v>
      </c>
      <c r="P26" s="163" t="s">
        <v>41</v>
      </c>
      <c r="Q26" s="148" t="s">
        <v>42</v>
      </c>
      <c r="R26" s="150" t="s">
        <v>43</v>
      </c>
      <c r="S26" s="3"/>
    </row>
    <row r="27" spans="1:19" ht="15.75" thickBot="1" x14ac:dyDescent="0.3">
      <c r="A27" s="1"/>
      <c r="B27" s="160"/>
      <c r="C27" s="162"/>
      <c r="D27" s="156"/>
      <c r="E27" s="149"/>
      <c r="F27" s="151"/>
      <c r="G27" s="164"/>
      <c r="H27" s="156"/>
      <c r="I27" s="158"/>
      <c r="J27" s="156"/>
      <c r="K27" s="149"/>
      <c r="L27" s="544"/>
      <c r="M27" s="153"/>
      <c r="N27" s="149"/>
      <c r="O27" s="151"/>
      <c r="P27" s="164"/>
      <c r="Q27" s="149"/>
      <c r="R27" s="151"/>
      <c r="S27" s="3"/>
    </row>
    <row r="28" spans="1:19" x14ac:dyDescent="0.25">
      <c r="A28" s="1"/>
      <c r="B28" s="18" t="s">
        <v>44</v>
      </c>
      <c r="C28" s="60" t="s">
        <v>45</v>
      </c>
      <c r="D28" s="20">
        <v>523.20000000000005</v>
      </c>
      <c r="E28" s="21">
        <v>116.5</v>
      </c>
      <c r="F28" s="22">
        <f>SUM(D28:E28)</f>
        <v>639.70000000000005</v>
      </c>
      <c r="G28" s="20">
        <v>700</v>
      </c>
      <c r="H28" s="21">
        <f>'[15]NR 2024'!N28</f>
        <v>60</v>
      </c>
      <c r="I28" s="23">
        <f>G28+H28</f>
        <v>760</v>
      </c>
      <c r="J28" s="543">
        <f>'[15]NR 2024'!Y28</f>
        <v>795</v>
      </c>
      <c r="K28" s="543">
        <v>130</v>
      </c>
      <c r="L28" s="542">
        <f>J28+K28</f>
        <v>925</v>
      </c>
      <c r="M28" s="61">
        <v>850</v>
      </c>
      <c r="N28" s="25">
        <v>130</v>
      </c>
      <c r="O28" s="22">
        <f>M28+N28</f>
        <v>980</v>
      </c>
      <c r="P28" s="61">
        <v>900</v>
      </c>
      <c r="Q28" s="25">
        <v>130</v>
      </c>
      <c r="R28" s="22">
        <f>P28+Q28</f>
        <v>1030</v>
      </c>
      <c r="S28" s="3"/>
    </row>
    <row r="29" spans="1:19" x14ac:dyDescent="0.25">
      <c r="A29" s="1"/>
      <c r="B29" s="28" t="s">
        <v>46</v>
      </c>
      <c r="C29" s="62" t="s">
        <v>47</v>
      </c>
      <c r="D29" s="20">
        <v>1721.5</v>
      </c>
      <c r="E29" s="21">
        <v>106.8</v>
      </c>
      <c r="F29" s="22">
        <f>SUM(D29:E29)</f>
        <v>1828.3</v>
      </c>
      <c r="G29" s="20">
        <v>1395</v>
      </c>
      <c r="H29" s="21">
        <f>'[15]NR 2024'!N29</f>
        <v>303</v>
      </c>
      <c r="I29" s="23">
        <f>G29+H29</f>
        <v>1698</v>
      </c>
      <c r="J29" s="538">
        <f>'[15]NR 2024'!Y29</f>
        <v>1395</v>
      </c>
      <c r="K29" s="541">
        <v>150</v>
      </c>
      <c r="L29" s="537">
        <f>J29+K29</f>
        <v>1545</v>
      </c>
      <c r="M29" s="540">
        <v>1395</v>
      </c>
      <c r="N29" s="539">
        <v>150</v>
      </c>
      <c r="O29" s="22">
        <f>M29+N29</f>
        <v>1545</v>
      </c>
      <c r="P29" s="540">
        <v>1420</v>
      </c>
      <c r="Q29" s="539">
        <v>150</v>
      </c>
      <c r="R29" s="22">
        <f>P29+Q29</f>
        <v>1570</v>
      </c>
      <c r="S29" s="3"/>
    </row>
    <row r="30" spans="1:19" x14ac:dyDescent="0.25">
      <c r="A30" s="1"/>
      <c r="B30" s="28" t="s">
        <v>48</v>
      </c>
      <c r="C30" s="42" t="s">
        <v>49</v>
      </c>
      <c r="D30" s="20">
        <v>1740.3</v>
      </c>
      <c r="E30" s="21">
        <v>150</v>
      </c>
      <c r="F30" s="22">
        <f>SUM(D30:E30)</f>
        <v>1890.3</v>
      </c>
      <c r="G30" s="20">
        <v>2012</v>
      </c>
      <c r="H30" s="21">
        <f>'[15]NR 2024'!N30</f>
        <v>150</v>
      </c>
      <c r="I30" s="23">
        <f>G30+H30</f>
        <v>2162</v>
      </c>
      <c r="J30" s="538">
        <f>'[15]NR 2024'!Y30</f>
        <v>2047.5</v>
      </c>
      <c r="K30" s="541">
        <v>150</v>
      </c>
      <c r="L30" s="537">
        <f>J30+K30</f>
        <v>2197.5</v>
      </c>
      <c r="M30" s="540">
        <v>2600</v>
      </c>
      <c r="N30" s="539">
        <v>150</v>
      </c>
      <c r="O30" s="22">
        <f>M30+N30</f>
        <v>2750</v>
      </c>
      <c r="P30" s="540">
        <v>2600</v>
      </c>
      <c r="Q30" s="539">
        <v>150</v>
      </c>
      <c r="R30" s="22">
        <f>P30+Q30</f>
        <v>2750</v>
      </c>
      <c r="S30" s="3"/>
    </row>
    <row r="31" spans="1:19" x14ac:dyDescent="0.25">
      <c r="A31" s="1"/>
      <c r="B31" s="28" t="s">
        <v>50</v>
      </c>
      <c r="C31" s="42" t="s">
        <v>51</v>
      </c>
      <c r="D31" s="20">
        <v>1043.0999999999999</v>
      </c>
      <c r="E31" s="21">
        <v>50.2</v>
      </c>
      <c r="F31" s="22">
        <f>SUM(D31:E31)</f>
        <v>1093.3</v>
      </c>
      <c r="G31" s="20">
        <v>902</v>
      </c>
      <c r="H31" s="21">
        <f>'[15]NR 2024'!N31</f>
        <v>0</v>
      </c>
      <c r="I31" s="23">
        <f>G31+H31</f>
        <v>902</v>
      </c>
      <c r="J31" s="538">
        <f>'[15]NR 2024'!Y31</f>
        <v>937</v>
      </c>
      <c r="K31" s="538">
        <v>80</v>
      </c>
      <c r="L31" s="537">
        <f>J31+K31</f>
        <v>1017</v>
      </c>
      <c r="M31" s="64">
        <v>1105</v>
      </c>
      <c r="N31" s="33">
        <v>80</v>
      </c>
      <c r="O31" s="22">
        <f>M31+N31</f>
        <v>1185</v>
      </c>
      <c r="P31" s="64">
        <v>1180</v>
      </c>
      <c r="Q31" s="33">
        <v>80</v>
      </c>
      <c r="R31" s="22">
        <f>P31+Q31</f>
        <v>1260</v>
      </c>
      <c r="S31" s="3"/>
    </row>
    <row r="32" spans="1:19" x14ac:dyDescent="0.25">
      <c r="A32" s="1"/>
      <c r="B32" s="28" t="s">
        <v>52</v>
      </c>
      <c r="C32" s="42" t="s">
        <v>53</v>
      </c>
      <c r="D32" s="20">
        <v>35675.599999999999</v>
      </c>
      <c r="E32" s="21">
        <v>41</v>
      </c>
      <c r="F32" s="22">
        <f>SUM(D32:E32)</f>
        <v>35716.6</v>
      </c>
      <c r="G32" s="20">
        <v>39663.800000000003</v>
      </c>
      <c r="H32" s="21">
        <f>'[15]NR 2024'!N32</f>
        <v>50</v>
      </c>
      <c r="I32" s="23">
        <f>G32+H32</f>
        <v>39713.800000000003</v>
      </c>
      <c r="J32" s="538">
        <f>'[15]NR 2024'!Y32</f>
        <v>39520.100000000006</v>
      </c>
      <c r="K32" s="538">
        <v>50</v>
      </c>
      <c r="L32" s="537">
        <f>J32+K32</f>
        <v>39570.100000000006</v>
      </c>
      <c r="M32" s="64">
        <v>40120</v>
      </c>
      <c r="N32" s="33">
        <v>50</v>
      </c>
      <c r="O32" s="22">
        <f>M32+N32</f>
        <v>40170</v>
      </c>
      <c r="P32" s="64">
        <v>40120</v>
      </c>
      <c r="Q32" s="33">
        <v>50</v>
      </c>
      <c r="R32" s="22">
        <f>P32+Q32</f>
        <v>40170</v>
      </c>
      <c r="S32" s="3"/>
    </row>
    <row r="33" spans="1:19" x14ac:dyDescent="0.25">
      <c r="A33" s="1"/>
      <c r="B33" s="28" t="s">
        <v>54</v>
      </c>
      <c r="C33" s="39" t="s">
        <v>55</v>
      </c>
      <c r="D33" s="20">
        <v>35369.1</v>
      </c>
      <c r="E33" s="21">
        <v>41</v>
      </c>
      <c r="F33" s="22">
        <f>SUM(D33:E33)</f>
        <v>35410.1</v>
      </c>
      <c r="G33" s="20">
        <v>39276.800000000003</v>
      </c>
      <c r="H33" s="21">
        <f>'[15]NR 2024'!N33</f>
        <v>50</v>
      </c>
      <c r="I33" s="23">
        <f>G33+H33</f>
        <v>39326.800000000003</v>
      </c>
      <c r="J33" s="538">
        <f>'[15]NR 2024'!Y33</f>
        <v>39279.5</v>
      </c>
      <c r="K33" s="538">
        <v>50</v>
      </c>
      <c r="L33" s="537">
        <f>J33+K33</f>
        <v>39329.5</v>
      </c>
      <c r="M33" s="64">
        <v>40000</v>
      </c>
      <c r="N33" s="33">
        <v>50</v>
      </c>
      <c r="O33" s="22">
        <f>M33+N33</f>
        <v>40050</v>
      </c>
      <c r="P33" s="64">
        <v>40000</v>
      </c>
      <c r="Q33" s="33">
        <v>50</v>
      </c>
      <c r="R33" s="22">
        <f>P33+Q33</f>
        <v>40050</v>
      </c>
      <c r="S33" s="3"/>
    </row>
    <row r="34" spans="1:19" x14ac:dyDescent="0.25">
      <c r="A34" s="1"/>
      <c r="B34" s="28" t="s">
        <v>56</v>
      </c>
      <c r="C34" s="66" t="s">
        <v>57</v>
      </c>
      <c r="D34" s="20">
        <v>306.5</v>
      </c>
      <c r="E34" s="21">
        <v>0</v>
      </c>
      <c r="F34" s="22">
        <f>SUM(D34:E34)</f>
        <v>306.5</v>
      </c>
      <c r="G34" s="20">
        <v>387</v>
      </c>
      <c r="H34" s="21">
        <f>'[15]NR 2024'!N34</f>
        <v>0</v>
      </c>
      <c r="I34" s="23">
        <f>G34+H34</f>
        <v>387</v>
      </c>
      <c r="J34" s="538">
        <f>'[15]NR 2024'!Y34</f>
        <v>240.6</v>
      </c>
      <c r="K34" s="538">
        <v>0</v>
      </c>
      <c r="L34" s="537">
        <f>J34+K34</f>
        <v>240.6</v>
      </c>
      <c r="M34" s="64">
        <v>120</v>
      </c>
      <c r="N34" s="33">
        <v>0</v>
      </c>
      <c r="O34" s="22">
        <f>M34+N34</f>
        <v>120</v>
      </c>
      <c r="P34" s="64">
        <v>120</v>
      </c>
      <c r="Q34" s="33">
        <v>0</v>
      </c>
      <c r="R34" s="22">
        <f>P34+Q34</f>
        <v>120</v>
      </c>
      <c r="S34" s="3"/>
    </row>
    <row r="35" spans="1:19" x14ac:dyDescent="0.25">
      <c r="A35" s="1"/>
      <c r="B35" s="28" t="s">
        <v>58</v>
      </c>
      <c r="C35" s="42" t="s">
        <v>59</v>
      </c>
      <c r="D35" s="20">
        <v>11626.5</v>
      </c>
      <c r="E35" s="21">
        <v>13.8</v>
      </c>
      <c r="F35" s="22">
        <f>SUM(D35:E35)</f>
        <v>11640.3</v>
      </c>
      <c r="G35" s="20">
        <v>13275.5</v>
      </c>
      <c r="H35" s="21">
        <f>'[15]NR 2024'!N35</f>
        <v>16</v>
      </c>
      <c r="I35" s="23">
        <f>G35+H35</f>
        <v>13291.5</v>
      </c>
      <c r="J35" s="538">
        <f>'[15]NR 2024'!Y35</f>
        <v>13276.9</v>
      </c>
      <c r="K35" s="538">
        <v>16</v>
      </c>
      <c r="L35" s="537">
        <f>J35+K35</f>
        <v>13292.9</v>
      </c>
      <c r="M35" s="64">
        <v>13520</v>
      </c>
      <c r="N35" s="33">
        <v>16</v>
      </c>
      <c r="O35" s="22">
        <f>M35+N35</f>
        <v>13536</v>
      </c>
      <c r="P35" s="64">
        <v>13520</v>
      </c>
      <c r="Q35" s="33">
        <v>16</v>
      </c>
      <c r="R35" s="22">
        <f>P35+Q35</f>
        <v>13536</v>
      </c>
      <c r="S35" s="3"/>
    </row>
    <row r="36" spans="1:19" x14ac:dyDescent="0.25">
      <c r="A36" s="1"/>
      <c r="B36" s="28" t="s">
        <v>60</v>
      </c>
      <c r="C36" s="42" t="s">
        <v>61</v>
      </c>
      <c r="D36" s="20">
        <v>25.7</v>
      </c>
      <c r="E36" s="21">
        <v>0</v>
      </c>
      <c r="F36" s="22">
        <f>SUM(D36:E36)</f>
        <v>25.7</v>
      </c>
      <c r="G36" s="20">
        <v>0</v>
      </c>
      <c r="H36" s="21">
        <f>'[15]NR 2024'!N36</f>
        <v>0</v>
      </c>
      <c r="I36" s="23">
        <f>G36+H36</f>
        <v>0</v>
      </c>
      <c r="J36" s="538">
        <f>'[15]NR 2024'!Y36</f>
        <v>30</v>
      </c>
      <c r="K36" s="538">
        <v>0</v>
      </c>
      <c r="L36" s="537">
        <f>J36+K36</f>
        <v>30</v>
      </c>
      <c r="M36" s="64">
        <v>30</v>
      </c>
      <c r="N36" s="33">
        <v>0</v>
      </c>
      <c r="O36" s="22">
        <f>M36+N36</f>
        <v>30</v>
      </c>
      <c r="P36" s="64">
        <v>30</v>
      </c>
      <c r="Q36" s="33">
        <v>0</v>
      </c>
      <c r="R36" s="22">
        <f>P36+Q36</f>
        <v>30</v>
      </c>
      <c r="S36" s="3"/>
    </row>
    <row r="37" spans="1:19" x14ac:dyDescent="0.25">
      <c r="A37" s="1"/>
      <c r="B37" s="28" t="s">
        <v>62</v>
      </c>
      <c r="C37" s="42" t="s">
        <v>63</v>
      </c>
      <c r="D37" s="20">
        <v>886.9</v>
      </c>
      <c r="E37" s="21">
        <v>0</v>
      </c>
      <c r="F37" s="22">
        <f>SUM(D37:E37)</f>
        <v>886.9</v>
      </c>
      <c r="G37" s="20">
        <v>854.8</v>
      </c>
      <c r="H37" s="21">
        <f>'[15]NR 2024'!N37</f>
        <v>0</v>
      </c>
      <c r="I37" s="23">
        <f>G37+H37</f>
        <v>854.8</v>
      </c>
      <c r="J37" s="538">
        <f>'[15]NR 2024'!Y37</f>
        <v>854.8</v>
      </c>
      <c r="K37" s="538">
        <v>0</v>
      </c>
      <c r="L37" s="537">
        <f>J37+K37</f>
        <v>854.8</v>
      </c>
      <c r="M37" s="64">
        <v>777</v>
      </c>
      <c r="N37" s="33">
        <v>0</v>
      </c>
      <c r="O37" s="22">
        <f>M37+N37</f>
        <v>777</v>
      </c>
      <c r="P37" s="64">
        <v>777</v>
      </c>
      <c r="Q37" s="33">
        <v>0</v>
      </c>
      <c r="R37" s="22">
        <f>P37+Q37</f>
        <v>777</v>
      </c>
      <c r="S37" s="3"/>
    </row>
    <row r="38" spans="1:19" ht="15.75" thickBot="1" x14ac:dyDescent="0.3">
      <c r="A38" s="1"/>
      <c r="B38" s="67" t="s">
        <v>64</v>
      </c>
      <c r="C38" s="68" t="s">
        <v>65</v>
      </c>
      <c r="D38" s="20">
        <v>2051.3000000000002</v>
      </c>
      <c r="E38" s="21">
        <v>0.8</v>
      </c>
      <c r="F38" s="22">
        <f>SUM(D38:E38)</f>
        <v>2052.1000000000004</v>
      </c>
      <c r="G38" s="20">
        <v>2641.2</v>
      </c>
      <c r="H38" s="21">
        <f>'[15]NR 2024'!N38</f>
        <v>1</v>
      </c>
      <c r="I38" s="48">
        <f>G38+H38</f>
        <v>2642.2</v>
      </c>
      <c r="J38" s="536">
        <f>'[15]NR 2024'!Y38</f>
        <v>1988.3</v>
      </c>
      <c r="K38" s="536">
        <v>4</v>
      </c>
      <c r="L38" s="535">
        <f>J38+K38</f>
        <v>1992.3</v>
      </c>
      <c r="M38" s="69">
        <v>2153</v>
      </c>
      <c r="N38" s="33">
        <v>4</v>
      </c>
      <c r="O38" s="51">
        <f>M38+N38</f>
        <v>2157</v>
      </c>
      <c r="P38" s="69">
        <v>2153</v>
      </c>
      <c r="Q38" s="33">
        <v>4</v>
      </c>
      <c r="R38" s="51">
        <f>P38+Q38</f>
        <v>2157</v>
      </c>
      <c r="S38" s="3"/>
    </row>
    <row r="39" spans="1:19" ht="15.75" thickBot="1" x14ac:dyDescent="0.3">
      <c r="A39" s="1"/>
      <c r="B39" s="52" t="s">
        <v>66</v>
      </c>
      <c r="C39" s="70" t="s">
        <v>67</v>
      </c>
      <c r="D39" s="71">
        <f>SUM(D28:D32)+SUM(D35:D38)</f>
        <v>55294.1</v>
      </c>
      <c r="E39" s="71">
        <f>SUM(E28:E32)+SUM(E35:E38)</f>
        <v>479.1</v>
      </c>
      <c r="F39" s="72">
        <f>SUM(F35:F38)+SUM(F28:F32)</f>
        <v>55773.2</v>
      </c>
      <c r="G39" s="71">
        <f>SUM(G28:G32)+SUM(G35:G38)</f>
        <v>61444.3</v>
      </c>
      <c r="H39" s="71">
        <f>SUM(H28:H32)+SUM(H35:H38)</f>
        <v>580</v>
      </c>
      <c r="I39" s="73">
        <f>SUM(I35:I38)+SUM(I28:I32)</f>
        <v>62024.3</v>
      </c>
      <c r="J39" s="74">
        <f>SUM(J28:J32,J35:J38)</f>
        <v>60844.600000000013</v>
      </c>
      <c r="K39" s="74">
        <f>SUM(K28:K32,K35:K38)</f>
        <v>580</v>
      </c>
      <c r="L39" s="74">
        <f>SUM(L35:L38)+SUM(L28:L32)</f>
        <v>61424.600000000006</v>
      </c>
      <c r="M39" s="71">
        <f>SUM(M28:M32)+SUM(M35:M38)</f>
        <v>62550</v>
      </c>
      <c r="N39" s="71">
        <f>SUM(N28:N32)+SUM(N35:N38)</f>
        <v>580</v>
      </c>
      <c r="O39" s="72">
        <f>SUM(O35:O38)+SUM(O28:O32)</f>
        <v>63130</v>
      </c>
      <c r="P39" s="71">
        <f>SUM(P28:P32)+SUM(P35:P38)</f>
        <v>62700</v>
      </c>
      <c r="Q39" s="71">
        <f>SUM(Q28:Q32)+SUM(Q35:Q38)</f>
        <v>580</v>
      </c>
      <c r="R39" s="72">
        <f>SUM(R35:R38)+SUM(R28:R32)</f>
        <v>63280</v>
      </c>
      <c r="S39" s="3"/>
    </row>
    <row r="40" spans="1:19" ht="19.5" thickBot="1" x14ac:dyDescent="0.35">
      <c r="A40" s="1"/>
      <c r="B40" s="76" t="s">
        <v>68</v>
      </c>
      <c r="C40" s="77" t="s">
        <v>69</v>
      </c>
      <c r="D40" s="78">
        <f>D24-D39</f>
        <v>0</v>
      </c>
      <c r="E40" s="78">
        <f>E24-E39</f>
        <v>246.60000000000002</v>
      </c>
      <c r="F40" s="79">
        <f>F24-F39</f>
        <v>246.59999999999854</v>
      </c>
      <c r="G40" s="80">
        <f>G24-G39</f>
        <v>0</v>
      </c>
      <c r="H40" s="80">
        <f>H24-H39</f>
        <v>0</v>
      </c>
      <c r="I40" s="81">
        <f>I24-I39</f>
        <v>0</v>
      </c>
      <c r="J40" s="78">
        <f>J24-J39</f>
        <v>0</v>
      </c>
      <c r="K40" s="78">
        <f>K24-K39</f>
        <v>0</v>
      </c>
      <c r="L40" s="79">
        <f>L24-L39</f>
        <v>0</v>
      </c>
      <c r="M40" s="82">
        <f>M24-M39</f>
        <v>0</v>
      </c>
      <c r="N40" s="78">
        <f>N24-N39</f>
        <v>0</v>
      </c>
      <c r="O40" s="79">
        <f>O24-O39</f>
        <v>0</v>
      </c>
      <c r="P40" s="78">
        <f>P24-P39</f>
        <v>0</v>
      </c>
      <c r="Q40" s="78">
        <f>Q24-Q39</f>
        <v>0</v>
      </c>
      <c r="R40" s="79">
        <f>R24-R39</f>
        <v>0</v>
      </c>
      <c r="S40" s="3"/>
    </row>
    <row r="41" spans="1:19" ht="15.75" thickBot="1" x14ac:dyDescent="0.3">
      <c r="A41" s="1"/>
      <c r="B41" s="83" t="s">
        <v>70</v>
      </c>
      <c r="C41" s="84" t="s">
        <v>71</v>
      </c>
      <c r="D41" s="85"/>
      <c r="E41" s="86"/>
      <c r="F41" s="87">
        <f>F40-D16</f>
        <v>-4114.0000000000018</v>
      </c>
      <c r="G41" s="85"/>
      <c r="H41" s="88"/>
      <c r="I41" s="89">
        <f>I40-G16</f>
        <v>-4866.8</v>
      </c>
      <c r="J41" s="90"/>
      <c r="K41" s="88"/>
      <c r="L41" s="87">
        <f>L40-J16</f>
        <v>-5000</v>
      </c>
      <c r="M41" s="91"/>
      <c r="N41" s="88"/>
      <c r="O41" s="87">
        <f>O40-M16</f>
        <v>-5700</v>
      </c>
      <c r="P41" s="85"/>
      <c r="Q41" s="88"/>
      <c r="R41" s="87">
        <f>R40-P16</f>
        <v>-5850</v>
      </c>
      <c r="S41" s="3"/>
    </row>
    <row r="42" spans="1:19" s="97" customFormat="1" ht="8.25" customHeight="1" thickBot="1" x14ac:dyDescent="0.3">
      <c r="A42" s="92"/>
      <c r="B42" s="93"/>
      <c r="C42" s="94"/>
      <c r="D42" s="92"/>
      <c r="E42" s="95"/>
      <c r="F42" s="95"/>
      <c r="G42" s="92"/>
      <c r="H42" s="95"/>
      <c r="I42" s="95"/>
      <c r="J42" s="95"/>
      <c r="K42" s="95"/>
      <c r="L42" s="96"/>
      <c r="M42" s="96"/>
      <c r="N42" s="96"/>
      <c r="O42" s="96"/>
      <c r="P42" s="96"/>
      <c r="Q42" s="96"/>
      <c r="R42" s="96"/>
      <c r="S42" s="96"/>
    </row>
    <row r="43" spans="1:19" s="97" customFormat="1" ht="15.75" customHeight="1" x14ac:dyDescent="0.25">
      <c r="A43" s="92"/>
      <c r="B43" s="98"/>
      <c r="C43" s="143" t="s">
        <v>72</v>
      </c>
      <c r="D43" s="99" t="s">
        <v>73</v>
      </c>
      <c r="E43" s="95"/>
      <c r="F43" s="100"/>
      <c r="G43" s="99" t="s">
        <v>74</v>
      </c>
      <c r="H43" s="95"/>
      <c r="I43" s="95"/>
      <c r="J43" s="99" t="s">
        <v>75</v>
      </c>
      <c r="K43" s="95"/>
      <c r="L43" s="95"/>
      <c r="M43" s="99" t="s">
        <v>76</v>
      </c>
      <c r="N43" s="96"/>
      <c r="O43" s="96"/>
      <c r="P43" s="99" t="s">
        <v>76</v>
      </c>
      <c r="Q43" s="96"/>
      <c r="R43" s="96"/>
      <c r="S43" s="96"/>
    </row>
    <row r="44" spans="1:19" ht="15.75" thickBot="1" x14ac:dyDescent="0.3">
      <c r="A44" s="1"/>
      <c r="B44" s="98"/>
      <c r="C44" s="154"/>
      <c r="D44" s="101">
        <v>603.9</v>
      </c>
      <c r="E44" s="95"/>
      <c r="F44" s="100"/>
      <c r="G44" s="101">
        <v>603.9</v>
      </c>
      <c r="H44" s="102"/>
      <c r="I44" s="102"/>
      <c r="J44" s="101">
        <v>603.9</v>
      </c>
      <c r="K44" s="102"/>
      <c r="L44" s="102"/>
      <c r="M44" s="101">
        <v>603.9</v>
      </c>
      <c r="N44" s="3"/>
      <c r="O44" s="3"/>
      <c r="P44" s="101">
        <v>603.9</v>
      </c>
      <c r="Q44" s="3"/>
      <c r="R44" s="3"/>
      <c r="S44" s="3"/>
    </row>
    <row r="45" spans="1:19" s="97" customFormat="1" ht="8.25" customHeight="1" thickBot="1" x14ac:dyDescent="0.3">
      <c r="A45" s="92"/>
      <c r="B45" s="98"/>
      <c r="C45" s="94"/>
      <c r="D45" s="95"/>
      <c r="E45" s="95"/>
      <c r="F45" s="100"/>
      <c r="G45" s="95"/>
      <c r="H45" s="95"/>
      <c r="I45" s="100"/>
      <c r="J45" s="100"/>
      <c r="K45" s="100"/>
      <c r="L45" s="96"/>
      <c r="M45" s="96"/>
      <c r="N45" s="96"/>
      <c r="O45" s="96"/>
      <c r="P45" s="96"/>
      <c r="Q45" s="96"/>
      <c r="R45" s="96"/>
      <c r="S45" s="96"/>
    </row>
    <row r="46" spans="1:19" s="97" customFormat="1" ht="37.5" customHeight="1" thickBot="1" x14ac:dyDescent="0.3">
      <c r="A46" s="92"/>
      <c r="B46" s="98"/>
      <c r="C46" s="143" t="s">
        <v>77</v>
      </c>
      <c r="D46" s="103" t="s">
        <v>78</v>
      </c>
      <c r="E46" s="104" t="s">
        <v>79</v>
      </c>
      <c r="F46" s="100"/>
      <c r="G46" s="103" t="s">
        <v>78</v>
      </c>
      <c r="H46" s="104" t="s">
        <v>79</v>
      </c>
      <c r="I46" s="96"/>
      <c r="J46" s="103" t="s">
        <v>78</v>
      </c>
      <c r="K46" s="104" t="s">
        <v>79</v>
      </c>
      <c r="L46" s="105"/>
      <c r="M46" s="103" t="s">
        <v>78</v>
      </c>
      <c r="N46" s="104" t="s">
        <v>79</v>
      </c>
      <c r="O46" s="96"/>
      <c r="P46" s="103" t="s">
        <v>78</v>
      </c>
      <c r="Q46" s="104" t="s">
        <v>79</v>
      </c>
      <c r="R46" s="96"/>
      <c r="S46" s="96"/>
    </row>
    <row r="47" spans="1:19" ht="15.75" thickBot="1" x14ac:dyDescent="0.3">
      <c r="A47" s="1"/>
      <c r="B47" s="106"/>
      <c r="C47" s="144"/>
      <c r="D47" s="107">
        <v>0</v>
      </c>
      <c r="E47" s="108">
        <v>0</v>
      </c>
      <c r="F47" s="100"/>
      <c r="G47" s="107">
        <v>0</v>
      </c>
      <c r="H47" s="108">
        <v>0</v>
      </c>
      <c r="I47" s="3"/>
      <c r="J47" s="107">
        <v>0</v>
      </c>
      <c r="K47" s="108">
        <v>0</v>
      </c>
      <c r="L47" s="102"/>
      <c r="M47" s="107">
        <v>0</v>
      </c>
      <c r="N47" s="108">
        <v>0</v>
      </c>
      <c r="O47" s="3"/>
      <c r="P47" s="107">
        <v>0</v>
      </c>
      <c r="Q47" s="108">
        <v>0</v>
      </c>
      <c r="R47" s="3"/>
      <c r="S47" s="3"/>
    </row>
    <row r="48" spans="1:19" x14ac:dyDescent="0.25">
      <c r="A48" s="1"/>
      <c r="B48" s="106"/>
      <c r="C48" s="94"/>
      <c r="D48" s="95"/>
      <c r="E48" s="95"/>
      <c r="F48" s="100"/>
      <c r="G48" s="95"/>
      <c r="H48" s="95"/>
      <c r="I48" s="100"/>
      <c r="J48" s="100"/>
      <c r="K48" s="100"/>
      <c r="L48" s="96"/>
      <c r="M48" s="3"/>
      <c r="N48" s="96"/>
      <c r="O48" s="96"/>
      <c r="P48" s="3"/>
      <c r="Q48" s="3"/>
      <c r="R48" s="3"/>
      <c r="S48" s="3"/>
    </row>
    <row r="49" spans="1:19" x14ac:dyDescent="0.25">
      <c r="A49" s="1"/>
      <c r="B49" s="106"/>
      <c r="C49" s="109" t="s">
        <v>80</v>
      </c>
      <c r="D49" s="110" t="s">
        <v>81</v>
      </c>
      <c r="E49" s="95"/>
      <c r="F49" s="3"/>
      <c r="G49" s="110" t="s">
        <v>82</v>
      </c>
      <c r="H49" s="3"/>
      <c r="I49" s="3"/>
      <c r="J49" s="110" t="s">
        <v>83</v>
      </c>
      <c r="K49" s="3"/>
      <c r="L49" s="111"/>
      <c r="M49" s="110" t="s">
        <v>84</v>
      </c>
      <c r="N49" s="111"/>
      <c r="O49" s="111"/>
      <c r="P49" s="110" t="s">
        <v>85</v>
      </c>
      <c r="Q49" s="3"/>
      <c r="R49" s="3"/>
      <c r="S49" s="3"/>
    </row>
    <row r="50" spans="1:19" x14ac:dyDescent="0.25">
      <c r="A50" s="1"/>
      <c r="B50" s="106"/>
      <c r="C50" s="112" t="s">
        <v>86</v>
      </c>
      <c r="D50" s="113">
        <f>SUM(D51:D54)</f>
        <v>2372.3999999999996</v>
      </c>
      <c r="E50" s="95"/>
      <c r="F50" s="3"/>
      <c r="G50" s="113">
        <v>0</v>
      </c>
      <c r="H50" s="3"/>
      <c r="I50" s="3"/>
      <c r="J50" s="113">
        <v>0</v>
      </c>
      <c r="K50" s="3"/>
      <c r="L50" s="114"/>
      <c r="M50" s="113">
        <v>0</v>
      </c>
      <c r="N50" s="114"/>
      <c r="O50" s="114"/>
      <c r="P50" s="113">
        <v>0</v>
      </c>
      <c r="Q50" s="3"/>
      <c r="R50" s="3"/>
      <c r="S50" s="3"/>
    </row>
    <row r="51" spans="1:19" x14ac:dyDescent="0.25">
      <c r="A51" s="1"/>
      <c r="B51" s="106"/>
      <c r="C51" s="112" t="s">
        <v>87</v>
      </c>
      <c r="D51" s="113">
        <v>474</v>
      </c>
      <c r="E51" s="95"/>
      <c r="F51" s="3"/>
      <c r="G51" s="113">
        <v>0</v>
      </c>
      <c r="H51" s="3"/>
      <c r="I51" s="3"/>
      <c r="J51" s="113">
        <v>0</v>
      </c>
      <c r="K51" s="3"/>
      <c r="L51" s="114"/>
      <c r="M51" s="113">
        <v>0</v>
      </c>
      <c r="N51" s="114"/>
      <c r="O51" s="114"/>
      <c r="P51" s="113">
        <v>0</v>
      </c>
      <c r="Q51" s="3"/>
      <c r="R51" s="3"/>
      <c r="S51" s="3"/>
    </row>
    <row r="52" spans="1:19" x14ac:dyDescent="0.25">
      <c r="A52" s="1"/>
      <c r="B52" s="106"/>
      <c r="C52" s="112" t="s">
        <v>88</v>
      </c>
      <c r="D52" s="113">
        <v>1003.1</v>
      </c>
      <c r="E52" s="95"/>
      <c r="F52" s="3"/>
      <c r="G52" s="113">
        <v>0</v>
      </c>
      <c r="H52" s="3"/>
      <c r="I52" s="3"/>
      <c r="J52" s="113">
        <v>600.9</v>
      </c>
      <c r="K52" s="3"/>
      <c r="L52" s="114"/>
      <c r="M52" s="113">
        <v>400</v>
      </c>
      <c r="N52" s="114"/>
      <c r="O52" s="114"/>
      <c r="P52" s="113">
        <v>200</v>
      </c>
      <c r="Q52" s="3"/>
      <c r="R52" s="3"/>
      <c r="S52" s="3"/>
    </row>
    <row r="53" spans="1:19" x14ac:dyDescent="0.25">
      <c r="A53" s="1"/>
      <c r="B53" s="106"/>
      <c r="C53" s="112" t="s">
        <v>89</v>
      </c>
      <c r="D53" s="113">
        <v>288.10000000000002</v>
      </c>
      <c r="E53" s="95"/>
      <c r="F53" s="3"/>
      <c r="G53" s="113">
        <v>0</v>
      </c>
      <c r="H53" s="3"/>
      <c r="I53" s="3"/>
      <c r="J53" s="113">
        <v>0</v>
      </c>
      <c r="K53" s="3"/>
      <c r="L53" s="114"/>
      <c r="M53" s="113">
        <v>0</v>
      </c>
      <c r="N53" s="114"/>
      <c r="O53" s="114"/>
      <c r="P53" s="113">
        <v>0</v>
      </c>
      <c r="Q53" s="3"/>
      <c r="R53" s="3"/>
      <c r="S53" s="3"/>
    </row>
    <row r="54" spans="1:19" x14ac:dyDescent="0.25">
      <c r="A54" s="1"/>
      <c r="B54" s="106"/>
      <c r="C54" s="115" t="s">
        <v>90</v>
      </c>
      <c r="D54" s="113">
        <v>607.20000000000005</v>
      </c>
      <c r="E54" s="95"/>
      <c r="F54" s="3"/>
      <c r="G54" s="113">
        <v>0</v>
      </c>
      <c r="H54" s="3"/>
      <c r="I54" s="3"/>
      <c r="J54" s="113">
        <v>0</v>
      </c>
      <c r="K54" s="3"/>
      <c r="L54" s="114"/>
      <c r="M54" s="113">
        <v>0</v>
      </c>
      <c r="N54" s="114"/>
      <c r="O54" s="114"/>
      <c r="P54" s="113">
        <v>0</v>
      </c>
      <c r="Q54" s="3"/>
      <c r="R54" s="3"/>
      <c r="S54" s="3"/>
    </row>
    <row r="55" spans="1:19" ht="10.5" customHeight="1" x14ac:dyDescent="0.25">
      <c r="A55" s="1"/>
      <c r="B55" s="106"/>
      <c r="C55" s="94"/>
      <c r="D55" s="95"/>
      <c r="E55" s="9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6"/>
      <c r="C56" s="109" t="s">
        <v>91</v>
      </c>
      <c r="D56" s="110" t="s">
        <v>81</v>
      </c>
      <c r="E56" s="95"/>
      <c r="F56" s="100"/>
      <c r="G56" s="110" t="s">
        <v>92</v>
      </c>
      <c r="H56" s="95"/>
      <c r="I56" s="100"/>
      <c r="J56" s="110" t="s">
        <v>83</v>
      </c>
      <c r="K56" s="100"/>
      <c r="L56" s="3"/>
      <c r="M56" s="110" t="s">
        <v>84</v>
      </c>
      <c r="N56" s="111"/>
      <c r="O56" s="111"/>
      <c r="P56" s="110" t="s">
        <v>85</v>
      </c>
      <c r="Q56" s="3"/>
      <c r="R56" s="3"/>
      <c r="S56" s="3"/>
    </row>
    <row r="57" spans="1:19" x14ac:dyDescent="0.25">
      <c r="A57" s="1"/>
      <c r="B57" s="106"/>
      <c r="C57" s="112"/>
      <c r="D57" s="116">
        <v>72.599999999999994</v>
      </c>
      <c r="E57" s="95"/>
      <c r="F57" s="100"/>
      <c r="G57" s="116">
        <v>71.8</v>
      </c>
      <c r="H57" s="95"/>
      <c r="I57" s="100"/>
      <c r="J57" s="116">
        <v>76.5</v>
      </c>
      <c r="K57" s="100"/>
      <c r="L57" s="3"/>
      <c r="M57" s="116">
        <v>76.5</v>
      </c>
      <c r="N57" s="3"/>
      <c r="O57" s="3"/>
      <c r="P57" s="116">
        <v>72.599999999999994</v>
      </c>
      <c r="Q57" s="3"/>
      <c r="R57" s="3"/>
      <c r="S57" s="3"/>
    </row>
    <row r="58" spans="1:19" x14ac:dyDescent="0.25">
      <c r="A58" s="1"/>
      <c r="B58" s="106"/>
      <c r="C58" s="94"/>
      <c r="D58" s="95"/>
      <c r="E58" s="95"/>
      <c r="F58" s="100"/>
      <c r="G58" s="95"/>
      <c r="H58" s="95"/>
      <c r="I58" s="100"/>
      <c r="J58" s="100"/>
      <c r="K58" s="10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7" t="s">
        <v>93</v>
      </c>
      <c r="C59" s="118"/>
      <c r="D59" s="145"/>
      <c r="E59" s="145"/>
      <c r="F59" s="145"/>
      <c r="G59" s="145"/>
      <c r="H59" s="145"/>
      <c r="I59" s="145"/>
      <c r="J59" s="145"/>
      <c r="K59" s="145"/>
      <c r="L59" s="119"/>
      <c r="M59" s="119"/>
      <c r="N59" s="119"/>
      <c r="O59" s="119"/>
      <c r="P59" s="119"/>
      <c r="Q59" s="119"/>
      <c r="R59" s="120"/>
      <c r="S59" s="3"/>
    </row>
    <row r="60" spans="1:19" x14ac:dyDescent="0.25">
      <c r="A60" s="1"/>
      <c r="B60" s="121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122"/>
      <c r="S60" s="3"/>
    </row>
    <row r="61" spans="1:19" x14ac:dyDescent="0.25">
      <c r="A61" s="1"/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97"/>
      <c r="N61" s="97"/>
      <c r="O61" s="97"/>
      <c r="P61" s="97"/>
      <c r="Q61" s="97"/>
      <c r="R61" s="122"/>
      <c r="S61" s="3"/>
    </row>
    <row r="62" spans="1:19" x14ac:dyDescent="0.25">
      <c r="A62" s="1"/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97"/>
      <c r="M62" s="97"/>
      <c r="N62" s="97"/>
      <c r="O62" s="97"/>
      <c r="P62" s="97"/>
      <c r="Q62" s="97"/>
      <c r="R62" s="122"/>
      <c r="S62" s="3"/>
    </row>
    <row r="63" spans="1:19" x14ac:dyDescent="0.25">
      <c r="A63" s="1"/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97"/>
      <c r="M63" s="97"/>
      <c r="N63" s="97"/>
      <c r="O63" s="97"/>
      <c r="P63" s="97"/>
      <c r="Q63" s="97"/>
      <c r="R63" s="122"/>
      <c r="S63" s="3"/>
    </row>
    <row r="64" spans="1:19" x14ac:dyDescent="0.25">
      <c r="A64" s="1"/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97"/>
      <c r="M64" s="97"/>
      <c r="N64" s="97"/>
      <c r="O64" s="97"/>
      <c r="P64" s="97"/>
      <c r="Q64" s="97"/>
      <c r="R64" s="122"/>
      <c r="S64" s="3"/>
    </row>
    <row r="65" spans="1:19" x14ac:dyDescent="0.25">
      <c r="A65" s="1"/>
      <c r="B65" s="123"/>
      <c r="C65" s="124"/>
      <c r="D65" s="125"/>
      <c r="E65" s="125"/>
      <c r="F65" s="125"/>
      <c r="G65" s="125"/>
      <c r="H65" s="125"/>
      <c r="I65" s="125"/>
      <c r="J65" s="125"/>
      <c r="K65" s="125"/>
      <c r="L65" s="97"/>
      <c r="M65" s="97"/>
      <c r="N65" s="97"/>
      <c r="O65" s="97"/>
      <c r="P65" s="97"/>
      <c r="Q65" s="97"/>
      <c r="R65" s="122"/>
      <c r="S65" s="3"/>
    </row>
    <row r="66" spans="1:19" x14ac:dyDescent="0.25">
      <c r="A66" s="1"/>
      <c r="B66" s="126"/>
      <c r="C66" s="127"/>
      <c r="D66" s="125"/>
      <c r="E66" s="125"/>
      <c r="F66" s="125"/>
      <c r="G66" s="125"/>
      <c r="H66" s="125"/>
      <c r="I66" s="125"/>
      <c r="J66" s="125"/>
      <c r="K66" s="125"/>
      <c r="L66" s="97"/>
      <c r="M66" s="97"/>
      <c r="N66" s="97"/>
      <c r="O66" s="97"/>
      <c r="P66" s="97"/>
      <c r="Q66" s="97"/>
      <c r="R66" s="122"/>
      <c r="S66" s="3"/>
    </row>
    <row r="67" spans="1:19" x14ac:dyDescent="0.25">
      <c r="A67" s="1"/>
      <c r="B67" s="123"/>
      <c r="C67" s="128"/>
      <c r="D67" s="125"/>
      <c r="E67" s="125"/>
      <c r="F67" s="125"/>
      <c r="G67" s="125"/>
      <c r="H67" s="125"/>
      <c r="I67" s="125"/>
      <c r="J67" s="125"/>
      <c r="K67" s="125"/>
      <c r="L67" s="97"/>
      <c r="M67" s="97"/>
      <c r="N67" s="97"/>
      <c r="O67" s="97"/>
      <c r="P67" s="97"/>
      <c r="Q67" s="97"/>
      <c r="R67" s="122"/>
      <c r="S67" s="3"/>
    </row>
    <row r="68" spans="1:19" x14ac:dyDescent="0.25">
      <c r="A68" s="1"/>
      <c r="B68" s="123"/>
      <c r="C68" s="128"/>
      <c r="D68" s="125"/>
      <c r="E68" s="125"/>
      <c r="F68" s="125"/>
      <c r="G68" s="125"/>
      <c r="H68" s="125"/>
      <c r="I68" s="125"/>
      <c r="J68" s="125"/>
      <c r="K68" s="125"/>
      <c r="L68" s="97"/>
      <c r="M68" s="97"/>
      <c r="N68" s="97"/>
      <c r="O68" s="97"/>
      <c r="P68" s="97"/>
      <c r="Q68" s="97"/>
      <c r="R68" s="122"/>
      <c r="S68" s="3"/>
    </row>
    <row r="69" spans="1:19" x14ac:dyDescent="0.25">
      <c r="A69" s="1"/>
      <c r="B69" s="129"/>
      <c r="C69" s="130"/>
      <c r="D69" s="131"/>
      <c r="E69" s="131"/>
      <c r="F69" s="131"/>
      <c r="G69" s="131"/>
      <c r="H69" s="131"/>
      <c r="I69" s="131"/>
      <c r="J69" s="131"/>
      <c r="K69" s="131"/>
      <c r="L69" s="132"/>
      <c r="M69" s="132"/>
      <c r="N69" s="132"/>
      <c r="O69" s="132"/>
      <c r="P69" s="132"/>
      <c r="Q69" s="132"/>
      <c r="R69" s="133"/>
      <c r="S69" s="3"/>
    </row>
    <row r="70" spans="1:19" x14ac:dyDescent="0.25">
      <c r="A70" s="92"/>
      <c r="B70" s="134"/>
      <c r="C70" s="135"/>
      <c r="D70" s="136"/>
      <c r="E70" s="136"/>
      <c r="F70" s="136"/>
      <c r="G70" s="136"/>
      <c r="H70" s="136"/>
      <c r="I70" s="136"/>
      <c r="J70" s="136"/>
      <c r="K70" s="136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7" t="s">
        <v>94</v>
      </c>
      <c r="C72" s="138">
        <v>45208</v>
      </c>
      <c r="D72" s="137" t="s">
        <v>114</v>
      </c>
      <c r="E72" s="147" t="s">
        <v>144</v>
      </c>
      <c r="F72" s="147"/>
      <c r="G72" s="147"/>
      <c r="H72" s="137"/>
      <c r="I72" s="137" t="s">
        <v>96</v>
      </c>
      <c r="J72" s="366" t="s">
        <v>143</v>
      </c>
      <c r="K72" s="366"/>
      <c r="L72" s="366"/>
      <c r="M72" s="366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3"/>
      <c r="O73" s="3"/>
      <c r="P73" s="3"/>
      <c r="Q73" s="3"/>
      <c r="R73" s="3"/>
      <c r="S73" s="3"/>
    </row>
    <row r="74" spans="1:19" x14ac:dyDescent="0.25">
      <c r="A74" s="1"/>
      <c r="B74" s="137"/>
      <c r="C74" s="137"/>
      <c r="D74" s="137" t="s">
        <v>98</v>
      </c>
      <c r="E74" s="140"/>
      <c r="F74" s="140"/>
      <c r="G74" s="140"/>
      <c r="H74" s="137"/>
      <c r="I74" s="137" t="s">
        <v>98</v>
      </c>
      <c r="J74" s="141"/>
      <c r="K74" s="141"/>
      <c r="L74" s="141"/>
      <c r="M74" s="141"/>
      <c r="N74" s="3"/>
      <c r="O74" s="3"/>
      <c r="P74" s="3"/>
      <c r="Q74" s="3"/>
      <c r="R74" s="3"/>
      <c r="S74" s="3"/>
    </row>
    <row r="75" spans="1:19" x14ac:dyDescent="0.25">
      <c r="A75" s="1"/>
      <c r="B75" s="137"/>
      <c r="C75" s="137"/>
      <c r="D75" s="137"/>
      <c r="E75" s="140"/>
      <c r="F75" s="140"/>
      <c r="G75" s="140"/>
      <c r="H75" s="137"/>
      <c r="I75" s="137"/>
      <c r="J75" s="141"/>
      <c r="K75" s="141"/>
      <c r="L75" s="141"/>
      <c r="M75" s="141"/>
      <c r="N75" s="3"/>
      <c r="O75" s="3"/>
      <c r="P75" s="3"/>
      <c r="Q75" s="3"/>
      <c r="R75" s="3"/>
      <c r="S75" s="3"/>
    </row>
    <row r="76" spans="1:19" x14ac:dyDescent="0.25">
      <c r="A76" s="1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2"/>
      <c r="B77" s="134"/>
      <c r="C77" s="135"/>
      <c r="D77" s="136"/>
      <c r="E77" s="136"/>
      <c r="F77" s="136"/>
      <c r="G77" s="136"/>
      <c r="H77" s="136"/>
      <c r="I77" s="136"/>
      <c r="J77" s="136"/>
      <c r="K77" s="136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60">
    <mergeCell ref="P25:R25"/>
    <mergeCell ref="P26:P27"/>
    <mergeCell ref="Q26:Q27"/>
    <mergeCell ref="R26:R27"/>
    <mergeCell ref="M25:O25"/>
    <mergeCell ref="N13:N14"/>
    <mergeCell ref="O13:O14"/>
    <mergeCell ref="D10:F10"/>
    <mergeCell ref="D13:D14"/>
    <mergeCell ref="M26:M27"/>
    <mergeCell ref="N26:N27"/>
    <mergeCell ref="O26:O27"/>
    <mergeCell ref="B13:B14"/>
    <mergeCell ref="H13:H14"/>
    <mergeCell ref="P10:R10"/>
    <mergeCell ref="P12:R12"/>
    <mergeCell ref="P13:P14"/>
    <mergeCell ref="Q13:Q14"/>
    <mergeCell ref="R13:R14"/>
    <mergeCell ref="M10:O10"/>
    <mergeCell ref="M12:O12"/>
    <mergeCell ref="M13:M14"/>
    <mergeCell ref="B26:B27"/>
    <mergeCell ref="G26:G27"/>
    <mergeCell ref="H26:H27"/>
    <mergeCell ref="I26:I27"/>
    <mergeCell ref="J72:M72"/>
    <mergeCell ref="D25:F25"/>
    <mergeCell ref="E26:E27"/>
    <mergeCell ref="F26:F27"/>
    <mergeCell ref="J25:L25"/>
    <mergeCell ref="C43:C44"/>
    <mergeCell ref="C46:C47"/>
    <mergeCell ref="C26:C27"/>
    <mergeCell ref="C13:C14"/>
    <mergeCell ref="E72:G72"/>
    <mergeCell ref="B63:K63"/>
    <mergeCell ref="B64:K64"/>
    <mergeCell ref="B62:K62"/>
    <mergeCell ref="D59:K59"/>
    <mergeCell ref="B61:K61"/>
    <mergeCell ref="L26:L27"/>
    <mergeCell ref="G10:I10"/>
    <mergeCell ref="G12:I12"/>
    <mergeCell ref="G13:G14"/>
    <mergeCell ref="D12:F12"/>
    <mergeCell ref="D26:D27"/>
    <mergeCell ref="F13:F14"/>
    <mergeCell ref="E13:E14"/>
    <mergeCell ref="L13:L14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00"/>
  <sheetViews>
    <sheetView showGridLines="0" topLeftCell="A23" zoomScale="80" zoomScaleNormal="80" zoomScaleSheetLayoutView="80" workbookViewId="0">
      <selection activeCell="E68" sqref="E68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36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3"/>
      <c r="B1" s="3"/>
      <c r="C1" s="3"/>
      <c r="D1" s="3"/>
      <c r="E1" s="3"/>
      <c r="F1" s="3"/>
      <c r="G1" s="19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3"/>
      <c r="B2" s="194" t="s">
        <v>0</v>
      </c>
      <c r="C2" s="3"/>
      <c r="D2" s="3"/>
      <c r="E2" s="3"/>
      <c r="F2" s="3"/>
      <c r="G2" s="19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3"/>
      <c r="B3" s="3"/>
      <c r="C3" s="3"/>
      <c r="D3" s="3"/>
      <c r="E3" s="3"/>
      <c r="F3" s="3"/>
      <c r="G3" s="19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3"/>
      <c r="B4" s="3" t="s">
        <v>1</v>
      </c>
      <c r="C4" s="3"/>
      <c r="D4" s="195" t="s">
        <v>152</v>
      </c>
      <c r="E4" s="195"/>
      <c r="F4" s="195"/>
      <c r="G4" s="195"/>
      <c r="H4" s="195"/>
      <c r="I4" s="195"/>
      <c r="J4" s="195"/>
      <c r="K4" s="19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3"/>
      <c r="B5" s="3"/>
      <c r="C5" s="3"/>
      <c r="D5" s="196"/>
      <c r="E5" s="196"/>
      <c r="F5" s="196"/>
      <c r="G5" s="196"/>
      <c r="H5" s="196"/>
      <c r="I5" s="196"/>
      <c r="J5" s="196"/>
      <c r="K5" s="196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 t="s">
        <v>3</v>
      </c>
      <c r="C6" s="3"/>
      <c r="D6" s="197" t="s">
        <v>151</v>
      </c>
      <c r="E6" s="196"/>
      <c r="F6" s="196"/>
      <c r="G6" s="196"/>
      <c r="H6" s="196"/>
      <c r="I6" s="196"/>
      <c r="J6" s="196"/>
      <c r="K6" s="19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3"/>
      <c r="B7" s="3"/>
      <c r="C7" s="3"/>
      <c r="D7" s="196"/>
      <c r="E7" s="196"/>
      <c r="F7" s="196"/>
      <c r="G7" s="196"/>
      <c r="H7" s="196"/>
      <c r="I7" s="196"/>
      <c r="J7" s="196"/>
      <c r="K7" s="196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 t="s">
        <v>5</v>
      </c>
      <c r="C8" s="3"/>
      <c r="D8" s="198" t="s">
        <v>150</v>
      </c>
      <c r="E8" s="198"/>
      <c r="F8" s="198"/>
      <c r="G8" s="198"/>
      <c r="H8" s="198"/>
      <c r="I8" s="198"/>
      <c r="J8" s="198"/>
      <c r="K8" s="198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3"/>
      <c r="B9" s="3"/>
      <c r="C9" s="3"/>
      <c r="D9" s="3"/>
      <c r="E9" s="3"/>
      <c r="F9" s="3"/>
      <c r="G9" s="19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3"/>
      <c r="B10" s="199" t="s">
        <v>7</v>
      </c>
      <c r="C10" s="200" t="s">
        <v>8</v>
      </c>
      <c r="D10" s="201" t="s">
        <v>9</v>
      </c>
      <c r="E10" s="201"/>
      <c r="F10" s="202"/>
      <c r="G10" s="201" t="s">
        <v>10</v>
      </c>
      <c r="H10" s="201"/>
      <c r="I10" s="203"/>
      <c r="J10" s="204" t="s">
        <v>11</v>
      </c>
      <c r="K10" s="201"/>
      <c r="L10" s="202"/>
      <c r="M10" s="205" t="s">
        <v>12</v>
      </c>
      <c r="N10" s="201"/>
      <c r="O10" s="202"/>
      <c r="P10" s="201" t="s">
        <v>13</v>
      </c>
      <c r="Q10" s="201"/>
      <c r="R10" s="202"/>
      <c r="S10" s="3"/>
    </row>
    <row r="11" spans="1:19" ht="30.75" customHeight="1" thickBot="1" x14ac:dyDescent="0.3">
      <c r="A11" s="3"/>
      <c r="B11" s="206"/>
      <c r="C11" s="207"/>
      <c r="D11" s="208" t="s">
        <v>14</v>
      </c>
      <c r="E11" s="209" t="s">
        <v>15</v>
      </c>
      <c r="F11" s="209" t="s">
        <v>16</v>
      </c>
      <c r="G11" s="208" t="s">
        <v>14</v>
      </c>
      <c r="H11" s="209" t="s">
        <v>15</v>
      </c>
      <c r="I11" s="210" t="s">
        <v>16</v>
      </c>
      <c r="J11" s="210" t="s">
        <v>14</v>
      </c>
      <c r="K11" s="209" t="s">
        <v>15</v>
      </c>
      <c r="L11" s="209" t="s">
        <v>16</v>
      </c>
      <c r="M11" s="211" t="s">
        <v>14</v>
      </c>
      <c r="N11" s="209" t="s">
        <v>15</v>
      </c>
      <c r="O11" s="209" t="s">
        <v>16</v>
      </c>
      <c r="P11" s="208" t="s">
        <v>14</v>
      </c>
      <c r="Q11" s="209" t="s">
        <v>15</v>
      </c>
      <c r="R11" s="209" t="s">
        <v>16</v>
      </c>
      <c r="S11" s="3"/>
    </row>
    <row r="12" spans="1:19" ht="15.75" customHeight="1" thickBot="1" x14ac:dyDescent="0.3">
      <c r="A12" s="3"/>
      <c r="B12" s="212"/>
      <c r="C12" s="213" t="s">
        <v>17</v>
      </c>
      <c r="D12" s="214"/>
      <c r="E12" s="214"/>
      <c r="F12" s="215"/>
      <c r="G12" s="214"/>
      <c r="H12" s="214"/>
      <c r="I12" s="214"/>
      <c r="J12" s="216"/>
      <c r="K12" s="214"/>
      <c r="L12" s="215"/>
      <c r="M12" s="214"/>
      <c r="N12" s="214"/>
      <c r="O12" s="215"/>
      <c r="P12" s="214"/>
      <c r="Q12" s="214"/>
      <c r="R12" s="215"/>
      <c r="S12" s="3"/>
    </row>
    <row r="13" spans="1:19" ht="15.75" customHeight="1" x14ac:dyDescent="0.25">
      <c r="A13" s="3"/>
      <c r="B13" s="217" t="s">
        <v>7</v>
      </c>
      <c r="C13" s="218" t="s">
        <v>8</v>
      </c>
      <c r="D13" s="219" t="s">
        <v>18</v>
      </c>
      <c r="E13" s="220" t="s">
        <v>19</v>
      </c>
      <c r="F13" s="221" t="s">
        <v>17</v>
      </c>
      <c r="G13" s="222" t="s">
        <v>18</v>
      </c>
      <c r="H13" s="220" t="s">
        <v>19</v>
      </c>
      <c r="I13" s="223" t="s">
        <v>17</v>
      </c>
      <c r="J13" s="219" t="s">
        <v>18</v>
      </c>
      <c r="K13" s="220" t="s">
        <v>19</v>
      </c>
      <c r="L13" s="221" t="s">
        <v>17</v>
      </c>
      <c r="M13" s="224" t="s">
        <v>18</v>
      </c>
      <c r="N13" s="220" t="s">
        <v>19</v>
      </c>
      <c r="O13" s="221" t="s">
        <v>17</v>
      </c>
      <c r="P13" s="222" t="s">
        <v>18</v>
      </c>
      <c r="Q13" s="220" t="s">
        <v>19</v>
      </c>
      <c r="R13" s="221" t="s">
        <v>17</v>
      </c>
      <c r="S13" s="3"/>
    </row>
    <row r="14" spans="1:19" ht="15.75" thickBot="1" x14ac:dyDescent="0.3">
      <c r="A14" s="3"/>
      <c r="B14" s="225"/>
      <c r="C14" s="226"/>
      <c r="D14" s="227"/>
      <c r="E14" s="228"/>
      <c r="F14" s="229"/>
      <c r="G14" s="230"/>
      <c r="H14" s="228"/>
      <c r="I14" s="231"/>
      <c r="J14" s="227"/>
      <c r="K14" s="228"/>
      <c r="L14" s="229"/>
      <c r="M14" s="232"/>
      <c r="N14" s="228"/>
      <c r="O14" s="229"/>
      <c r="P14" s="230"/>
      <c r="Q14" s="228"/>
      <c r="R14" s="229"/>
      <c r="S14" s="3"/>
    </row>
    <row r="15" spans="1:19" x14ac:dyDescent="0.25">
      <c r="A15" s="3"/>
      <c r="B15" s="233" t="s">
        <v>20</v>
      </c>
      <c r="C15" s="234" t="s">
        <v>21</v>
      </c>
      <c r="D15" s="235">
        <v>2569.5230000000001</v>
      </c>
      <c r="E15" s="236">
        <v>122.28</v>
      </c>
      <c r="F15" s="237">
        <v>2691.8030000000003</v>
      </c>
      <c r="G15" s="235">
        <v>2650</v>
      </c>
      <c r="H15" s="236">
        <v>100</v>
      </c>
      <c r="I15" s="238">
        <v>2750</v>
      </c>
      <c r="J15" s="239">
        <v>2650</v>
      </c>
      <c r="K15" s="240">
        <v>100</v>
      </c>
      <c r="L15" s="241">
        <v>2750</v>
      </c>
      <c r="M15" s="242">
        <v>2700</v>
      </c>
      <c r="N15" s="236">
        <v>100</v>
      </c>
      <c r="O15" s="237">
        <f>N15+M15</f>
        <v>2800</v>
      </c>
      <c r="P15" s="235">
        <v>2700</v>
      </c>
      <c r="Q15" s="236">
        <v>100</v>
      </c>
      <c r="R15" s="237">
        <v>2800</v>
      </c>
      <c r="S15" s="3"/>
    </row>
    <row r="16" spans="1:19" x14ac:dyDescent="0.25">
      <c r="A16" s="3"/>
      <c r="B16" s="243" t="s">
        <v>22</v>
      </c>
      <c r="C16" s="244" t="s">
        <v>23</v>
      </c>
      <c r="D16" s="235">
        <v>1570</v>
      </c>
      <c r="E16" s="245"/>
      <c r="F16" s="237">
        <v>1570</v>
      </c>
      <c r="G16" s="235">
        <v>1872</v>
      </c>
      <c r="H16" s="236"/>
      <c r="I16" s="238">
        <v>1872</v>
      </c>
      <c r="J16" s="246">
        <v>1872</v>
      </c>
      <c r="K16" s="247"/>
      <c r="L16" s="248">
        <v>1872</v>
      </c>
      <c r="M16" s="249">
        <v>2000</v>
      </c>
      <c r="N16" s="245"/>
      <c r="O16" s="237">
        <f>N16+M16</f>
        <v>2000</v>
      </c>
      <c r="P16" s="250">
        <v>2000</v>
      </c>
      <c r="Q16" s="245"/>
      <c r="R16" s="237">
        <v>2000</v>
      </c>
      <c r="S16" s="3"/>
    </row>
    <row r="17" spans="1:19" x14ac:dyDescent="0.25">
      <c r="A17" s="3"/>
      <c r="B17" s="243" t="s">
        <v>24</v>
      </c>
      <c r="C17" s="251" t="s">
        <v>25</v>
      </c>
      <c r="D17" s="235">
        <v>216</v>
      </c>
      <c r="E17" s="245"/>
      <c r="F17" s="237">
        <v>216</v>
      </c>
      <c r="G17" s="235">
        <v>212</v>
      </c>
      <c r="H17" s="236"/>
      <c r="I17" s="238">
        <v>212</v>
      </c>
      <c r="J17" s="246">
        <v>212</v>
      </c>
      <c r="K17" s="247"/>
      <c r="L17" s="248">
        <v>212</v>
      </c>
      <c r="M17" s="249">
        <v>200</v>
      </c>
      <c r="N17" s="252"/>
      <c r="O17" s="237">
        <f>N17+M17</f>
        <v>200</v>
      </c>
      <c r="P17" s="250">
        <v>200</v>
      </c>
      <c r="Q17" s="252"/>
      <c r="R17" s="237">
        <v>200</v>
      </c>
      <c r="S17" s="3"/>
    </row>
    <row r="18" spans="1:19" x14ac:dyDescent="0.25">
      <c r="A18" s="3"/>
      <c r="B18" s="243" t="s">
        <v>26</v>
      </c>
      <c r="C18" s="253" t="s">
        <v>27</v>
      </c>
      <c r="D18" s="235">
        <v>23153.9</v>
      </c>
      <c r="E18" s="236"/>
      <c r="F18" s="237">
        <v>23153.9</v>
      </c>
      <c r="G18" s="235">
        <v>25000</v>
      </c>
      <c r="H18" s="236"/>
      <c r="I18" s="238">
        <v>25000</v>
      </c>
      <c r="J18" s="246">
        <v>25000</v>
      </c>
      <c r="K18" s="247"/>
      <c r="L18" s="248">
        <v>25000</v>
      </c>
      <c r="M18" s="249">
        <v>26000</v>
      </c>
      <c r="N18" s="236"/>
      <c r="O18" s="237">
        <f>N18+M18</f>
        <v>26000</v>
      </c>
      <c r="P18" s="250">
        <v>26000</v>
      </c>
      <c r="Q18" s="236"/>
      <c r="R18" s="237">
        <v>26000</v>
      </c>
      <c r="S18" s="3"/>
    </row>
    <row r="19" spans="1:19" x14ac:dyDescent="0.25">
      <c r="A19" s="3"/>
      <c r="B19" s="243" t="s">
        <v>28</v>
      </c>
      <c r="C19" s="254" t="s">
        <v>29</v>
      </c>
      <c r="D19" s="235">
        <v>267.04199999999997</v>
      </c>
      <c r="E19" s="236"/>
      <c r="F19" s="237">
        <v>267.04199999999997</v>
      </c>
      <c r="G19" s="235">
        <v>267</v>
      </c>
      <c r="H19" s="236"/>
      <c r="I19" s="238">
        <v>267</v>
      </c>
      <c r="J19" s="246">
        <v>267</v>
      </c>
      <c r="K19" s="247"/>
      <c r="L19" s="248">
        <v>267</v>
      </c>
      <c r="M19" s="249">
        <v>270</v>
      </c>
      <c r="N19" s="236"/>
      <c r="O19" s="237">
        <f>N19+M19</f>
        <v>270</v>
      </c>
      <c r="P19" s="250">
        <v>270</v>
      </c>
      <c r="Q19" s="236"/>
      <c r="R19" s="237">
        <v>270</v>
      </c>
      <c r="S19" s="3"/>
    </row>
    <row r="20" spans="1:19" x14ac:dyDescent="0.25">
      <c r="A20" s="3"/>
      <c r="B20" s="243" t="s">
        <v>30</v>
      </c>
      <c r="C20" s="255" t="s">
        <v>31</v>
      </c>
      <c r="D20" s="235"/>
      <c r="E20" s="236"/>
      <c r="F20" s="237">
        <v>0</v>
      </c>
      <c r="G20" s="235">
        <v>100</v>
      </c>
      <c r="H20" s="236"/>
      <c r="I20" s="238">
        <v>100</v>
      </c>
      <c r="J20" s="246">
        <v>100</v>
      </c>
      <c r="K20" s="247"/>
      <c r="L20" s="248">
        <v>100</v>
      </c>
      <c r="M20" s="249">
        <v>100</v>
      </c>
      <c r="N20" s="236"/>
      <c r="O20" s="237">
        <f>N20+M20</f>
        <v>100</v>
      </c>
      <c r="P20" s="250">
        <v>100</v>
      </c>
      <c r="Q20" s="236"/>
      <c r="R20" s="237">
        <v>100</v>
      </c>
      <c r="S20" s="3"/>
    </row>
    <row r="21" spans="1:19" x14ac:dyDescent="0.25">
      <c r="A21" s="3"/>
      <c r="B21" s="243" t="s">
        <v>32</v>
      </c>
      <c r="C21" s="256" t="s">
        <v>33</v>
      </c>
      <c r="D21" s="235">
        <v>197</v>
      </c>
      <c r="E21" s="236"/>
      <c r="F21" s="237">
        <v>197</v>
      </c>
      <c r="G21" s="235">
        <v>150</v>
      </c>
      <c r="H21" s="236">
        <v>50</v>
      </c>
      <c r="I21" s="238">
        <v>200</v>
      </c>
      <c r="J21" s="246">
        <v>150</v>
      </c>
      <c r="K21" s="247">
        <v>50</v>
      </c>
      <c r="L21" s="248">
        <v>200</v>
      </c>
      <c r="M21" s="249">
        <v>150</v>
      </c>
      <c r="N21" s="257">
        <v>50</v>
      </c>
      <c r="O21" s="237">
        <f>N21+M21</f>
        <v>200</v>
      </c>
      <c r="P21" s="250">
        <v>150</v>
      </c>
      <c r="Q21" s="257">
        <v>50</v>
      </c>
      <c r="R21" s="237">
        <v>200</v>
      </c>
      <c r="S21" s="3"/>
    </row>
    <row r="22" spans="1:19" x14ac:dyDescent="0.25">
      <c r="A22" s="3"/>
      <c r="B22" s="243" t="s">
        <v>34</v>
      </c>
      <c r="C22" s="256" t="s">
        <v>35</v>
      </c>
      <c r="D22" s="235">
        <v>0</v>
      </c>
      <c r="E22" s="236"/>
      <c r="F22" s="237">
        <v>0</v>
      </c>
      <c r="G22" s="235">
        <v>0</v>
      </c>
      <c r="H22" s="236">
        <v>50</v>
      </c>
      <c r="I22" s="238">
        <v>50</v>
      </c>
      <c r="J22" s="246">
        <v>0</v>
      </c>
      <c r="K22" s="247">
        <v>50</v>
      </c>
      <c r="L22" s="248">
        <v>50</v>
      </c>
      <c r="M22" s="249">
        <v>0</v>
      </c>
      <c r="N22" s="257">
        <v>50</v>
      </c>
      <c r="O22" s="237">
        <f>N22+M22</f>
        <v>50</v>
      </c>
      <c r="P22" s="250">
        <v>0</v>
      </c>
      <c r="Q22" s="257">
        <v>50</v>
      </c>
      <c r="R22" s="237">
        <v>50</v>
      </c>
      <c r="S22" s="3"/>
    </row>
    <row r="23" spans="1:19" ht="15.75" thickBot="1" x14ac:dyDescent="0.3">
      <c r="A23" s="3"/>
      <c r="B23" s="258" t="s">
        <v>36</v>
      </c>
      <c r="C23" s="259" t="s">
        <v>37</v>
      </c>
      <c r="D23" s="235">
        <v>0</v>
      </c>
      <c r="E23" s="236"/>
      <c r="F23" s="260">
        <v>0</v>
      </c>
      <c r="G23" s="235">
        <v>0</v>
      </c>
      <c r="H23" s="236"/>
      <c r="I23" s="261">
        <v>0</v>
      </c>
      <c r="J23" s="246">
        <v>0</v>
      </c>
      <c r="K23" s="247"/>
      <c r="L23" s="248">
        <v>0</v>
      </c>
      <c r="M23" s="262">
        <v>0</v>
      </c>
      <c r="N23" s="263"/>
      <c r="O23" s="237">
        <f>N23+M23</f>
        <v>0</v>
      </c>
      <c r="P23" s="264">
        <v>0</v>
      </c>
      <c r="Q23" s="263"/>
      <c r="R23" s="260">
        <v>0</v>
      </c>
      <c r="S23" s="3"/>
    </row>
    <row r="24" spans="1:19" ht="15.75" thickBot="1" x14ac:dyDescent="0.3">
      <c r="A24" s="3"/>
      <c r="B24" s="265" t="s">
        <v>38</v>
      </c>
      <c r="C24" s="266" t="s">
        <v>39</v>
      </c>
      <c r="D24" s="267">
        <f>SUM(D15:D21)</f>
        <v>27973.465000000004</v>
      </c>
      <c r="E24" s="267">
        <f>SUM(E15:E21)</f>
        <v>122.28</v>
      </c>
      <c r="F24" s="267">
        <f>SUM(F15:F21)</f>
        <v>28095.745000000003</v>
      </c>
      <c r="G24" s="267">
        <f>SUM(G15:G21)</f>
        <v>30251</v>
      </c>
      <c r="H24" s="267">
        <f>SUM(H15:H21)</f>
        <v>150</v>
      </c>
      <c r="I24" s="268">
        <f>SUM(I15:I21)</f>
        <v>30401</v>
      </c>
      <c r="J24" s="269">
        <f>SUM(J15:J21)</f>
        <v>30251</v>
      </c>
      <c r="K24" s="269">
        <f>SUM(K15:K21)</f>
        <v>150</v>
      </c>
      <c r="L24" s="269">
        <f>SUM(L15:L21)</f>
        <v>30401</v>
      </c>
      <c r="M24" s="270">
        <f>SUM(M15:M23)</f>
        <v>31420</v>
      </c>
      <c r="N24" s="267">
        <f>SUM(N15:N21)</f>
        <v>150</v>
      </c>
      <c r="O24" s="267">
        <f>SUM(O15:O21)</f>
        <v>31570</v>
      </c>
      <c r="P24" s="267">
        <f>SUM(P15:P21)</f>
        <v>31420</v>
      </c>
      <c r="Q24" s="267">
        <f>SUM(Q15:Q21)</f>
        <v>150</v>
      </c>
      <c r="R24" s="267">
        <f>SUM(R15:R21)</f>
        <v>31570</v>
      </c>
      <c r="S24" s="3"/>
    </row>
    <row r="25" spans="1:19" ht="15.75" customHeight="1" thickBot="1" x14ac:dyDescent="0.3">
      <c r="A25" s="3"/>
      <c r="B25" s="271"/>
      <c r="C25" s="272" t="s">
        <v>40</v>
      </c>
      <c r="D25" s="273"/>
      <c r="E25" s="273"/>
      <c r="F25" s="274"/>
      <c r="G25" s="273"/>
      <c r="H25" s="273"/>
      <c r="I25" s="273"/>
      <c r="J25" s="275"/>
      <c r="K25" s="273"/>
      <c r="L25" s="274"/>
      <c r="M25" s="273"/>
      <c r="N25" s="273"/>
      <c r="O25" s="274"/>
      <c r="P25" s="273"/>
      <c r="Q25" s="273"/>
      <c r="R25" s="274"/>
      <c r="S25" s="3"/>
    </row>
    <row r="26" spans="1:19" x14ac:dyDescent="0.25">
      <c r="A26" s="3"/>
      <c r="B26" s="217" t="s">
        <v>7</v>
      </c>
      <c r="C26" s="218" t="s">
        <v>8</v>
      </c>
      <c r="D26" s="219" t="s">
        <v>41</v>
      </c>
      <c r="E26" s="276" t="s">
        <v>42</v>
      </c>
      <c r="F26" s="277" t="s">
        <v>43</v>
      </c>
      <c r="G26" s="222" t="s">
        <v>41</v>
      </c>
      <c r="H26" s="219" t="s">
        <v>42</v>
      </c>
      <c r="I26" s="374" t="s">
        <v>43</v>
      </c>
      <c r="J26" s="219" t="s">
        <v>41</v>
      </c>
      <c r="K26" s="276" t="s">
        <v>42</v>
      </c>
      <c r="L26" s="277" t="s">
        <v>43</v>
      </c>
      <c r="M26" s="224" t="s">
        <v>41</v>
      </c>
      <c r="N26" s="276" t="s">
        <v>42</v>
      </c>
      <c r="O26" s="277" t="s">
        <v>43</v>
      </c>
      <c r="P26" s="222" t="s">
        <v>41</v>
      </c>
      <c r="Q26" s="276" t="s">
        <v>42</v>
      </c>
      <c r="R26" s="277" t="s">
        <v>43</v>
      </c>
      <c r="S26" s="3"/>
    </row>
    <row r="27" spans="1:19" ht="15.75" thickBot="1" x14ac:dyDescent="0.3">
      <c r="A27" s="3"/>
      <c r="B27" s="225"/>
      <c r="C27" s="226"/>
      <c r="D27" s="227"/>
      <c r="E27" s="279"/>
      <c r="F27" s="280"/>
      <c r="G27" s="230"/>
      <c r="H27" s="227"/>
      <c r="I27" s="375"/>
      <c r="J27" s="227"/>
      <c r="K27" s="279"/>
      <c r="L27" s="280"/>
      <c r="M27" s="232"/>
      <c r="N27" s="279"/>
      <c r="O27" s="280"/>
      <c r="P27" s="230"/>
      <c r="Q27" s="279"/>
      <c r="R27" s="280"/>
      <c r="S27" s="3"/>
    </row>
    <row r="28" spans="1:19" x14ac:dyDescent="0.25">
      <c r="A28" s="3"/>
      <c r="B28" s="233" t="s">
        <v>44</v>
      </c>
      <c r="C28" s="234" t="s">
        <v>45</v>
      </c>
      <c r="D28" s="235">
        <v>569.88</v>
      </c>
      <c r="E28" s="236"/>
      <c r="F28" s="237">
        <v>569.88</v>
      </c>
      <c r="G28" s="235">
        <v>600</v>
      </c>
      <c r="H28" s="236"/>
      <c r="I28" s="238">
        <v>600</v>
      </c>
      <c r="J28" s="239">
        <v>600</v>
      </c>
      <c r="K28" s="240"/>
      <c r="L28" s="241">
        <v>600</v>
      </c>
      <c r="M28" s="239">
        <v>600</v>
      </c>
      <c r="N28" s="240"/>
      <c r="O28" s="241">
        <f>M28+N28</f>
        <v>600</v>
      </c>
      <c r="P28" s="282">
        <v>600</v>
      </c>
      <c r="Q28" s="282"/>
      <c r="R28" s="237">
        <v>600</v>
      </c>
      <c r="S28" s="3"/>
    </row>
    <row r="29" spans="1:19" x14ac:dyDescent="0.25">
      <c r="A29" s="3"/>
      <c r="B29" s="243" t="s">
        <v>46</v>
      </c>
      <c r="C29" s="256" t="s">
        <v>47</v>
      </c>
      <c r="D29" s="235">
        <v>324.2</v>
      </c>
      <c r="E29" s="245"/>
      <c r="F29" s="237">
        <v>324.2</v>
      </c>
      <c r="G29" s="235">
        <v>400</v>
      </c>
      <c r="H29" s="236"/>
      <c r="I29" s="238">
        <v>400</v>
      </c>
      <c r="J29" s="246">
        <v>400</v>
      </c>
      <c r="K29" s="283"/>
      <c r="L29" s="248">
        <v>400</v>
      </c>
      <c r="M29" s="246">
        <v>400</v>
      </c>
      <c r="N29" s="283"/>
      <c r="O29" s="241">
        <f>M29+N29</f>
        <v>400</v>
      </c>
      <c r="P29" s="284">
        <v>400</v>
      </c>
      <c r="Q29" s="285"/>
      <c r="R29" s="237">
        <v>400</v>
      </c>
      <c r="S29" s="3"/>
    </row>
    <row r="30" spans="1:19" x14ac:dyDescent="0.25">
      <c r="A30" s="3"/>
      <c r="B30" s="243" t="s">
        <v>48</v>
      </c>
      <c r="C30" s="256" t="s">
        <v>49</v>
      </c>
      <c r="D30" s="235">
        <v>1274.8399999999999</v>
      </c>
      <c r="E30" s="245"/>
      <c r="F30" s="237">
        <v>1274.8399999999999</v>
      </c>
      <c r="G30" s="235">
        <v>1600</v>
      </c>
      <c r="H30" s="236"/>
      <c r="I30" s="238">
        <v>1600</v>
      </c>
      <c r="J30" s="246">
        <v>1585</v>
      </c>
      <c r="K30" s="283"/>
      <c r="L30" s="248">
        <v>1585</v>
      </c>
      <c r="M30" s="246">
        <v>1600</v>
      </c>
      <c r="N30" s="283"/>
      <c r="O30" s="241">
        <f>M30+N30</f>
        <v>1600</v>
      </c>
      <c r="P30" s="284">
        <v>1600</v>
      </c>
      <c r="Q30" s="285"/>
      <c r="R30" s="237">
        <v>1600</v>
      </c>
      <c r="S30" s="3"/>
    </row>
    <row r="31" spans="1:19" x14ac:dyDescent="0.25">
      <c r="A31" s="3"/>
      <c r="B31" s="243" t="s">
        <v>50</v>
      </c>
      <c r="C31" s="256" t="s">
        <v>51</v>
      </c>
      <c r="D31" s="235">
        <v>1345.3119999999999</v>
      </c>
      <c r="E31" s="236"/>
      <c r="F31" s="237">
        <v>1345.3119999999999</v>
      </c>
      <c r="G31" s="235">
        <v>1175</v>
      </c>
      <c r="H31" s="236"/>
      <c r="I31" s="238">
        <v>1175</v>
      </c>
      <c r="J31" s="246">
        <v>2175</v>
      </c>
      <c r="K31" s="247"/>
      <c r="L31" s="248">
        <v>2175</v>
      </c>
      <c r="M31" s="246">
        <v>2200</v>
      </c>
      <c r="N31" s="247"/>
      <c r="O31" s="241">
        <f>M31+N31</f>
        <v>2200</v>
      </c>
      <c r="P31" s="284">
        <v>2200</v>
      </c>
      <c r="Q31" s="284"/>
      <c r="R31" s="237">
        <v>2200</v>
      </c>
      <c r="S31" s="3"/>
    </row>
    <row r="32" spans="1:19" x14ac:dyDescent="0.25">
      <c r="A32" s="3"/>
      <c r="B32" s="243" t="s">
        <v>52</v>
      </c>
      <c r="C32" s="256" t="s">
        <v>53</v>
      </c>
      <c r="D32" s="235">
        <v>16995.912</v>
      </c>
      <c r="E32" s="236">
        <v>25.2</v>
      </c>
      <c r="F32" s="237">
        <v>17021.112000000001</v>
      </c>
      <c r="G32" s="235">
        <v>25437</v>
      </c>
      <c r="H32" s="236">
        <v>50</v>
      </c>
      <c r="I32" s="238">
        <v>25487</v>
      </c>
      <c r="J32" s="246">
        <v>17887</v>
      </c>
      <c r="K32" s="247">
        <v>50</v>
      </c>
      <c r="L32" s="248">
        <v>17937</v>
      </c>
      <c r="M32" s="246">
        <v>18500</v>
      </c>
      <c r="N32" s="247">
        <v>50</v>
      </c>
      <c r="O32" s="241">
        <f>M32+N32</f>
        <v>18550</v>
      </c>
      <c r="P32" s="284">
        <v>18500</v>
      </c>
      <c r="Q32" s="284">
        <v>50</v>
      </c>
      <c r="R32" s="237">
        <v>18550</v>
      </c>
      <c r="S32" s="3"/>
    </row>
    <row r="33" spans="1:19" x14ac:dyDescent="0.25">
      <c r="A33" s="3"/>
      <c r="B33" s="243" t="s">
        <v>54</v>
      </c>
      <c r="C33" s="254" t="s">
        <v>55</v>
      </c>
      <c r="D33" s="235">
        <v>16609.252</v>
      </c>
      <c r="E33" s="236">
        <v>25.2</v>
      </c>
      <c r="F33" s="237">
        <v>16634.452000000001</v>
      </c>
      <c r="G33" s="235">
        <v>0</v>
      </c>
      <c r="H33" s="236">
        <v>50</v>
      </c>
      <c r="I33" s="238">
        <v>50</v>
      </c>
      <c r="J33" s="246">
        <v>17787</v>
      </c>
      <c r="K33" s="247">
        <v>50</v>
      </c>
      <c r="L33" s="248">
        <v>17837</v>
      </c>
      <c r="M33" s="246">
        <v>18500</v>
      </c>
      <c r="N33" s="247">
        <v>50</v>
      </c>
      <c r="O33" s="241">
        <f>M33+N33</f>
        <v>18550</v>
      </c>
      <c r="P33" s="284">
        <v>18500</v>
      </c>
      <c r="Q33" s="284">
        <v>50</v>
      </c>
      <c r="R33" s="237">
        <v>18550</v>
      </c>
      <c r="S33" s="3"/>
    </row>
    <row r="34" spans="1:19" x14ac:dyDescent="0.25">
      <c r="A34" s="3"/>
      <c r="B34" s="243" t="s">
        <v>56</v>
      </c>
      <c r="C34" s="286" t="s">
        <v>57</v>
      </c>
      <c r="D34" s="235">
        <v>386.65999999999997</v>
      </c>
      <c r="E34" s="236"/>
      <c r="F34" s="237">
        <v>386.65999999999997</v>
      </c>
      <c r="G34" s="235">
        <v>0</v>
      </c>
      <c r="H34" s="236"/>
      <c r="I34" s="238">
        <v>0</v>
      </c>
      <c r="J34" s="246"/>
      <c r="K34" s="247"/>
      <c r="L34" s="248">
        <v>0</v>
      </c>
      <c r="M34" s="246"/>
      <c r="N34" s="247"/>
      <c r="O34" s="241">
        <f>M34+N34</f>
        <v>0</v>
      </c>
      <c r="P34" s="284"/>
      <c r="Q34" s="284"/>
      <c r="R34" s="237">
        <v>0</v>
      </c>
      <c r="S34" s="3"/>
    </row>
    <row r="35" spans="1:19" x14ac:dyDescent="0.25">
      <c r="A35" s="3"/>
      <c r="B35" s="243" t="s">
        <v>58</v>
      </c>
      <c r="C35" s="256" t="s">
        <v>59</v>
      </c>
      <c r="D35" s="235">
        <v>5612.6800000000012</v>
      </c>
      <c r="E35" s="236"/>
      <c r="F35" s="237">
        <v>5612.6800000000012</v>
      </c>
      <c r="G35" s="235">
        <v>0</v>
      </c>
      <c r="H35" s="236"/>
      <c r="I35" s="238">
        <v>0</v>
      </c>
      <c r="J35" s="246">
        <v>6050</v>
      </c>
      <c r="K35" s="247"/>
      <c r="L35" s="248">
        <v>6050</v>
      </c>
      <c r="M35" s="246">
        <v>6500</v>
      </c>
      <c r="N35" s="247"/>
      <c r="O35" s="241">
        <f>M35+N35</f>
        <v>6500</v>
      </c>
      <c r="P35" s="284">
        <v>6500</v>
      </c>
      <c r="Q35" s="284"/>
      <c r="R35" s="237">
        <v>6500</v>
      </c>
      <c r="S35" s="3"/>
    </row>
    <row r="36" spans="1:19" x14ac:dyDescent="0.25">
      <c r="A36" s="3"/>
      <c r="B36" s="243" t="s">
        <v>60</v>
      </c>
      <c r="C36" s="256" t="s">
        <v>61</v>
      </c>
      <c r="D36" s="235">
        <v>1.56</v>
      </c>
      <c r="E36" s="236"/>
      <c r="F36" s="237">
        <v>1.56</v>
      </c>
      <c r="G36" s="235">
        <v>0</v>
      </c>
      <c r="H36" s="236"/>
      <c r="I36" s="238">
        <v>0</v>
      </c>
      <c r="J36" s="246">
        <v>0</v>
      </c>
      <c r="K36" s="247"/>
      <c r="L36" s="248">
        <v>0</v>
      </c>
      <c r="M36" s="246">
        <v>0</v>
      </c>
      <c r="N36" s="247"/>
      <c r="O36" s="241">
        <f>M36+N36</f>
        <v>0</v>
      </c>
      <c r="P36" s="284">
        <v>0</v>
      </c>
      <c r="Q36" s="284"/>
      <c r="R36" s="237">
        <v>0</v>
      </c>
      <c r="S36" s="3"/>
    </row>
    <row r="37" spans="1:19" x14ac:dyDescent="0.25">
      <c r="A37" s="3"/>
      <c r="B37" s="243" t="s">
        <v>62</v>
      </c>
      <c r="C37" s="256" t="s">
        <v>63</v>
      </c>
      <c r="D37" s="235">
        <v>652.1</v>
      </c>
      <c r="E37" s="236"/>
      <c r="F37" s="237">
        <v>652.1</v>
      </c>
      <c r="G37" s="235">
        <v>639</v>
      </c>
      <c r="H37" s="236"/>
      <c r="I37" s="238">
        <v>639</v>
      </c>
      <c r="J37" s="246">
        <v>654</v>
      </c>
      <c r="K37" s="247"/>
      <c r="L37" s="248">
        <v>654</v>
      </c>
      <c r="M37" s="246">
        <v>650</v>
      </c>
      <c r="N37" s="247"/>
      <c r="O37" s="241">
        <f>M37+N37</f>
        <v>650</v>
      </c>
      <c r="P37" s="284">
        <v>650</v>
      </c>
      <c r="Q37" s="284"/>
      <c r="R37" s="237">
        <v>650</v>
      </c>
      <c r="S37" s="3"/>
    </row>
    <row r="38" spans="1:19" ht="15.75" thickBot="1" x14ac:dyDescent="0.3">
      <c r="A38" s="3"/>
      <c r="B38" s="287" t="s">
        <v>64</v>
      </c>
      <c r="C38" s="288" t="s">
        <v>65</v>
      </c>
      <c r="D38" s="235">
        <v>1054.9000000000001</v>
      </c>
      <c r="E38" s="236"/>
      <c r="F38" s="260">
        <v>1054.9000000000001</v>
      </c>
      <c r="G38" s="235">
        <v>500</v>
      </c>
      <c r="H38" s="236"/>
      <c r="I38" s="261">
        <v>500</v>
      </c>
      <c r="J38" s="246">
        <v>1000</v>
      </c>
      <c r="K38" s="247"/>
      <c r="L38" s="248">
        <v>1000</v>
      </c>
      <c r="M38" s="246">
        <v>1070</v>
      </c>
      <c r="N38" s="247"/>
      <c r="O38" s="241">
        <f>M38+N38</f>
        <v>1070</v>
      </c>
      <c r="P38" s="289">
        <v>1070</v>
      </c>
      <c r="Q38" s="289"/>
      <c r="R38" s="260">
        <v>1070</v>
      </c>
      <c r="S38" s="3"/>
    </row>
    <row r="39" spans="1:19" ht="15.75" thickBot="1" x14ac:dyDescent="0.3">
      <c r="A39" s="3"/>
      <c r="B39" s="265" t="s">
        <v>66</v>
      </c>
      <c r="C39" s="290" t="s">
        <v>67</v>
      </c>
      <c r="D39" s="291">
        <f>SUM(D28:D32)+SUM(D35:D38)</f>
        <v>27831.384000000002</v>
      </c>
      <c r="E39" s="291">
        <f>SUM(E28:E32)+SUM(E35:E38)</f>
        <v>25.2</v>
      </c>
      <c r="F39" s="292">
        <f>SUM(F35:F38)+SUM(F28:F32)</f>
        <v>27856.584000000003</v>
      </c>
      <c r="G39" s="291">
        <f>SUM(G28:G32)+SUM(G35:G38)</f>
        <v>30351</v>
      </c>
      <c r="H39" s="291">
        <f>SUM(H28:H32)+SUM(H35:H38)</f>
        <v>50</v>
      </c>
      <c r="I39" s="293">
        <f>SUM(I35:I38)+SUM(I28:I32)</f>
        <v>30401</v>
      </c>
      <c r="J39" s="291">
        <f>SUM(J28:J32)+SUM(J35:J38)</f>
        <v>30351</v>
      </c>
      <c r="K39" s="295">
        <v>50</v>
      </c>
      <c r="L39" s="294">
        <f>SUM(L35:L38)+SUM(L28:L32)</f>
        <v>30401</v>
      </c>
      <c r="M39" s="291">
        <f>M28+M29+M30+M31+M32+M35+M37+M38</f>
        <v>31520</v>
      </c>
      <c r="N39" s="291">
        <f>SUM(N28:N32)+SUM(N35:N38)</f>
        <v>50</v>
      </c>
      <c r="O39" s="292">
        <f>SUM(O35:O38)+SUM(O28:O32)</f>
        <v>31570</v>
      </c>
      <c r="P39" s="291">
        <f>SUM(P28:P32)+SUM(P35:P38)</f>
        <v>31520</v>
      </c>
      <c r="Q39" s="291">
        <f>SUM(Q28:Q32)+SUM(Q35:Q38)</f>
        <v>50</v>
      </c>
      <c r="R39" s="292">
        <f>SUM(R35:R38)+SUM(R28:R32)</f>
        <v>31570</v>
      </c>
      <c r="S39" s="3"/>
    </row>
    <row r="40" spans="1:19" ht="19.5" thickBot="1" x14ac:dyDescent="0.35">
      <c r="A40" s="3"/>
      <c r="B40" s="296" t="s">
        <v>68</v>
      </c>
      <c r="C40" s="297" t="s">
        <v>69</v>
      </c>
      <c r="D40" s="298">
        <f>D24-D39</f>
        <v>142.08100000000195</v>
      </c>
      <c r="E40" s="298">
        <f>E24-E39</f>
        <v>97.08</v>
      </c>
      <c r="F40" s="299">
        <f>F24-F39</f>
        <v>239.16100000000006</v>
      </c>
      <c r="G40" s="376">
        <f>G24-G39</f>
        <v>-100</v>
      </c>
      <c r="H40" s="376">
        <f>H24-H39</f>
        <v>100</v>
      </c>
      <c r="I40" s="377">
        <f>I24-I39</f>
        <v>0</v>
      </c>
      <c r="J40" s="298">
        <f>J24-J39</f>
        <v>-100</v>
      </c>
      <c r="K40" s="298">
        <f>K24-K39</f>
        <v>100</v>
      </c>
      <c r="L40" s="299">
        <f>L24-L39</f>
        <v>0</v>
      </c>
      <c r="M40" s="301">
        <f>M24-M39</f>
        <v>-100</v>
      </c>
      <c r="N40" s="298">
        <f>N24-N39</f>
        <v>100</v>
      </c>
      <c r="O40" s="299">
        <f>O24-O39</f>
        <v>0</v>
      </c>
      <c r="P40" s="298">
        <f>P24-P39</f>
        <v>-100</v>
      </c>
      <c r="Q40" s="298">
        <f>Q24-Q39</f>
        <v>100</v>
      </c>
      <c r="R40" s="299">
        <f>R24-R39</f>
        <v>0</v>
      </c>
      <c r="S40" s="3"/>
    </row>
    <row r="41" spans="1:19" ht="15.75" thickBot="1" x14ac:dyDescent="0.3">
      <c r="A41" s="3"/>
      <c r="B41" s="302" t="s">
        <v>70</v>
      </c>
      <c r="C41" s="303" t="s">
        <v>71</v>
      </c>
      <c r="D41" s="304"/>
      <c r="E41" s="305"/>
      <c r="F41" s="306">
        <f>F40-D16</f>
        <v>-1330.8389999999999</v>
      </c>
      <c r="G41" s="304"/>
      <c r="H41" s="307"/>
      <c r="I41" s="308">
        <f>I40-G16</f>
        <v>-1872</v>
      </c>
      <c r="J41" s="309"/>
      <c r="K41" s="307"/>
      <c r="L41" s="306">
        <f>L40-J16</f>
        <v>-1872</v>
      </c>
      <c r="M41" s="310"/>
      <c r="N41" s="307"/>
      <c r="O41" s="306">
        <f>O40-M16</f>
        <v>-2000</v>
      </c>
      <c r="P41" s="304"/>
      <c r="Q41" s="307"/>
      <c r="R41" s="306">
        <f>R40-P16</f>
        <v>-2000</v>
      </c>
      <c r="S41" s="3"/>
    </row>
    <row r="42" spans="1:19" ht="8.25" customHeight="1" thickBot="1" x14ac:dyDescent="0.3">
      <c r="A42" s="3"/>
      <c r="B42" s="311"/>
      <c r="C42" s="312"/>
      <c r="D42" s="3"/>
      <c r="E42" s="313"/>
      <c r="F42" s="313"/>
      <c r="G42" s="3"/>
      <c r="H42" s="313"/>
      <c r="I42" s="313"/>
      <c r="J42" s="313"/>
      <c r="K42" s="313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25">
      <c r="A43" s="3"/>
      <c r="B43" s="311"/>
      <c r="C43" s="314" t="s">
        <v>72</v>
      </c>
      <c r="D43" s="315" t="s">
        <v>73</v>
      </c>
      <c r="E43" s="313"/>
      <c r="F43" s="316"/>
      <c r="G43" s="315" t="s">
        <v>74</v>
      </c>
      <c r="H43" s="313"/>
      <c r="I43" s="313"/>
      <c r="J43" s="315" t="s">
        <v>75</v>
      </c>
      <c r="K43" s="313"/>
      <c r="L43" s="313"/>
      <c r="M43" s="315" t="s">
        <v>76</v>
      </c>
      <c r="N43" s="3"/>
      <c r="O43" s="3"/>
      <c r="P43" s="315" t="s">
        <v>76</v>
      </c>
      <c r="Q43" s="3"/>
      <c r="R43" s="3"/>
      <c r="S43" s="3"/>
    </row>
    <row r="44" spans="1:19" ht="15.75" thickBot="1" x14ac:dyDescent="0.3">
      <c r="A44" s="3"/>
      <c r="B44" s="311"/>
      <c r="C44" s="317"/>
      <c r="D44" s="318">
        <v>112.4</v>
      </c>
      <c r="E44" s="313"/>
      <c r="F44" s="316"/>
      <c r="G44" s="318">
        <v>112.4</v>
      </c>
      <c r="H44" s="319"/>
      <c r="I44" s="319"/>
      <c r="J44" s="318">
        <v>112.4</v>
      </c>
      <c r="K44" s="319"/>
      <c r="L44" s="319"/>
      <c r="M44" s="318">
        <v>112.4</v>
      </c>
      <c r="N44" s="3"/>
      <c r="O44" s="3"/>
      <c r="P44" s="318">
        <v>112.4</v>
      </c>
      <c r="Q44" s="3"/>
      <c r="R44" s="3"/>
      <c r="S44" s="3"/>
    </row>
    <row r="45" spans="1:19" ht="8.25" customHeight="1" thickBot="1" x14ac:dyDescent="0.3">
      <c r="A45" s="3"/>
      <c r="B45" s="311"/>
      <c r="C45" s="312"/>
      <c r="D45" s="313"/>
      <c r="E45" s="313"/>
      <c r="F45" s="316"/>
      <c r="G45" s="313"/>
      <c r="H45" s="313"/>
      <c r="I45" s="316"/>
      <c r="J45" s="316"/>
      <c r="K45" s="316"/>
      <c r="L45" s="3"/>
      <c r="M45" s="3"/>
      <c r="N45" s="3"/>
      <c r="O45" s="3"/>
      <c r="P45" s="3"/>
      <c r="Q45" s="3"/>
      <c r="R45" s="3"/>
      <c r="S45" s="3"/>
    </row>
    <row r="46" spans="1:19" ht="37.5" customHeight="1" thickBot="1" x14ac:dyDescent="0.3">
      <c r="A46" s="3"/>
      <c r="B46" s="311"/>
      <c r="C46" s="314" t="s">
        <v>77</v>
      </c>
      <c r="D46" s="103" t="s">
        <v>78</v>
      </c>
      <c r="E46" s="320" t="s">
        <v>79</v>
      </c>
      <c r="F46" s="316"/>
      <c r="G46" s="103" t="s">
        <v>78</v>
      </c>
      <c r="H46" s="320" t="s">
        <v>79</v>
      </c>
      <c r="I46" s="3"/>
      <c r="J46" s="103" t="s">
        <v>78</v>
      </c>
      <c r="K46" s="320" t="s">
        <v>79</v>
      </c>
      <c r="L46" s="321"/>
      <c r="M46" s="103" t="s">
        <v>78</v>
      </c>
      <c r="N46" s="320" t="s">
        <v>79</v>
      </c>
      <c r="O46" s="3"/>
      <c r="P46" s="103" t="s">
        <v>78</v>
      </c>
      <c r="Q46" s="320" t="s">
        <v>79</v>
      </c>
      <c r="R46" s="3"/>
      <c r="S46" s="3"/>
    </row>
    <row r="47" spans="1:19" ht="15.75" thickBot="1" x14ac:dyDescent="0.3">
      <c r="A47" s="3"/>
      <c r="B47" s="322"/>
      <c r="C47" s="323"/>
      <c r="D47" s="324">
        <v>0</v>
      </c>
      <c r="E47" s="325">
        <v>0</v>
      </c>
      <c r="F47" s="316"/>
      <c r="G47" s="324">
        <v>0</v>
      </c>
      <c r="H47" s="325">
        <v>0</v>
      </c>
      <c r="I47" s="3"/>
      <c r="J47" s="324">
        <v>0</v>
      </c>
      <c r="K47" s="325">
        <v>0</v>
      </c>
      <c r="L47" s="319"/>
      <c r="M47" s="324">
        <v>0</v>
      </c>
      <c r="N47" s="325">
        <v>0</v>
      </c>
      <c r="O47" s="3"/>
      <c r="P47" s="324">
        <v>0</v>
      </c>
      <c r="Q47" s="325">
        <v>0</v>
      </c>
      <c r="R47" s="3"/>
      <c r="S47" s="3"/>
    </row>
    <row r="48" spans="1:19" x14ac:dyDescent="0.25">
      <c r="A48" s="3"/>
      <c r="B48" s="322"/>
      <c r="C48" s="312"/>
      <c r="D48" s="313"/>
      <c r="E48" s="313"/>
      <c r="F48" s="316"/>
      <c r="G48" s="313"/>
      <c r="H48" s="313"/>
      <c r="I48" s="316"/>
      <c r="J48" s="316"/>
      <c r="K48" s="316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/>
      <c r="B49" s="322"/>
      <c r="C49" s="326" t="s">
        <v>80</v>
      </c>
      <c r="D49" s="327" t="s">
        <v>81</v>
      </c>
      <c r="E49" s="313"/>
      <c r="F49" s="3"/>
      <c r="G49" s="327" t="s">
        <v>82</v>
      </c>
      <c r="H49" s="3"/>
      <c r="I49" s="3"/>
      <c r="J49" s="327" t="s">
        <v>83</v>
      </c>
      <c r="K49" s="3"/>
      <c r="L49" s="328"/>
      <c r="M49" s="327" t="s">
        <v>84</v>
      </c>
      <c r="N49" s="328"/>
      <c r="O49" s="328"/>
      <c r="P49" s="327" t="s">
        <v>85</v>
      </c>
      <c r="Q49" s="3"/>
      <c r="R49" s="3"/>
      <c r="S49" s="3"/>
    </row>
    <row r="50" spans="1:19" x14ac:dyDescent="0.25">
      <c r="A50" s="3"/>
      <c r="B50" s="322"/>
      <c r="C50" s="329" t="s">
        <v>86</v>
      </c>
      <c r="D50" s="330">
        <v>2041.1200000000001</v>
      </c>
      <c r="E50" s="313"/>
      <c r="F50" s="3"/>
      <c r="G50" s="330">
        <v>2552</v>
      </c>
      <c r="H50" s="3"/>
      <c r="I50" s="3"/>
      <c r="J50" s="330">
        <f>SUM(J51:J54)</f>
        <v>2938</v>
      </c>
      <c r="K50" s="3"/>
      <c r="L50" s="331"/>
      <c r="M50" s="330">
        <f>SUM(M51:M54)</f>
        <v>3324</v>
      </c>
      <c r="N50" s="331"/>
      <c r="O50" s="331"/>
      <c r="P50" s="330">
        <f>SUM(P51:P54)</f>
        <v>3710</v>
      </c>
      <c r="Q50" s="3"/>
      <c r="R50" s="3"/>
      <c r="S50" s="3"/>
    </row>
    <row r="51" spans="1:19" x14ac:dyDescent="0.25">
      <c r="A51" s="3"/>
      <c r="B51" s="322"/>
      <c r="C51" s="329" t="s">
        <v>87</v>
      </c>
      <c r="D51" s="330">
        <v>878.2</v>
      </c>
      <c r="E51" s="313"/>
      <c r="F51" s="3"/>
      <c r="G51" s="330">
        <v>1100</v>
      </c>
      <c r="H51" s="3"/>
      <c r="I51" s="3"/>
      <c r="J51" s="330">
        <v>1100</v>
      </c>
      <c r="K51" s="3"/>
      <c r="L51" s="331"/>
      <c r="M51" s="330">
        <v>1100</v>
      </c>
      <c r="N51" s="331"/>
      <c r="O51" s="331"/>
      <c r="P51" s="330">
        <v>1100</v>
      </c>
      <c r="Q51" s="3"/>
      <c r="R51" s="3"/>
      <c r="S51" s="3"/>
    </row>
    <row r="52" spans="1:19" x14ac:dyDescent="0.25">
      <c r="A52" s="3"/>
      <c r="B52" s="322"/>
      <c r="C52" s="329" t="s">
        <v>88</v>
      </c>
      <c r="D52" s="330">
        <v>728.80000000000007</v>
      </c>
      <c r="E52" s="313"/>
      <c r="F52" s="3"/>
      <c r="G52" s="330">
        <v>1002</v>
      </c>
      <c r="H52" s="3"/>
      <c r="I52" s="3"/>
      <c r="J52" s="330">
        <f>G52+386</f>
        <v>1388</v>
      </c>
      <c r="K52" s="3"/>
      <c r="L52" s="331"/>
      <c r="M52" s="330">
        <f>J52+386</f>
        <v>1774</v>
      </c>
      <c r="N52" s="331"/>
      <c r="O52" s="331"/>
      <c r="P52" s="330">
        <f>M52+386</f>
        <v>2160</v>
      </c>
      <c r="Q52" s="3"/>
      <c r="R52" s="3"/>
      <c r="S52" s="3"/>
    </row>
    <row r="53" spans="1:19" x14ac:dyDescent="0.25">
      <c r="A53" s="3"/>
      <c r="B53" s="322"/>
      <c r="C53" s="329" t="s">
        <v>89</v>
      </c>
      <c r="D53" s="330">
        <v>257.7</v>
      </c>
      <c r="E53" s="313"/>
      <c r="F53" s="3"/>
      <c r="G53" s="330">
        <v>260</v>
      </c>
      <c r="H53" s="3"/>
      <c r="I53" s="3"/>
      <c r="J53" s="330">
        <v>260</v>
      </c>
      <c r="K53" s="3"/>
      <c r="L53" s="331"/>
      <c r="M53" s="330">
        <v>260</v>
      </c>
      <c r="N53" s="331"/>
      <c r="O53" s="331"/>
      <c r="P53" s="330">
        <v>260</v>
      </c>
      <c r="Q53" s="3"/>
      <c r="R53" s="3"/>
      <c r="S53" s="3"/>
    </row>
    <row r="54" spans="1:19" x14ac:dyDescent="0.25">
      <c r="A54" s="3"/>
      <c r="B54" s="322"/>
      <c r="C54" s="332" t="s">
        <v>90</v>
      </c>
      <c r="D54" s="330">
        <v>176.41999999999996</v>
      </c>
      <c r="E54" s="313"/>
      <c r="F54" s="3"/>
      <c r="G54" s="330">
        <v>190</v>
      </c>
      <c r="H54" s="3"/>
      <c r="I54" s="3"/>
      <c r="J54" s="330">
        <v>190</v>
      </c>
      <c r="K54" s="3"/>
      <c r="L54" s="331"/>
      <c r="M54" s="330">
        <v>190</v>
      </c>
      <c r="N54" s="331"/>
      <c r="O54" s="331"/>
      <c r="P54" s="330">
        <v>190</v>
      </c>
      <c r="Q54" s="3"/>
      <c r="R54" s="3"/>
      <c r="S54" s="3"/>
    </row>
    <row r="55" spans="1:19" ht="10.5" customHeight="1" x14ac:dyDescent="0.25">
      <c r="A55" s="3"/>
      <c r="B55" s="322"/>
      <c r="C55" s="312"/>
      <c r="D55" s="313"/>
      <c r="E55" s="31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322"/>
      <c r="C56" s="326" t="s">
        <v>91</v>
      </c>
      <c r="D56" s="327" t="s">
        <v>81</v>
      </c>
      <c r="E56" s="313"/>
      <c r="F56" s="316"/>
      <c r="G56" s="327" t="s">
        <v>92</v>
      </c>
      <c r="H56" s="313"/>
      <c r="I56" s="316"/>
      <c r="J56" s="327" t="s">
        <v>83</v>
      </c>
      <c r="K56" s="316"/>
      <c r="L56" s="3"/>
      <c r="M56" s="327" t="s">
        <v>84</v>
      </c>
      <c r="N56" s="328"/>
      <c r="O56" s="328"/>
      <c r="P56" s="327" t="s">
        <v>85</v>
      </c>
      <c r="Q56" s="3"/>
      <c r="R56" s="3"/>
      <c r="S56" s="3"/>
    </row>
    <row r="57" spans="1:19" x14ac:dyDescent="0.25">
      <c r="A57" s="3"/>
      <c r="B57" s="322"/>
      <c r="C57" s="329"/>
      <c r="D57" s="333">
        <v>31.6</v>
      </c>
      <c r="E57" s="313"/>
      <c r="F57" s="316"/>
      <c r="G57" s="333">
        <v>33</v>
      </c>
      <c r="H57" s="313"/>
      <c r="I57" s="316"/>
      <c r="J57" s="333">
        <v>33</v>
      </c>
      <c r="K57" s="316"/>
      <c r="L57" s="3"/>
      <c r="M57" s="333">
        <v>33</v>
      </c>
      <c r="N57" s="3"/>
      <c r="O57" s="3"/>
      <c r="P57" s="333">
        <v>33</v>
      </c>
      <c r="Q57" s="3"/>
      <c r="R57" s="3"/>
      <c r="S57" s="3"/>
    </row>
    <row r="58" spans="1:19" x14ac:dyDescent="0.25">
      <c r="A58" s="3"/>
      <c r="B58" s="322"/>
      <c r="C58" s="312"/>
      <c r="D58" s="313"/>
      <c r="E58" s="313"/>
      <c r="F58" s="316"/>
      <c r="G58" s="313"/>
      <c r="H58" s="313"/>
      <c r="I58" s="316"/>
      <c r="J58" s="316"/>
      <c r="K58" s="316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334" t="s">
        <v>93</v>
      </c>
      <c r="C59" s="335"/>
      <c r="D59" s="336"/>
      <c r="E59" s="336"/>
      <c r="F59" s="336"/>
      <c r="G59" s="336"/>
      <c r="H59" s="336"/>
      <c r="I59" s="336"/>
      <c r="J59" s="336"/>
      <c r="K59" s="336"/>
      <c r="L59" s="337"/>
      <c r="M59" s="337"/>
      <c r="N59" s="337"/>
      <c r="O59" s="337"/>
      <c r="P59" s="337"/>
      <c r="Q59" s="337"/>
      <c r="R59" s="338"/>
      <c r="S59" s="3"/>
    </row>
    <row r="60" spans="1:19" x14ac:dyDescent="0.25">
      <c r="A60" s="3"/>
      <c r="B60" s="339"/>
      <c r="G60"/>
      <c r="R60" s="340"/>
      <c r="S60" s="3"/>
    </row>
    <row r="61" spans="1:19" ht="13.9" customHeight="1" x14ac:dyDescent="0.25">
      <c r="A61" s="3"/>
      <c r="B61" s="341"/>
      <c r="C61" s="342"/>
      <c r="D61" s="342"/>
      <c r="E61" s="342"/>
      <c r="F61" s="342"/>
      <c r="G61" s="342"/>
      <c r="H61" s="342"/>
      <c r="I61" s="342"/>
      <c r="J61" s="342"/>
      <c r="K61" s="342"/>
      <c r="R61" s="340"/>
      <c r="S61" s="3"/>
    </row>
    <row r="62" spans="1:19" x14ac:dyDescent="0.25">
      <c r="A62" s="3"/>
      <c r="B62" s="355"/>
      <c r="C62" s="355"/>
      <c r="D62" s="355"/>
      <c r="E62" s="355"/>
      <c r="F62" s="355"/>
      <c r="G62" s="355"/>
      <c r="H62" s="355"/>
      <c r="I62" s="355"/>
      <c r="J62" s="355"/>
      <c r="K62" s="355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3"/>
      <c r="B63" s="355" t="s">
        <v>94</v>
      </c>
      <c r="C63" s="356" t="s">
        <v>149</v>
      </c>
      <c r="D63" s="564">
        <v>45156</v>
      </c>
      <c r="E63" s="355"/>
      <c r="F63" s="355" t="s">
        <v>96</v>
      </c>
      <c r="G63" s="357" t="s">
        <v>148</v>
      </c>
      <c r="H63" s="355"/>
      <c r="I63" s="355"/>
      <c r="J63" s="355"/>
      <c r="K63" s="355"/>
      <c r="L63" s="3"/>
      <c r="M63" s="3"/>
      <c r="N63" s="3"/>
      <c r="O63" s="3"/>
      <c r="P63" s="3"/>
      <c r="Q63" s="3"/>
      <c r="R63" s="3"/>
      <c r="S63" s="3"/>
    </row>
    <row r="64" spans="1:19" ht="7.5" customHeight="1" x14ac:dyDescent="0.25">
      <c r="A64" s="3"/>
      <c r="B64" s="355"/>
      <c r="C64" s="355"/>
      <c r="D64" s="355"/>
      <c r="E64" s="355"/>
      <c r="F64" s="355"/>
      <c r="G64" s="355"/>
      <c r="H64" s="355"/>
      <c r="I64" s="355"/>
      <c r="J64" s="355"/>
      <c r="K64" s="355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3"/>
      <c r="B65" s="355"/>
      <c r="C65" s="355"/>
      <c r="D65" s="358"/>
      <c r="E65" s="355"/>
      <c r="F65" s="355" t="s">
        <v>98</v>
      </c>
      <c r="G65" s="359"/>
      <c r="H65" s="355"/>
      <c r="I65" s="355"/>
      <c r="J65" s="355"/>
      <c r="K65" s="355"/>
      <c r="L65" s="3"/>
      <c r="M65" s="3"/>
      <c r="N65" s="3"/>
      <c r="O65" s="3"/>
      <c r="P65" s="3"/>
      <c r="Q65" s="3"/>
      <c r="R65" s="3"/>
      <c r="S65" s="3"/>
    </row>
    <row r="66" spans="1:19" x14ac:dyDescent="0.25">
      <c r="A66" s="3"/>
      <c r="B66" s="355"/>
      <c r="C66" s="355"/>
      <c r="D66" s="358"/>
      <c r="E66" s="355"/>
      <c r="F66" s="355"/>
      <c r="G66" s="359"/>
      <c r="H66" s="355"/>
      <c r="I66" s="355"/>
      <c r="J66" s="355"/>
      <c r="K66" s="355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3"/>
      <c r="B67" s="355"/>
      <c r="C67" s="355"/>
      <c r="D67" s="355"/>
      <c r="E67" s="355"/>
      <c r="F67" s="355"/>
      <c r="G67" s="355"/>
      <c r="H67" s="355"/>
      <c r="I67" s="355"/>
      <c r="J67" s="355"/>
      <c r="K67" s="355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3"/>
      <c r="B68" s="352"/>
      <c r="C68" s="353"/>
      <c r="D68" s="354"/>
      <c r="E68" s="354"/>
      <c r="F68" s="354"/>
      <c r="G68" s="354"/>
      <c r="H68" s="354"/>
      <c r="I68" s="354"/>
      <c r="J68" s="354"/>
      <c r="K68" s="354"/>
      <c r="L68" s="3"/>
      <c r="M68" s="3"/>
      <c r="N68" s="3"/>
      <c r="O68" s="3"/>
      <c r="P68" s="3"/>
      <c r="Q68" s="3"/>
      <c r="R68" s="3"/>
      <c r="S68" s="3"/>
    </row>
    <row r="72" spans="1:19" x14ac:dyDescent="0.25"/>
    <row r="73" spans="1:19" x14ac:dyDescent="0.25"/>
    <row r="74" spans="1:19" x14ac:dyDescent="0.25"/>
    <row r="75" spans="1:19" x14ac:dyDescent="0.25"/>
    <row r="76" spans="1:19" x14ac:dyDescent="0.25"/>
    <row r="77" spans="1:19" x14ac:dyDescent="0.25"/>
    <row r="78" spans="1:19" x14ac:dyDescent="0.25"/>
    <row r="79" spans="1:19" x14ac:dyDescent="0.25"/>
    <row r="80" spans="1:19" x14ac:dyDescent="0.25"/>
    <row r="85" ht="15" hidden="1" customHeight="1" x14ac:dyDescent="0.25"/>
    <row r="99" ht="15" hidden="1" customHeight="1" x14ac:dyDescent="0.25"/>
    <row r="100" ht="15" hidden="1" customHeight="1" x14ac:dyDescent="0.25"/>
  </sheetData>
  <mergeCells count="55">
    <mergeCell ref="M26:M27"/>
    <mergeCell ref="N26:N27"/>
    <mergeCell ref="O26:O27"/>
    <mergeCell ref="P25:R25"/>
    <mergeCell ref="P26:P27"/>
    <mergeCell ref="Q26:Q27"/>
    <mergeCell ref="R26:R27"/>
    <mergeCell ref="M25:O25"/>
    <mergeCell ref="M12:O12"/>
    <mergeCell ref="M13:M14"/>
    <mergeCell ref="N13:N14"/>
    <mergeCell ref="O13:O14"/>
    <mergeCell ref="D12:F12"/>
    <mergeCell ref="D10:F10"/>
    <mergeCell ref="D13:D14"/>
    <mergeCell ref="C26:C27"/>
    <mergeCell ref="L13:L14"/>
    <mergeCell ref="J25:L25"/>
    <mergeCell ref="B13:B14"/>
    <mergeCell ref="P10:R10"/>
    <mergeCell ref="P12:R12"/>
    <mergeCell ref="P13:P14"/>
    <mergeCell ref="Q13:Q14"/>
    <mergeCell ref="R13:R14"/>
    <mergeCell ref="M10:O10"/>
    <mergeCell ref="C13:C14"/>
    <mergeCell ref="F13:F14"/>
    <mergeCell ref="D59:K59"/>
    <mergeCell ref="B61:K61"/>
    <mergeCell ref="B26:B27"/>
    <mergeCell ref="G26:G27"/>
    <mergeCell ref="H26:H27"/>
    <mergeCell ref="I26:I27"/>
    <mergeCell ref="C43:C44"/>
    <mergeCell ref="C46:C47"/>
    <mergeCell ref="L26:L27"/>
    <mergeCell ref="G10:I10"/>
    <mergeCell ref="G12:I12"/>
    <mergeCell ref="G13:G14"/>
    <mergeCell ref="H13:H14"/>
    <mergeCell ref="E13:E14"/>
    <mergeCell ref="D25:F25"/>
    <mergeCell ref="D26:D27"/>
    <mergeCell ref="E26:E27"/>
    <mergeCell ref="F26:F27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09"/>
  <sheetViews>
    <sheetView showGridLines="0" topLeftCell="A30" zoomScale="80" zoomScaleNormal="80" zoomScaleSheetLayoutView="80" workbookViewId="0">
      <selection activeCell="H73" sqref="H7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36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3"/>
      <c r="B1" s="3"/>
      <c r="C1" s="3"/>
      <c r="D1" s="3"/>
      <c r="E1" s="3"/>
      <c r="F1" s="3"/>
      <c r="G1" s="19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3"/>
      <c r="B2" s="194" t="s">
        <v>0</v>
      </c>
      <c r="C2" s="3"/>
      <c r="D2" s="3"/>
      <c r="E2" s="3"/>
      <c r="F2" s="3"/>
      <c r="G2" s="19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3"/>
      <c r="B3" s="3"/>
      <c r="C3" s="3"/>
      <c r="D3" s="3"/>
      <c r="E3" s="3"/>
      <c r="F3" s="3"/>
      <c r="G3" s="19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3"/>
      <c r="B4" s="3" t="s">
        <v>1</v>
      </c>
      <c r="C4" s="3"/>
      <c r="D4" s="195" t="s">
        <v>153</v>
      </c>
      <c r="E4" s="195"/>
      <c r="F4" s="195"/>
      <c r="G4" s="195"/>
      <c r="H4" s="195"/>
      <c r="I4" s="195"/>
      <c r="J4" s="195"/>
      <c r="K4" s="19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3"/>
      <c r="B5" s="3"/>
      <c r="C5" s="3"/>
      <c r="D5" s="196"/>
      <c r="E5" s="196"/>
      <c r="F5" s="196"/>
      <c r="G5" s="196"/>
      <c r="H5" s="196"/>
      <c r="I5" s="196"/>
      <c r="J5" s="196"/>
      <c r="K5" s="196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 t="s">
        <v>3</v>
      </c>
      <c r="C6" s="3"/>
      <c r="D6" s="197" t="s">
        <v>154</v>
      </c>
      <c r="E6" s="196"/>
      <c r="F6" s="196"/>
      <c r="G6" s="196"/>
      <c r="H6" s="196"/>
      <c r="I6" s="196"/>
      <c r="J6" s="196"/>
      <c r="K6" s="19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3"/>
      <c r="B7" s="3"/>
      <c r="C7" s="3"/>
      <c r="D7" s="196"/>
      <c r="E7" s="196"/>
      <c r="F7" s="196"/>
      <c r="G7" s="196"/>
      <c r="H7" s="196"/>
      <c r="I7" s="196"/>
      <c r="J7" s="196"/>
      <c r="K7" s="196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 t="s">
        <v>5</v>
      </c>
      <c r="C8" s="3"/>
      <c r="D8" s="198" t="s">
        <v>155</v>
      </c>
      <c r="E8" s="198"/>
      <c r="F8" s="198"/>
      <c r="G8" s="198"/>
      <c r="H8" s="198"/>
      <c r="I8" s="198"/>
      <c r="J8" s="198"/>
      <c r="K8" s="198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3"/>
      <c r="B9" s="3"/>
      <c r="C9" s="3"/>
      <c r="D9" s="3"/>
      <c r="E9" s="3"/>
      <c r="F9" s="3"/>
      <c r="G9" s="19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3"/>
      <c r="B10" s="199" t="s">
        <v>7</v>
      </c>
      <c r="C10" s="200" t="s">
        <v>8</v>
      </c>
      <c r="D10" s="201" t="s">
        <v>9</v>
      </c>
      <c r="E10" s="201"/>
      <c r="F10" s="202"/>
      <c r="G10" s="201" t="s">
        <v>10</v>
      </c>
      <c r="H10" s="201"/>
      <c r="I10" s="203"/>
      <c r="J10" s="204" t="s">
        <v>11</v>
      </c>
      <c r="K10" s="201"/>
      <c r="L10" s="202"/>
      <c r="M10" s="205" t="s">
        <v>12</v>
      </c>
      <c r="N10" s="201"/>
      <c r="O10" s="202"/>
      <c r="P10" s="201" t="s">
        <v>13</v>
      </c>
      <c r="Q10" s="201"/>
      <c r="R10" s="202"/>
      <c r="S10" s="3"/>
    </row>
    <row r="11" spans="1:19" ht="30.75" customHeight="1" thickBot="1" x14ac:dyDescent="0.3">
      <c r="A11" s="3"/>
      <c r="B11" s="206"/>
      <c r="C11" s="207"/>
      <c r="D11" s="208" t="s">
        <v>14</v>
      </c>
      <c r="E11" s="209" t="s">
        <v>15</v>
      </c>
      <c r="F11" s="209" t="s">
        <v>16</v>
      </c>
      <c r="G11" s="208" t="s">
        <v>14</v>
      </c>
      <c r="H11" s="209" t="s">
        <v>15</v>
      </c>
      <c r="I11" s="210" t="s">
        <v>16</v>
      </c>
      <c r="J11" s="210" t="s">
        <v>14</v>
      </c>
      <c r="K11" s="209" t="s">
        <v>15</v>
      </c>
      <c r="L11" s="209" t="s">
        <v>16</v>
      </c>
      <c r="M11" s="211" t="s">
        <v>14</v>
      </c>
      <c r="N11" s="209" t="s">
        <v>15</v>
      </c>
      <c r="O11" s="209" t="s">
        <v>16</v>
      </c>
      <c r="P11" s="208" t="s">
        <v>14</v>
      </c>
      <c r="Q11" s="209" t="s">
        <v>15</v>
      </c>
      <c r="R11" s="209" t="s">
        <v>16</v>
      </c>
      <c r="S11" s="3"/>
    </row>
    <row r="12" spans="1:19" ht="15.75" customHeight="1" thickBot="1" x14ac:dyDescent="0.3">
      <c r="A12" s="3"/>
      <c r="B12" s="212"/>
      <c r="C12" s="213" t="s">
        <v>17</v>
      </c>
      <c r="D12" s="214"/>
      <c r="E12" s="214"/>
      <c r="F12" s="215"/>
      <c r="G12" s="214"/>
      <c r="H12" s="214"/>
      <c r="I12" s="214"/>
      <c r="J12" s="216"/>
      <c r="K12" s="214"/>
      <c r="L12" s="215"/>
      <c r="M12" s="214"/>
      <c r="N12" s="214"/>
      <c r="O12" s="215"/>
      <c r="P12" s="214"/>
      <c r="Q12" s="214"/>
      <c r="R12" s="215"/>
      <c r="S12" s="3"/>
    </row>
    <row r="13" spans="1:19" ht="15.75" customHeight="1" x14ac:dyDescent="0.25">
      <c r="A13" s="3"/>
      <c r="B13" s="217" t="s">
        <v>7</v>
      </c>
      <c r="C13" s="218" t="s">
        <v>8</v>
      </c>
      <c r="D13" s="219" t="s">
        <v>18</v>
      </c>
      <c r="E13" s="220" t="s">
        <v>19</v>
      </c>
      <c r="F13" s="221" t="s">
        <v>17</v>
      </c>
      <c r="G13" s="222" t="s">
        <v>18</v>
      </c>
      <c r="H13" s="220" t="s">
        <v>19</v>
      </c>
      <c r="I13" s="223" t="s">
        <v>17</v>
      </c>
      <c r="J13" s="219" t="s">
        <v>18</v>
      </c>
      <c r="K13" s="220" t="s">
        <v>19</v>
      </c>
      <c r="L13" s="221" t="s">
        <v>17</v>
      </c>
      <c r="M13" s="224" t="s">
        <v>18</v>
      </c>
      <c r="N13" s="220" t="s">
        <v>19</v>
      </c>
      <c r="O13" s="221" t="s">
        <v>17</v>
      </c>
      <c r="P13" s="222" t="s">
        <v>18</v>
      </c>
      <c r="Q13" s="220" t="s">
        <v>19</v>
      </c>
      <c r="R13" s="221" t="s">
        <v>17</v>
      </c>
      <c r="S13" s="3"/>
    </row>
    <row r="14" spans="1:19" ht="15.75" thickBot="1" x14ac:dyDescent="0.3">
      <c r="A14" s="3"/>
      <c r="B14" s="225"/>
      <c r="C14" s="226"/>
      <c r="D14" s="227"/>
      <c r="E14" s="228"/>
      <c r="F14" s="229"/>
      <c r="G14" s="230"/>
      <c r="H14" s="228"/>
      <c r="I14" s="231"/>
      <c r="J14" s="227"/>
      <c r="K14" s="228"/>
      <c r="L14" s="229"/>
      <c r="M14" s="232"/>
      <c r="N14" s="228"/>
      <c r="O14" s="229"/>
      <c r="P14" s="230"/>
      <c r="Q14" s="228"/>
      <c r="R14" s="229"/>
      <c r="S14" s="3"/>
    </row>
    <row r="15" spans="1:19" x14ac:dyDescent="0.25">
      <c r="A15" s="3"/>
      <c r="B15" s="233" t="s">
        <v>20</v>
      </c>
      <c r="C15" s="234" t="s">
        <v>21</v>
      </c>
      <c r="D15" s="235">
        <f>'[16]NR 2024'!G15</f>
        <v>1025.5</v>
      </c>
      <c r="E15" s="236">
        <f>'[16]NR 2024'!H15</f>
        <v>0</v>
      </c>
      <c r="F15" s="235">
        <f>'[16]NR 2024'!I15</f>
        <v>1025.5</v>
      </c>
      <c r="G15" s="235">
        <f>'[17]NR 2024'!M15</f>
        <v>1040</v>
      </c>
      <c r="H15" s="236">
        <f>'[16]NR 2024'!K15</f>
        <v>0</v>
      </c>
      <c r="I15" s="238">
        <f t="shared" ref="I15:I23" si="0">G15+H15</f>
        <v>1040</v>
      </c>
      <c r="J15" s="239">
        <v>1040</v>
      </c>
      <c r="K15" s="240">
        <v>0</v>
      </c>
      <c r="L15" s="241">
        <f>J15+K15</f>
        <v>1040</v>
      </c>
      <c r="M15" s="242">
        <v>1040</v>
      </c>
      <c r="N15" s="236">
        <v>0</v>
      </c>
      <c r="O15" s="237">
        <f t="shared" ref="O15:O23" si="1">M15+N15</f>
        <v>1040</v>
      </c>
      <c r="P15" s="235">
        <v>1040</v>
      </c>
      <c r="Q15" s="236">
        <v>0</v>
      </c>
      <c r="R15" s="237">
        <f t="shared" ref="R15:R23" si="2">P15+Q15</f>
        <v>1040</v>
      </c>
      <c r="S15" s="3"/>
    </row>
    <row r="16" spans="1:19" x14ac:dyDescent="0.25">
      <c r="A16" s="3"/>
      <c r="B16" s="243" t="s">
        <v>22</v>
      </c>
      <c r="C16" s="244" t="s">
        <v>23</v>
      </c>
      <c r="D16" s="235">
        <f>'[16]NR 2024'!G16</f>
        <v>2375</v>
      </c>
      <c r="E16" s="245">
        <f>'[16]NR 2024'!H16</f>
        <v>0</v>
      </c>
      <c r="F16" s="235">
        <f>'[16]NR 2024'!I16</f>
        <v>2375</v>
      </c>
      <c r="G16" s="235">
        <f>'[17]NR 2024'!M16</f>
        <v>3245</v>
      </c>
      <c r="H16" s="245">
        <f>'[16]NR 2024'!K16</f>
        <v>0</v>
      </c>
      <c r="I16" s="238">
        <f t="shared" si="0"/>
        <v>3245</v>
      </c>
      <c r="J16" s="246">
        <v>3845</v>
      </c>
      <c r="K16" s="247">
        <v>0</v>
      </c>
      <c r="L16" s="248">
        <f t="shared" ref="L16:L23" si="3">J16+K16</f>
        <v>3845</v>
      </c>
      <c r="M16" s="249">
        <v>3845</v>
      </c>
      <c r="N16" s="245">
        <v>0</v>
      </c>
      <c r="O16" s="237">
        <f t="shared" si="1"/>
        <v>3845</v>
      </c>
      <c r="P16" s="250">
        <v>3845</v>
      </c>
      <c r="Q16" s="245">
        <v>0</v>
      </c>
      <c r="R16" s="237">
        <f t="shared" si="2"/>
        <v>3845</v>
      </c>
      <c r="S16" s="3"/>
    </row>
    <row r="17" spans="1:19" x14ac:dyDescent="0.25">
      <c r="A17" s="3"/>
      <c r="B17" s="243" t="s">
        <v>24</v>
      </c>
      <c r="C17" s="251" t="s">
        <v>25</v>
      </c>
      <c r="D17" s="235">
        <f>'[16]NR 2024'!G17</f>
        <v>213.4</v>
      </c>
      <c r="E17" s="245">
        <f>'[16]NR 2024'!H17</f>
        <v>0</v>
      </c>
      <c r="F17" s="235">
        <f>'[16]NR 2024'!I17</f>
        <v>213.4</v>
      </c>
      <c r="G17" s="235">
        <f>'[17]NR 2024'!M17</f>
        <v>125</v>
      </c>
      <c r="H17" s="245">
        <f>'[16]NR 2024'!K17</f>
        <v>0</v>
      </c>
      <c r="I17" s="238">
        <f t="shared" si="0"/>
        <v>125</v>
      </c>
      <c r="J17" s="246">
        <v>657.8</v>
      </c>
      <c r="K17" s="247">
        <v>0</v>
      </c>
      <c r="L17" s="248">
        <f t="shared" si="3"/>
        <v>657.8</v>
      </c>
      <c r="M17" s="249">
        <v>124</v>
      </c>
      <c r="N17" s="252">
        <v>0</v>
      </c>
      <c r="O17" s="237">
        <f t="shared" si="1"/>
        <v>124</v>
      </c>
      <c r="P17" s="250">
        <v>124</v>
      </c>
      <c r="Q17" s="252">
        <v>0</v>
      </c>
      <c r="R17" s="237">
        <f t="shared" si="2"/>
        <v>124</v>
      </c>
      <c r="S17" s="3"/>
    </row>
    <row r="18" spans="1:19" x14ac:dyDescent="0.25">
      <c r="A18" s="3"/>
      <c r="B18" s="243" t="s">
        <v>26</v>
      </c>
      <c r="C18" s="253" t="s">
        <v>27</v>
      </c>
      <c r="D18" s="235">
        <f>'[16]NR 2024'!G18</f>
        <v>22680.2</v>
      </c>
      <c r="E18" s="236">
        <f>'[16]NR 2024'!H18</f>
        <v>0</v>
      </c>
      <c r="F18" s="235">
        <f>'[16]NR 2024'!I18</f>
        <v>22680.2</v>
      </c>
      <c r="G18" s="235">
        <f>'[17]NR 2024'!M18</f>
        <v>21752</v>
      </c>
      <c r="H18" s="236">
        <v>0</v>
      </c>
      <c r="I18" s="238">
        <f t="shared" si="0"/>
        <v>21752</v>
      </c>
      <c r="J18" s="246">
        <v>24725.1</v>
      </c>
      <c r="K18" s="247">
        <v>0</v>
      </c>
      <c r="L18" s="248">
        <f t="shared" si="3"/>
        <v>24725.1</v>
      </c>
      <c r="M18" s="249">
        <v>24725.1</v>
      </c>
      <c r="N18" s="236">
        <v>0</v>
      </c>
      <c r="O18" s="237">
        <f t="shared" si="1"/>
        <v>24725.1</v>
      </c>
      <c r="P18" s="250">
        <v>24725.1</v>
      </c>
      <c r="Q18" s="236">
        <v>0</v>
      </c>
      <c r="R18" s="237">
        <f t="shared" si="2"/>
        <v>24725.1</v>
      </c>
      <c r="S18" s="3"/>
    </row>
    <row r="19" spans="1:19" x14ac:dyDescent="0.25">
      <c r="A19" s="3"/>
      <c r="B19" s="243" t="s">
        <v>28</v>
      </c>
      <c r="C19" s="254" t="s">
        <v>29</v>
      </c>
      <c r="D19" s="235">
        <f>'[16]NR 2024'!G19</f>
        <v>18.600000000000001</v>
      </c>
      <c r="E19" s="236">
        <f>'[16]NR 2024'!H19</f>
        <v>0</v>
      </c>
      <c r="F19" s="235">
        <f>'[16]NR 2024'!I19</f>
        <v>18.600000000000001</v>
      </c>
      <c r="G19" s="235">
        <f>'[17]NR 2024'!M19</f>
        <v>44.5</v>
      </c>
      <c r="H19" s="236">
        <f>'[16]NR 2024'!K19</f>
        <v>0</v>
      </c>
      <c r="I19" s="238">
        <f t="shared" si="0"/>
        <v>44.5</v>
      </c>
      <c r="J19" s="246">
        <v>44.5</v>
      </c>
      <c r="K19" s="247">
        <v>0</v>
      </c>
      <c r="L19" s="248">
        <f t="shared" si="3"/>
        <v>44.5</v>
      </c>
      <c r="M19" s="249">
        <v>44.5</v>
      </c>
      <c r="N19" s="236">
        <v>0</v>
      </c>
      <c r="O19" s="237">
        <f t="shared" si="1"/>
        <v>44.5</v>
      </c>
      <c r="P19" s="250">
        <v>44.5</v>
      </c>
      <c r="Q19" s="236">
        <v>0</v>
      </c>
      <c r="R19" s="237">
        <f t="shared" si="2"/>
        <v>44.5</v>
      </c>
      <c r="S19" s="3"/>
    </row>
    <row r="20" spans="1:19" x14ac:dyDescent="0.25">
      <c r="A20" s="3"/>
      <c r="B20" s="243" t="s">
        <v>30</v>
      </c>
      <c r="C20" s="255" t="s">
        <v>31</v>
      </c>
      <c r="D20" s="235">
        <f>'[16]NR 2024'!G20</f>
        <v>114.1</v>
      </c>
      <c r="E20" s="236">
        <f>'[16]NR 2024'!H20</f>
        <v>0</v>
      </c>
      <c r="F20" s="235">
        <f>'[16]NR 2024'!I20</f>
        <v>114.1</v>
      </c>
      <c r="G20" s="235">
        <f>'[17]NR 2024'!M20</f>
        <v>20</v>
      </c>
      <c r="H20" s="236">
        <f>'[16]NR 2024'!K20</f>
        <v>0</v>
      </c>
      <c r="I20" s="238">
        <f t="shared" si="0"/>
        <v>20</v>
      </c>
      <c r="J20" s="246">
        <v>92</v>
      </c>
      <c r="K20" s="247">
        <v>0</v>
      </c>
      <c r="L20" s="248">
        <f t="shared" si="3"/>
        <v>92</v>
      </c>
      <c r="M20" s="249">
        <v>92</v>
      </c>
      <c r="N20" s="236">
        <v>0</v>
      </c>
      <c r="O20" s="237">
        <f t="shared" si="1"/>
        <v>92</v>
      </c>
      <c r="P20" s="250">
        <v>92</v>
      </c>
      <c r="Q20" s="236">
        <v>0</v>
      </c>
      <c r="R20" s="237">
        <f t="shared" si="2"/>
        <v>92</v>
      </c>
      <c r="S20" s="3"/>
    </row>
    <row r="21" spans="1:19" x14ac:dyDescent="0.25">
      <c r="A21" s="3"/>
      <c r="B21" s="243" t="s">
        <v>32</v>
      </c>
      <c r="C21" s="256" t="s">
        <v>33</v>
      </c>
      <c r="D21" s="235">
        <f>'[16]NR 2024'!G21</f>
        <v>113.1</v>
      </c>
      <c r="E21" s="236">
        <f>'[16]NR 2024'!H21</f>
        <v>0</v>
      </c>
      <c r="F21" s="235">
        <f>'[16]NR 2024'!I21</f>
        <v>113.1</v>
      </c>
      <c r="G21" s="235">
        <f>'[17]NR 2024'!M21</f>
        <v>0</v>
      </c>
      <c r="H21" s="236">
        <f>'[16]NR 2024'!K21</f>
        <v>0</v>
      </c>
      <c r="I21" s="238">
        <f t="shared" si="0"/>
        <v>0</v>
      </c>
      <c r="J21" s="246">
        <v>116</v>
      </c>
      <c r="K21" s="247">
        <v>0</v>
      </c>
      <c r="L21" s="248">
        <f t="shared" si="3"/>
        <v>116</v>
      </c>
      <c r="M21" s="249">
        <v>116</v>
      </c>
      <c r="N21" s="257">
        <v>0</v>
      </c>
      <c r="O21" s="237">
        <f t="shared" si="1"/>
        <v>116</v>
      </c>
      <c r="P21" s="250">
        <v>116</v>
      </c>
      <c r="Q21" s="257">
        <v>0</v>
      </c>
      <c r="R21" s="237">
        <f t="shared" si="2"/>
        <v>116</v>
      </c>
      <c r="S21" s="3"/>
    </row>
    <row r="22" spans="1:19" x14ac:dyDescent="0.25">
      <c r="A22" s="3"/>
      <c r="B22" s="243" t="s">
        <v>34</v>
      </c>
      <c r="C22" s="256" t="s">
        <v>35</v>
      </c>
      <c r="D22" s="235">
        <f>'[16]NR 2024'!G22</f>
        <v>0</v>
      </c>
      <c r="E22" s="236">
        <f>'[16]NR 2024'!H22</f>
        <v>0</v>
      </c>
      <c r="F22" s="235">
        <f>'[16]NR 2024'!I22</f>
        <v>0</v>
      </c>
      <c r="G22" s="235">
        <f>'[17]NR 2024'!M22</f>
        <v>0</v>
      </c>
      <c r="H22" s="236">
        <f>'[16]NR 2024'!K22</f>
        <v>0</v>
      </c>
      <c r="I22" s="238">
        <f t="shared" si="0"/>
        <v>0</v>
      </c>
      <c r="J22" s="246">
        <v>0</v>
      </c>
      <c r="K22" s="247">
        <v>0</v>
      </c>
      <c r="L22" s="248">
        <f t="shared" si="3"/>
        <v>0</v>
      </c>
      <c r="M22" s="249">
        <v>0</v>
      </c>
      <c r="N22" s="257">
        <v>0</v>
      </c>
      <c r="O22" s="237">
        <f t="shared" si="1"/>
        <v>0</v>
      </c>
      <c r="P22" s="250">
        <v>0</v>
      </c>
      <c r="Q22" s="257">
        <v>0</v>
      </c>
      <c r="R22" s="237">
        <f t="shared" si="2"/>
        <v>0</v>
      </c>
      <c r="S22" s="3"/>
    </row>
    <row r="23" spans="1:19" ht="15.75" thickBot="1" x14ac:dyDescent="0.3">
      <c r="A23" s="3"/>
      <c r="B23" s="258" t="s">
        <v>36</v>
      </c>
      <c r="C23" s="259" t="s">
        <v>37</v>
      </c>
      <c r="D23" s="235">
        <f>'[16]NR 2024'!G23</f>
        <v>0</v>
      </c>
      <c r="E23" s="236">
        <f>'[16]NR 2024'!H23</f>
        <v>0</v>
      </c>
      <c r="F23" s="235">
        <f>'[16]NR 2024'!I23</f>
        <v>0</v>
      </c>
      <c r="G23" s="235">
        <f>'[17]NR 2024'!M23</f>
        <v>0</v>
      </c>
      <c r="H23" s="236">
        <f>'[16]NR 2024'!K23</f>
        <v>0</v>
      </c>
      <c r="I23" s="261">
        <f t="shared" si="0"/>
        <v>0</v>
      </c>
      <c r="J23" s="246">
        <v>0</v>
      </c>
      <c r="K23" s="247">
        <v>0</v>
      </c>
      <c r="L23" s="248">
        <f t="shared" si="3"/>
        <v>0</v>
      </c>
      <c r="M23" s="262">
        <v>0</v>
      </c>
      <c r="N23" s="263">
        <v>0</v>
      </c>
      <c r="O23" s="260">
        <f t="shared" si="1"/>
        <v>0</v>
      </c>
      <c r="P23" s="264">
        <v>0</v>
      </c>
      <c r="Q23" s="263">
        <v>0</v>
      </c>
      <c r="R23" s="260">
        <f t="shared" si="2"/>
        <v>0</v>
      </c>
      <c r="S23" s="3"/>
    </row>
    <row r="24" spans="1:19" ht="15.75" thickBot="1" x14ac:dyDescent="0.3">
      <c r="A24" s="3"/>
      <c r="B24" s="265" t="s">
        <v>38</v>
      </c>
      <c r="C24" s="266" t="s">
        <v>39</v>
      </c>
      <c r="D24" s="267">
        <f t="shared" ref="D24:R24" si="4">SUM(D15:D21)</f>
        <v>26539.899999999998</v>
      </c>
      <c r="E24" s="267">
        <f t="shared" si="4"/>
        <v>0</v>
      </c>
      <c r="F24" s="267">
        <f t="shared" si="4"/>
        <v>26539.899999999998</v>
      </c>
      <c r="G24" s="267">
        <f t="shared" si="4"/>
        <v>26226.5</v>
      </c>
      <c r="H24" s="267">
        <f t="shared" si="4"/>
        <v>0</v>
      </c>
      <c r="I24" s="268">
        <f t="shared" si="4"/>
        <v>26226.5</v>
      </c>
      <c r="J24" s="269">
        <f>SUM(J15:J23)</f>
        <v>30520.399999999998</v>
      </c>
      <c r="K24" s="269">
        <f>SUM(K15:K23)</f>
        <v>0</v>
      </c>
      <c r="L24" s="269">
        <f t="shared" si="4"/>
        <v>30520.399999999998</v>
      </c>
      <c r="M24" s="270">
        <f>SUM(M15:M23)</f>
        <v>29986.6</v>
      </c>
      <c r="N24" s="267">
        <f>SUM(N15:N23)</f>
        <v>0</v>
      </c>
      <c r="O24" s="267">
        <f t="shared" si="4"/>
        <v>29986.6</v>
      </c>
      <c r="P24" s="267">
        <f>SUM(P15:P23)</f>
        <v>29986.6</v>
      </c>
      <c r="Q24" s="267">
        <f>SUM(Q15:Q23)</f>
        <v>0</v>
      </c>
      <c r="R24" s="267">
        <f t="shared" si="4"/>
        <v>29986.6</v>
      </c>
      <c r="S24" s="3"/>
    </row>
    <row r="25" spans="1:19" ht="15.75" customHeight="1" thickBot="1" x14ac:dyDescent="0.3">
      <c r="A25" s="3"/>
      <c r="B25" s="271"/>
      <c r="C25" s="272" t="s">
        <v>40</v>
      </c>
      <c r="D25" s="273"/>
      <c r="E25" s="273"/>
      <c r="F25" s="274"/>
      <c r="G25" s="273"/>
      <c r="H25" s="273"/>
      <c r="I25" s="273"/>
      <c r="J25" s="275"/>
      <c r="K25" s="273"/>
      <c r="L25" s="274"/>
      <c r="M25" s="273"/>
      <c r="N25" s="273"/>
      <c r="O25" s="274"/>
      <c r="P25" s="273"/>
      <c r="Q25" s="273"/>
      <c r="R25" s="274"/>
      <c r="S25" s="3"/>
    </row>
    <row r="26" spans="1:19" x14ac:dyDescent="0.25">
      <c r="A26" s="3"/>
      <c r="B26" s="217" t="s">
        <v>7</v>
      </c>
      <c r="C26" s="218" t="s">
        <v>8</v>
      </c>
      <c r="D26" s="219" t="s">
        <v>41</v>
      </c>
      <c r="E26" s="276" t="s">
        <v>42</v>
      </c>
      <c r="F26" s="277" t="s">
        <v>43</v>
      </c>
      <c r="G26" s="222" t="s">
        <v>41</v>
      </c>
      <c r="H26" s="219" t="s">
        <v>42</v>
      </c>
      <c r="I26" s="374" t="s">
        <v>43</v>
      </c>
      <c r="J26" s="219" t="s">
        <v>41</v>
      </c>
      <c r="K26" s="276" t="s">
        <v>42</v>
      </c>
      <c r="L26" s="277" t="s">
        <v>43</v>
      </c>
      <c r="M26" s="224" t="s">
        <v>41</v>
      </c>
      <c r="N26" s="276" t="s">
        <v>42</v>
      </c>
      <c r="O26" s="277" t="s">
        <v>43</v>
      </c>
      <c r="P26" s="222" t="s">
        <v>41</v>
      </c>
      <c r="Q26" s="276" t="s">
        <v>42</v>
      </c>
      <c r="R26" s="277" t="s">
        <v>43</v>
      </c>
      <c r="S26" s="3"/>
    </row>
    <row r="27" spans="1:19" ht="15.75" thickBot="1" x14ac:dyDescent="0.3">
      <c r="A27" s="3"/>
      <c r="B27" s="225"/>
      <c r="C27" s="226"/>
      <c r="D27" s="227"/>
      <c r="E27" s="279"/>
      <c r="F27" s="280"/>
      <c r="G27" s="230"/>
      <c r="H27" s="227"/>
      <c r="I27" s="375"/>
      <c r="J27" s="227"/>
      <c r="K27" s="279"/>
      <c r="L27" s="280"/>
      <c r="M27" s="232"/>
      <c r="N27" s="279"/>
      <c r="O27" s="280"/>
      <c r="P27" s="230"/>
      <c r="Q27" s="279"/>
      <c r="R27" s="280"/>
      <c r="S27" s="3"/>
    </row>
    <row r="28" spans="1:19" x14ac:dyDescent="0.25">
      <c r="A28" s="3"/>
      <c r="B28" s="233" t="s">
        <v>44</v>
      </c>
      <c r="C28" s="234" t="s">
        <v>45</v>
      </c>
      <c r="D28" s="235">
        <f>'[16]NR 2024'!G28</f>
        <v>266.5</v>
      </c>
      <c r="E28" s="236">
        <f>'[16]NR 2024'!H28</f>
        <v>0</v>
      </c>
      <c r="F28" s="237">
        <f t="shared" ref="F28:F38" si="5">D28+E28</f>
        <v>266.5</v>
      </c>
      <c r="G28" s="235">
        <f>'[16]NR 2024'!M28</f>
        <v>505.7</v>
      </c>
      <c r="H28" s="236">
        <f>'[17]NR 2024'!N28</f>
        <v>0</v>
      </c>
      <c r="I28" s="238">
        <f t="shared" ref="I28:I38" si="6">G28+H28</f>
        <v>505.7</v>
      </c>
      <c r="J28" s="239">
        <v>780</v>
      </c>
      <c r="K28" s="240">
        <v>0</v>
      </c>
      <c r="L28" s="241">
        <f t="shared" ref="L28:L38" si="7">J28+K28</f>
        <v>780</v>
      </c>
      <c r="M28" s="282">
        <v>780</v>
      </c>
      <c r="N28" s="282">
        <v>0</v>
      </c>
      <c r="O28" s="237">
        <f t="shared" ref="O28:O38" si="8">M28+N28</f>
        <v>780</v>
      </c>
      <c r="P28" s="282">
        <v>780</v>
      </c>
      <c r="Q28" s="282">
        <v>0</v>
      </c>
      <c r="R28" s="237">
        <f t="shared" ref="R28:R38" si="9">P28+Q28</f>
        <v>780</v>
      </c>
      <c r="S28" s="3"/>
    </row>
    <row r="29" spans="1:19" x14ac:dyDescent="0.25">
      <c r="A29" s="3"/>
      <c r="B29" s="243" t="s">
        <v>46</v>
      </c>
      <c r="C29" s="256" t="s">
        <v>47</v>
      </c>
      <c r="D29" s="235">
        <f>'[16]NR 2024'!G29</f>
        <v>1232.7</v>
      </c>
      <c r="E29" s="245">
        <f>'[16]NR 2024'!H29</f>
        <v>0</v>
      </c>
      <c r="F29" s="237">
        <f t="shared" si="5"/>
        <v>1232.7</v>
      </c>
      <c r="G29" s="235">
        <f>'[16]NR 2024'!M29</f>
        <v>1266</v>
      </c>
      <c r="H29" s="236">
        <f>'[17]NR 2024'!N29</f>
        <v>0</v>
      </c>
      <c r="I29" s="238">
        <f t="shared" si="6"/>
        <v>1266</v>
      </c>
      <c r="J29" s="246">
        <v>1466</v>
      </c>
      <c r="K29" s="283">
        <v>0</v>
      </c>
      <c r="L29" s="248">
        <f t="shared" si="7"/>
        <v>1466</v>
      </c>
      <c r="M29" s="284">
        <v>1466</v>
      </c>
      <c r="N29" s="285">
        <v>0</v>
      </c>
      <c r="O29" s="237">
        <f t="shared" si="8"/>
        <v>1466</v>
      </c>
      <c r="P29" s="284">
        <v>1466</v>
      </c>
      <c r="Q29" s="285">
        <v>0</v>
      </c>
      <c r="R29" s="237">
        <f t="shared" si="9"/>
        <v>1466</v>
      </c>
      <c r="S29" s="3"/>
    </row>
    <row r="30" spans="1:19" x14ac:dyDescent="0.25">
      <c r="A30" s="3"/>
      <c r="B30" s="243" t="s">
        <v>48</v>
      </c>
      <c r="C30" s="256" t="s">
        <v>49</v>
      </c>
      <c r="D30" s="235">
        <f>'[16]NR 2024'!G30</f>
        <v>1111.2</v>
      </c>
      <c r="E30" s="245">
        <f>'[16]NR 2024'!H30</f>
        <v>0</v>
      </c>
      <c r="F30" s="237">
        <f t="shared" si="5"/>
        <v>1111.2</v>
      </c>
      <c r="G30" s="235">
        <f>'[16]NR 2024'!M30</f>
        <v>1275</v>
      </c>
      <c r="H30" s="236">
        <f>'[17]NR 2024'!N30</f>
        <v>0</v>
      </c>
      <c r="I30" s="238">
        <f t="shared" si="6"/>
        <v>1275</v>
      </c>
      <c r="J30" s="246">
        <v>1290</v>
      </c>
      <c r="K30" s="283">
        <v>0</v>
      </c>
      <c r="L30" s="248">
        <f t="shared" si="7"/>
        <v>1290</v>
      </c>
      <c r="M30" s="284">
        <v>1290</v>
      </c>
      <c r="N30" s="285">
        <v>0</v>
      </c>
      <c r="O30" s="237">
        <f t="shared" si="8"/>
        <v>1290</v>
      </c>
      <c r="P30" s="284">
        <v>1290</v>
      </c>
      <c r="Q30" s="285">
        <v>0</v>
      </c>
      <c r="R30" s="237">
        <f t="shared" si="9"/>
        <v>1290</v>
      </c>
      <c r="S30" s="3"/>
    </row>
    <row r="31" spans="1:19" x14ac:dyDescent="0.25">
      <c r="A31" s="3"/>
      <c r="B31" s="243" t="s">
        <v>50</v>
      </c>
      <c r="C31" s="256" t="s">
        <v>51</v>
      </c>
      <c r="D31" s="235">
        <f>'[16]NR 2024'!G31</f>
        <v>592.70000000000005</v>
      </c>
      <c r="E31" s="236">
        <f>'[16]NR 2024'!H31</f>
        <v>0</v>
      </c>
      <c r="F31" s="237">
        <f t="shared" si="5"/>
        <v>592.70000000000005</v>
      </c>
      <c r="G31" s="235">
        <f>'[16]NR 2024'!M31</f>
        <v>474.8</v>
      </c>
      <c r="H31" s="236">
        <f>'[17]NR 2024'!N31</f>
        <v>0</v>
      </c>
      <c r="I31" s="238">
        <f t="shared" si="6"/>
        <v>474.8</v>
      </c>
      <c r="J31" s="246">
        <v>1208.5999999999999</v>
      </c>
      <c r="K31" s="247">
        <v>0</v>
      </c>
      <c r="L31" s="248">
        <f t="shared" si="7"/>
        <v>1208.5999999999999</v>
      </c>
      <c r="M31" s="284">
        <v>674.8</v>
      </c>
      <c r="N31" s="284">
        <v>0</v>
      </c>
      <c r="O31" s="237">
        <f t="shared" si="8"/>
        <v>674.8</v>
      </c>
      <c r="P31" s="284">
        <v>674.8</v>
      </c>
      <c r="Q31" s="284">
        <v>0</v>
      </c>
      <c r="R31" s="237">
        <f t="shared" si="9"/>
        <v>674.8</v>
      </c>
      <c r="S31" s="3"/>
    </row>
    <row r="32" spans="1:19" x14ac:dyDescent="0.25">
      <c r="A32" s="3"/>
      <c r="B32" s="243" t="s">
        <v>52</v>
      </c>
      <c r="C32" s="256" t="s">
        <v>53</v>
      </c>
      <c r="D32" s="235">
        <f>'[16]NR 2024'!G32</f>
        <v>17031.900000000001</v>
      </c>
      <c r="E32" s="236">
        <f>'[16]NR 2024'!H32</f>
        <v>0</v>
      </c>
      <c r="F32" s="237">
        <f t="shared" si="5"/>
        <v>17031.900000000001</v>
      </c>
      <c r="G32" s="235">
        <f>'[16]NR 2024'!M32</f>
        <v>16139</v>
      </c>
      <c r="H32" s="236">
        <f>'[17]NR 2024'!N32</f>
        <v>0</v>
      </c>
      <c r="I32" s="238">
        <f t="shared" si="6"/>
        <v>16139</v>
      </c>
      <c r="J32" s="246">
        <v>18045.2</v>
      </c>
      <c r="K32" s="247">
        <v>0</v>
      </c>
      <c r="L32" s="248">
        <f>J32+K32</f>
        <v>18045.2</v>
      </c>
      <c r="M32" s="284">
        <v>18045.2</v>
      </c>
      <c r="N32" s="284">
        <v>0</v>
      </c>
      <c r="O32" s="237">
        <f t="shared" si="8"/>
        <v>18045.2</v>
      </c>
      <c r="P32" s="284">
        <v>18045.2</v>
      </c>
      <c r="Q32" s="284">
        <v>0</v>
      </c>
      <c r="R32" s="237">
        <f t="shared" si="9"/>
        <v>18045.2</v>
      </c>
      <c r="S32" s="3"/>
    </row>
    <row r="33" spans="1:19" x14ac:dyDescent="0.25">
      <c r="A33" s="3"/>
      <c r="B33" s="243" t="s">
        <v>54</v>
      </c>
      <c r="C33" s="254" t="s">
        <v>55</v>
      </c>
      <c r="D33" s="235">
        <f>'[16]NR 2024'!G33</f>
        <v>16354.8</v>
      </c>
      <c r="E33" s="236">
        <f>'[16]NR 2024'!H33</f>
        <v>0</v>
      </c>
      <c r="F33" s="237">
        <f t="shared" si="5"/>
        <v>16354.8</v>
      </c>
      <c r="G33" s="235">
        <f>'[16]NR 2024'!M33</f>
        <v>15902</v>
      </c>
      <c r="H33" s="236">
        <f>'[17]NR 2024'!N33</f>
        <v>0</v>
      </c>
      <c r="I33" s="238">
        <f t="shared" si="6"/>
        <v>15902</v>
      </c>
      <c r="J33" s="246">
        <v>17891</v>
      </c>
      <c r="K33" s="247">
        <v>0</v>
      </c>
      <c r="L33" s="248">
        <f t="shared" si="7"/>
        <v>17891</v>
      </c>
      <c r="M33" s="284">
        <v>17891</v>
      </c>
      <c r="N33" s="284">
        <v>0</v>
      </c>
      <c r="O33" s="237">
        <f t="shared" si="8"/>
        <v>17891</v>
      </c>
      <c r="P33" s="284">
        <v>17891</v>
      </c>
      <c r="Q33" s="284">
        <v>0</v>
      </c>
      <c r="R33" s="237">
        <f t="shared" si="9"/>
        <v>17891</v>
      </c>
      <c r="S33" s="3"/>
    </row>
    <row r="34" spans="1:19" x14ac:dyDescent="0.25">
      <c r="A34" s="3"/>
      <c r="B34" s="243" t="s">
        <v>56</v>
      </c>
      <c r="C34" s="286" t="s">
        <v>57</v>
      </c>
      <c r="D34" s="235">
        <f>'[16]NR 2024'!G34</f>
        <v>677.1</v>
      </c>
      <c r="E34" s="236">
        <f>'[16]NR 2024'!H34</f>
        <v>0</v>
      </c>
      <c r="F34" s="237">
        <f t="shared" si="5"/>
        <v>677.1</v>
      </c>
      <c r="G34" s="235">
        <f>'[16]NR 2024'!M34</f>
        <v>237</v>
      </c>
      <c r="H34" s="236">
        <f>'[17]NR 2024'!N34</f>
        <v>0</v>
      </c>
      <c r="I34" s="238">
        <f t="shared" si="6"/>
        <v>237</v>
      </c>
      <c r="J34" s="246">
        <v>154.19999999999999</v>
      </c>
      <c r="K34" s="247">
        <v>0</v>
      </c>
      <c r="L34" s="248">
        <f t="shared" si="7"/>
        <v>154.19999999999999</v>
      </c>
      <c r="M34" s="284">
        <v>154.19999999999999</v>
      </c>
      <c r="N34" s="284">
        <v>0</v>
      </c>
      <c r="O34" s="237">
        <f t="shared" si="8"/>
        <v>154.19999999999999</v>
      </c>
      <c r="P34" s="284">
        <v>154.19999999999999</v>
      </c>
      <c r="Q34" s="284">
        <v>0</v>
      </c>
      <c r="R34" s="237">
        <f t="shared" si="9"/>
        <v>154.19999999999999</v>
      </c>
      <c r="S34" s="3"/>
    </row>
    <row r="35" spans="1:19" x14ac:dyDescent="0.25">
      <c r="A35" s="3"/>
      <c r="B35" s="243" t="s">
        <v>58</v>
      </c>
      <c r="C35" s="256" t="s">
        <v>59</v>
      </c>
      <c r="D35" s="235">
        <f>'[16]NR 2024'!G35</f>
        <v>5411.7</v>
      </c>
      <c r="E35" s="236">
        <f>'[16]NR 2024'!H35</f>
        <v>0</v>
      </c>
      <c r="F35" s="237">
        <f t="shared" si="5"/>
        <v>5411.7</v>
      </c>
      <c r="G35" s="235">
        <f>'[16]NR 2024'!M35</f>
        <v>5361.7999999999993</v>
      </c>
      <c r="H35" s="236">
        <f>'[17]NR 2024'!N35</f>
        <v>0</v>
      </c>
      <c r="I35" s="238">
        <f t="shared" si="6"/>
        <v>5361.7999999999993</v>
      </c>
      <c r="J35" s="246">
        <v>6415.9</v>
      </c>
      <c r="K35" s="247">
        <v>0</v>
      </c>
      <c r="L35" s="248">
        <f t="shared" si="7"/>
        <v>6415.9</v>
      </c>
      <c r="M35" s="284">
        <v>6415.9</v>
      </c>
      <c r="N35" s="284">
        <v>0</v>
      </c>
      <c r="O35" s="237">
        <f t="shared" si="8"/>
        <v>6415.9</v>
      </c>
      <c r="P35" s="284">
        <v>6415.9</v>
      </c>
      <c r="Q35" s="284">
        <v>0</v>
      </c>
      <c r="R35" s="237">
        <f t="shared" si="9"/>
        <v>6415.9</v>
      </c>
      <c r="S35" s="3"/>
    </row>
    <row r="36" spans="1:19" x14ac:dyDescent="0.25">
      <c r="A36" s="3"/>
      <c r="B36" s="243" t="s">
        <v>60</v>
      </c>
      <c r="C36" s="256" t="s">
        <v>61</v>
      </c>
      <c r="D36" s="235">
        <f>'[16]NR 2024'!G36</f>
        <v>16.600000000000001</v>
      </c>
      <c r="E36" s="236">
        <f>'[16]NR 2024'!H36</f>
        <v>0</v>
      </c>
      <c r="F36" s="237">
        <f t="shared" si="5"/>
        <v>16.600000000000001</v>
      </c>
      <c r="G36" s="235">
        <f>'[16]NR 2024'!M36</f>
        <v>0</v>
      </c>
      <c r="H36" s="236">
        <f>'[17]NR 2024'!N36</f>
        <v>0</v>
      </c>
      <c r="I36" s="238">
        <v>0</v>
      </c>
      <c r="J36" s="246">
        <v>16</v>
      </c>
      <c r="K36" s="247">
        <v>0</v>
      </c>
      <c r="L36" s="248">
        <f t="shared" si="7"/>
        <v>16</v>
      </c>
      <c r="M36" s="284">
        <v>16</v>
      </c>
      <c r="N36" s="284">
        <v>0</v>
      </c>
      <c r="O36" s="237">
        <f t="shared" si="8"/>
        <v>16</v>
      </c>
      <c r="P36" s="284">
        <v>16</v>
      </c>
      <c r="Q36" s="284">
        <v>0</v>
      </c>
      <c r="R36" s="237">
        <f t="shared" si="9"/>
        <v>16</v>
      </c>
      <c r="S36" s="3"/>
    </row>
    <row r="37" spans="1:19" x14ac:dyDescent="0.25">
      <c r="A37" s="3"/>
      <c r="B37" s="243" t="s">
        <v>62</v>
      </c>
      <c r="C37" s="256" t="s">
        <v>63</v>
      </c>
      <c r="D37" s="235">
        <f>'[16]NR 2024'!G37</f>
        <v>456.4</v>
      </c>
      <c r="E37" s="236">
        <f>'[16]NR 2024'!H37</f>
        <v>0</v>
      </c>
      <c r="F37" s="237">
        <f t="shared" si="5"/>
        <v>456.4</v>
      </c>
      <c r="G37" s="235">
        <f>'[16]NR 2024'!M37</f>
        <v>457.2</v>
      </c>
      <c r="H37" s="236">
        <f>'[17]NR 2024'!N37</f>
        <v>0</v>
      </c>
      <c r="I37" s="238">
        <f t="shared" si="6"/>
        <v>457.2</v>
      </c>
      <c r="J37" s="246">
        <v>457.2</v>
      </c>
      <c r="K37" s="247">
        <v>0</v>
      </c>
      <c r="L37" s="248">
        <f t="shared" si="7"/>
        <v>457.2</v>
      </c>
      <c r="M37" s="284">
        <v>457.2</v>
      </c>
      <c r="N37" s="284">
        <v>0</v>
      </c>
      <c r="O37" s="237">
        <f t="shared" si="8"/>
        <v>457.2</v>
      </c>
      <c r="P37" s="284">
        <v>457.2</v>
      </c>
      <c r="Q37" s="284">
        <v>0</v>
      </c>
      <c r="R37" s="237">
        <f t="shared" si="9"/>
        <v>457.2</v>
      </c>
      <c r="S37" s="3"/>
    </row>
    <row r="38" spans="1:19" ht="15.75" thickBot="1" x14ac:dyDescent="0.3">
      <c r="A38" s="3"/>
      <c r="B38" s="287" t="s">
        <v>64</v>
      </c>
      <c r="C38" s="288" t="s">
        <v>65</v>
      </c>
      <c r="D38" s="235">
        <f>'[16]NR 2024'!G38</f>
        <v>369.8</v>
      </c>
      <c r="E38" s="236">
        <f>'[16]NR 2024'!H38</f>
        <v>0</v>
      </c>
      <c r="F38" s="260">
        <f t="shared" si="5"/>
        <v>369.8</v>
      </c>
      <c r="G38" s="235">
        <f>'[16]NR 2024'!M38</f>
        <v>747</v>
      </c>
      <c r="H38" s="236">
        <f>'[17]NR 2024'!N38</f>
        <v>0</v>
      </c>
      <c r="I38" s="261">
        <f t="shared" si="6"/>
        <v>747</v>
      </c>
      <c r="J38" s="246">
        <v>841.5</v>
      </c>
      <c r="K38" s="247">
        <v>0</v>
      </c>
      <c r="L38" s="248">
        <f t="shared" si="7"/>
        <v>841.5</v>
      </c>
      <c r="M38" s="289">
        <v>841.5</v>
      </c>
      <c r="N38" s="289">
        <v>0</v>
      </c>
      <c r="O38" s="260">
        <f t="shared" si="8"/>
        <v>841.5</v>
      </c>
      <c r="P38" s="289">
        <v>841.5</v>
      </c>
      <c r="Q38" s="289">
        <v>0</v>
      </c>
      <c r="R38" s="260">
        <f t="shared" si="9"/>
        <v>841.5</v>
      </c>
      <c r="S38" s="3"/>
    </row>
    <row r="39" spans="1:19" ht="15.75" thickBot="1" x14ac:dyDescent="0.3">
      <c r="A39" s="3"/>
      <c r="B39" s="265" t="s">
        <v>66</v>
      </c>
      <c r="C39" s="290" t="s">
        <v>67</v>
      </c>
      <c r="D39" s="291">
        <f>SUM(D28:D32)+SUM(D35:D38)</f>
        <v>26489.5</v>
      </c>
      <c r="E39" s="291">
        <f>SUM(E28:E32)+SUM(E35:E38)</f>
        <v>0</v>
      </c>
      <c r="F39" s="292">
        <f>SUM(F35:F38)+SUM(F28:F32)</f>
        <v>26489.5</v>
      </c>
      <c r="G39" s="291">
        <f>SUM(G28:G32)+SUM(G35:G38)</f>
        <v>26226.5</v>
      </c>
      <c r="H39" s="291">
        <f>SUM(H28:H32)+SUM(H35:H38)</f>
        <v>0</v>
      </c>
      <c r="I39" s="293">
        <f>SUM(I35:I38)+SUM(I28:I32)</f>
        <v>26226.5</v>
      </c>
      <c r="J39" s="294">
        <f>J28+J29+J30+J31+J32+J35+J36+J37+J38</f>
        <v>30520.400000000005</v>
      </c>
      <c r="K39" s="295">
        <v>0</v>
      </c>
      <c r="L39" s="294">
        <f>SUM(L35:L38)+SUM(L28:L32)</f>
        <v>30520.400000000001</v>
      </c>
      <c r="M39" s="291">
        <f>SUM(M28:M32)+SUM(M35:M38)</f>
        <v>29986.6</v>
      </c>
      <c r="N39" s="291">
        <f>SUM(N28:N32)+SUM(N35:N38)</f>
        <v>0</v>
      </c>
      <c r="O39" s="292">
        <f>SUM(O35:O38)+SUM(O28:O32)</f>
        <v>29986.6</v>
      </c>
      <c r="P39" s="291">
        <f>SUM(P28:P32)+SUM(P35:P38)</f>
        <v>29986.6</v>
      </c>
      <c r="Q39" s="291">
        <f>SUM(Q28:Q32)+SUM(Q35:Q38)</f>
        <v>0</v>
      </c>
      <c r="R39" s="292">
        <f>SUM(R35:R38)+SUM(R28:R32)</f>
        <v>29986.6</v>
      </c>
      <c r="S39" s="3"/>
    </row>
    <row r="40" spans="1:19" ht="19.5" thickBot="1" x14ac:dyDescent="0.35">
      <c r="A40" s="3"/>
      <c r="B40" s="296" t="s">
        <v>68</v>
      </c>
      <c r="C40" s="297" t="s">
        <v>69</v>
      </c>
      <c r="D40" s="298">
        <f t="shared" ref="D40:R40" si="10">D24-D39</f>
        <v>50.399999999997817</v>
      </c>
      <c r="E40" s="298">
        <f t="shared" si="10"/>
        <v>0</v>
      </c>
      <c r="F40" s="299">
        <f t="shared" si="10"/>
        <v>50.399999999997817</v>
      </c>
      <c r="G40" s="376">
        <f t="shared" si="10"/>
        <v>0</v>
      </c>
      <c r="H40" s="376">
        <f t="shared" si="10"/>
        <v>0</v>
      </c>
      <c r="I40" s="377">
        <f t="shared" si="10"/>
        <v>0</v>
      </c>
      <c r="J40" s="298">
        <f t="shared" si="10"/>
        <v>0</v>
      </c>
      <c r="K40" s="298">
        <f t="shared" si="10"/>
        <v>0</v>
      </c>
      <c r="L40" s="299">
        <f t="shared" si="10"/>
        <v>0</v>
      </c>
      <c r="M40" s="301">
        <f t="shared" si="10"/>
        <v>0</v>
      </c>
      <c r="N40" s="298">
        <f t="shared" si="10"/>
        <v>0</v>
      </c>
      <c r="O40" s="299">
        <f t="shared" si="10"/>
        <v>0</v>
      </c>
      <c r="P40" s="298">
        <f t="shared" si="10"/>
        <v>0</v>
      </c>
      <c r="Q40" s="298">
        <f t="shared" si="10"/>
        <v>0</v>
      </c>
      <c r="R40" s="299">
        <f t="shared" si="10"/>
        <v>0</v>
      </c>
      <c r="S40" s="3"/>
    </row>
    <row r="41" spans="1:19" ht="15.75" thickBot="1" x14ac:dyDescent="0.3">
      <c r="A41" s="3"/>
      <c r="B41" s="302" t="s">
        <v>70</v>
      </c>
      <c r="C41" s="303" t="s">
        <v>71</v>
      </c>
      <c r="D41" s="304"/>
      <c r="E41" s="305"/>
      <c r="F41" s="306">
        <f>F40-D16</f>
        <v>-2324.6000000000022</v>
      </c>
      <c r="G41" s="304"/>
      <c r="H41" s="307"/>
      <c r="I41" s="308">
        <f>I40-G16</f>
        <v>-3245</v>
      </c>
      <c r="J41" s="309"/>
      <c r="K41" s="307"/>
      <c r="L41" s="306">
        <f>L40-J16</f>
        <v>-3845</v>
      </c>
      <c r="M41" s="310"/>
      <c r="N41" s="307"/>
      <c r="O41" s="306">
        <f>O40-M16</f>
        <v>-3845</v>
      </c>
      <c r="P41" s="304"/>
      <c r="Q41" s="307"/>
      <c r="R41" s="306">
        <f>R40-P16</f>
        <v>-3845</v>
      </c>
      <c r="S41" s="3"/>
    </row>
    <row r="42" spans="1:19" ht="8.25" customHeight="1" thickBot="1" x14ac:dyDescent="0.3">
      <c r="A42" s="3"/>
      <c r="B42" s="311"/>
      <c r="C42" s="312"/>
      <c r="D42" s="3"/>
      <c r="E42" s="313"/>
      <c r="F42" s="313"/>
      <c r="G42" s="3"/>
      <c r="H42" s="313"/>
      <c r="I42" s="313"/>
      <c r="J42" s="313"/>
      <c r="K42" s="313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25">
      <c r="A43" s="3"/>
      <c r="B43" s="311"/>
      <c r="C43" s="314" t="s">
        <v>72</v>
      </c>
      <c r="D43" s="315" t="s">
        <v>73</v>
      </c>
      <c r="E43" s="313"/>
      <c r="F43" s="316"/>
      <c r="G43" s="315" t="s">
        <v>74</v>
      </c>
      <c r="H43" s="313"/>
      <c r="I43" s="313"/>
      <c r="J43" s="315" t="s">
        <v>75</v>
      </c>
      <c r="K43" s="313"/>
      <c r="L43" s="313"/>
      <c r="M43" s="315" t="s">
        <v>76</v>
      </c>
      <c r="N43" s="3"/>
      <c r="O43" s="3"/>
      <c r="P43" s="315" t="s">
        <v>76</v>
      </c>
      <c r="Q43" s="3"/>
      <c r="R43" s="3"/>
      <c r="S43" s="3"/>
    </row>
    <row r="44" spans="1:19" ht="15.75" thickBot="1" x14ac:dyDescent="0.3">
      <c r="A44" s="3"/>
      <c r="B44" s="311"/>
      <c r="C44" s="317"/>
      <c r="D44" s="318">
        <v>267.39999999999998</v>
      </c>
      <c r="E44" s="313"/>
      <c r="F44" s="316"/>
      <c r="G44" s="318">
        <v>267.39999999999998</v>
      </c>
      <c r="H44" s="319"/>
      <c r="I44" s="319"/>
      <c r="J44" s="318">
        <v>267.39999999999998</v>
      </c>
      <c r="K44" s="319"/>
      <c r="L44" s="319"/>
      <c r="M44" s="318">
        <v>267.39999999999998</v>
      </c>
      <c r="N44" s="3"/>
      <c r="O44" s="3"/>
      <c r="P44" s="318">
        <v>267.39999999999998</v>
      </c>
      <c r="Q44" s="3"/>
      <c r="R44" s="3"/>
      <c r="S44" s="3"/>
    </row>
    <row r="45" spans="1:19" ht="8.25" customHeight="1" thickBot="1" x14ac:dyDescent="0.3">
      <c r="A45" s="3"/>
      <c r="B45" s="311"/>
      <c r="C45" s="312"/>
      <c r="D45" s="313"/>
      <c r="E45" s="313"/>
      <c r="F45" s="316"/>
      <c r="G45" s="313"/>
      <c r="H45" s="313"/>
      <c r="I45" s="316"/>
      <c r="J45" s="316"/>
      <c r="K45" s="316"/>
      <c r="L45" s="3"/>
      <c r="M45" s="3"/>
      <c r="N45" s="3"/>
      <c r="O45" s="3"/>
      <c r="P45" s="3"/>
      <c r="Q45" s="3"/>
      <c r="R45" s="3"/>
      <c r="S45" s="3"/>
    </row>
    <row r="46" spans="1:19" ht="37.5" customHeight="1" thickBot="1" x14ac:dyDescent="0.3">
      <c r="A46" s="3"/>
      <c r="B46" s="311"/>
      <c r="C46" s="314" t="s">
        <v>77</v>
      </c>
      <c r="D46" s="103" t="s">
        <v>78</v>
      </c>
      <c r="E46" s="320" t="s">
        <v>79</v>
      </c>
      <c r="F46" s="316"/>
      <c r="G46" s="103" t="s">
        <v>78</v>
      </c>
      <c r="H46" s="320" t="s">
        <v>79</v>
      </c>
      <c r="I46" s="3"/>
      <c r="J46" s="103" t="s">
        <v>78</v>
      </c>
      <c r="K46" s="320" t="s">
        <v>79</v>
      </c>
      <c r="L46" s="321"/>
      <c r="M46" s="103" t="s">
        <v>78</v>
      </c>
      <c r="N46" s="320" t="s">
        <v>79</v>
      </c>
      <c r="O46" s="3"/>
      <c r="P46" s="103" t="s">
        <v>78</v>
      </c>
      <c r="Q46" s="320" t="s">
        <v>79</v>
      </c>
      <c r="R46" s="3"/>
      <c r="S46" s="3"/>
    </row>
    <row r="47" spans="1:19" ht="15.75" thickBot="1" x14ac:dyDescent="0.3">
      <c r="A47" s="3"/>
      <c r="B47" s="322"/>
      <c r="C47" s="323"/>
      <c r="D47" s="324">
        <v>383.9</v>
      </c>
      <c r="E47" s="325">
        <v>150</v>
      </c>
      <c r="F47" s="316"/>
      <c r="G47" s="324">
        <v>0</v>
      </c>
      <c r="H47" s="325">
        <v>0</v>
      </c>
      <c r="I47" s="3"/>
      <c r="J47" s="324">
        <v>0</v>
      </c>
      <c r="K47" s="325">
        <v>0</v>
      </c>
      <c r="L47" s="319"/>
      <c r="M47" s="324">
        <v>0</v>
      </c>
      <c r="N47" s="325">
        <v>0</v>
      </c>
      <c r="O47" s="3"/>
      <c r="P47" s="324">
        <v>0</v>
      </c>
      <c r="Q47" s="325">
        <v>0</v>
      </c>
      <c r="R47" s="3"/>
      <c r="S47" s="3"/>
    </row>
    <row r="48" spans="1:19" x14ac:dyDescent="0.25">
      <c r="A48" s="3"/>
      <c r="B48" s="322"/>
      <c r="C48" s="312"/>
      <c r="D48" s="313"/>
      <c r="E48" s="313"/>
      <c r="F48" s="316"/>
      <c r="G48" s="313"/>
      <c r="H48" s="313"/>
      <c r="I48" s="316"/>
      <c r="J48" s="316"/>
      <c r="K48" s="316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/>
      <c r="B49" s="322"/>
      <c r="C49" s="326" t="s">
        <v>80</v>
      </c>
      <c r="D49" s="327" t="s">
        <v>81</v>
      </c>
      <c r="E49" s="313"/>
      <c r="F49" s="3"/>
      <c r="G49" s="327" t="s">
        <v>82</v>
      </c>
      <c r="H49" s="3"/>
      <c r="I49" s="3"/>
      <c r="J49" s="327" t="s">
        <v>83</v>
      </c>
      <c r="K49" s="3"/>
      <c r="L49" s="328"/>
      <c r="M49" s="327" t="s">
        <v>84</v>
      </c>
      <c r="N49" s="328"/>
      <c r="O49" s="328"/>
      <c r="P49" s="327" t="s">
        <v>85</v>
      </c>
      <c r="Q49" s="3"/>
      <c r="R49" s="3"/>
      <c r="S49" s="3"/>
    </row>
    <row r="50" spans="1:19" x14ac:dyDescent="0.25">
      <c r="A50" s="3"/>
      <c r="B50" s="322"/>
      <c r="C50" s="329" t="s">
        <v>86</v>
      </c>
      <c r="D50" s="330"/>
      <c r="E50" s="313"/>
      <c r="F50" s="3"/>
      <c r="G50" s="330"/>
      <c r="H50" s="3"/>
      <c r="I50" s="3"/>
      <c r="J50" s="330"/>
      <c r="K50" s="3"/>
      <c r="L50" s="331"/>
      <c r="M50" s="330"/>
      <c r="N50" s="331"/>
      <c r="O50" s="331"/>
      <c r="P50" s="330"/>
      <c r="Q50" s="3"/>
      <c r="R50" s="3"/>
      <c r="S50" s="3"/>
    </row>
    <row r="51" spans="1:19" x14ac:dyDescent="0.25">
      <c r="A51" s="3"/>
      <c r="B51" s="322"/>
      <c r="C51" s="329" t="s">
        <v>87</v>
      </c>
      <c r="D51" s="330">
        <v>204.2</v>
      </c>
      <c r="E51" s="313"/>
      <c r="F51" s="3"/>
      <c r="G51" s="330">
        <v>191.1</v>
      </c>
      <c r="H51" s="3"/>
      <c r="I51" s="3"/>
      <c r="J51" s="330">
        <v>191.1</v>
      </c>
      <c r="K51" s="3"/>
      <c r="L51" s="331"/>
      <c r="M51" s="330">
        <v>191.1</v>
      </c>
      <c r="N51" s="331"/>
      <c r="O51" s="331"/>
      <c r="P51" s="330">
        <v>191.1</v>
      </c>
      <c r="Q51" s="3"/>
      <c r="R51" s="3"/>
      <c r="S51" s="3"/>
    </row>
    <row r="52" spans="1:19" x14ac:dyDescent="0.25">
      <c r="A52" s="3"/>
      <c r="B52" s="322"/>
      <c r="C52" s="329" t="s">
        <v>88</v>
      </c>
      <c r="D52" s="330">
        <v>241.6</v>
      </c>
      <c r="E52" s="313"/>
      <c r="F52" s="3"/>
      <c r="G52" s="330">
        <v>346.2</v>
      </c>
      <c r="H52" s="3"/>
      <c r="I52" s="3"/>
      <c r="J52" s="330">
        <v>346.2</v>
      </c>
      <c r="K52" s="3"/>
      <c r="L52" s="331"/>
      <c r="M52" s="330">
        <v>346.2</v>
      </c>
      <c r="N52" s="331"/>
      <c r="O52" s="331"/>
      <c r="P52" s="330">
        <v>346.2</v>
      </c>
      <c r="Q52" s="3"/>
      <c r="R52" s="3"/>
      <c r="S52" s="3"/>
    </row>
    <row r="53" spans="1:19" x14ac:dyDescent="0.25">
      <c r="A53" s="3"/>
      <c r="B53" s="322"/>
      <c r="C53" s="329" t="s">
        <v>89</v>
      </c>
      <c r="D53" s="330">
        <v>181.5</v>
      </c>
      <c r="E53" s="313"/>
      <c r="F53" s="3"/>
      <c r="G53" s="330">
        <v>181.5</v>
      </c>
      <c r="H53" s="3"/>
      <c r="I53" s="3"/>
      <c r="J53" s="330">
        <v>181.5</v>
      </c>
      <c r="K53" s="3"/>
      <c r="L53" s="331"/>
      <c r="M53" s="330">
        <v>181.5</v>
      </c>
      <c r="N53" s="331"/>
      <c r="O53" s="331"/>
      <c r="P53" s="330">
        <v>181.5</v>
      </c>
      <c r="Q53" s="3"/>
      <c r="R53" s="3"/>
      <c r="S53" s="3"/>
    </row>
    <row r="54" spans="1:19" x14ac:dyDescent="0.25">
      <c r="A54" s="3"/>
      <c r="B54" s="322"/>
      <c r="C54" s="332" t="s">
        <v>90</v>
      </c>
      <c r="D54" s="330">
        <v>151.80000000000001</v>
      </c>
      <c r="E54" s="313"/>
      <c r="F54" s="3"/>
      <c r="G54" s="330">
        <v>163.6</v>
      </c>
      <c r="H54" s="3"/>
      <c r="I54" s="3"/>
      <c r="J54" s="330">
        <v>163.6</v>
      </c>
      <c r="K54" s="3"/>
      <c r="L54" s="331"/>
      <c r="M54" s="330">
        <v>163.6</v>
      </c>
      <c r="N54" s="331"/>
      <c r="O54" s="331"/>
      <c r="P54" s="330">
        <v>163.6</v>
      </c>
      <c r="Q54" s="3"/>
      <c r="R54" s="3"/>
      <c r="S54" s="3"/>
    </row>
    <row r="55" spans="1:19" ht="10.5" customHeight="1" x14ac:dyDescent="0.25">
      <c r="A55" s="3"/>
      <c r="B55" s="322"/>
      <c r="C55" s="312"/>
      <c r="D55" s="313"/>
      <c r="E55" s="31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322"/>
      <c r="C56" s="326" t="s">
        <v>91</v>
      </c>
      <c r="D56" s="327" t="s">
        <v>81</v>
      </c>
      <c r="E56" s="313"/>
      <c r="F56" s="316"/>
      <c r="G56" s="327" t="s">
        <v>92</v>
      </c>
      <c r="H56" s="313"/>
      <c r="I56" s="316"/>
      <c r="J56" s="327" t="s">
        <v>83</v>
      </c>
      <c r="K56" s="316"/>
      <c r="L56" s="3"/>
      <c r="M56" s="327" t="s">
        <v>84</v>
      </c>
      <c r="N56" s="328"/>
      <c r="O56" s="328"/>
      <c r="P56" s="327" t="s">
        <v>85</v>
      </c>
      <c r="Q56" s="3"/>
      <c r="R56" s="3"/>
      <c r="S56" s="3"/>
    </row>
    <row r="57" spans="1:19" x14ac:dyDescent="0.25">
      <c r="A57" s="3"/>
      <c r="B57" s="322"/>
      <c r="C57" s="329"/>
      <c r="D57" s="333">
        <v>39.700000000000003</v>
      </c>
      <c r="E57" s="313"/>
      <c r="F57" s="316"/>
      <c r="G57" s="333">
        <v>40.4</v>
      </c>
      <c r="H57" s="313"/>
      <c r="I57" s="316"/>
      <c r="J57" s="333">
        <v>40.6</v>
      </c>
      <c r="K57" s="316"/>
      <c r="L57" s="3"/>
      <c r="M57" s="333">
        <v>40.6</v>
      </c>
      <c r="N57" s="3"/>
      <c r="O57" s="3"/>
      <c r="P57" s="333">
        <v>40.6</v>
      </c>
      <c r="Q57" s="3"/>
      <c r="R57" s="3"/>
      <c r="S57" s="3"/>
    </row>
    <row r="58" spans="1:19" x14ac:dyDescent="0.25">
      <c r="A58" s="3"/>
      <c r="B58" s="322"/>
      <c r="C58" s="312"/>
      <c r="D58" s="313"/>
      <c r="E58" s="313"/>
      <c r="F58" s="316"/>
      <c r="G58" s="313"/>
      <c r="H58" s="313"/>
      <c r="I58" s="316"/>
      <c r="J58" s="316"/>
      <c r="K58" s="316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334" t="s">
        <v>93</v>
      </c>
      <c r="C59" s="335"/>
      <c r="D59" s="336"/>
      <c r="E59" s="336"/>
      <c r="F59" s="336"/>
      <c r="G59" s="336"/>
      <c r="H59" s="336"/>
      <c r="I59" s="336"/>
      <c r="J59" s="336"/>
      <c r="K59" s="336"/>
      <c r="L59" s="337"/>
      <c r="M59" s="337"/>
      <c r="N59" s="337"/>
      <c r="O59" s="337"/>
      <c r="P59" s="337"/>
      <c r="Q59" s="337"/>
      <c r="R59" s="338"/>
      <c r="S59" s="3"/>
    </row>
    <row r="60" spans="1:19" x14ac:dyDescent="0.25">
      <c r="A60" s="3"/>
      <c r="B60" s="339"/>
      <c r="G60"/>
      <c r="R60" s="340"/>
      <c r="S60" s="3"/>
    </row>
    <row r="61" spans="1:19" x14ac:dyDescent="0.25">
      <c r="A61" s="3"/>
      <c r="B61" s="341"/>
      <c r="C61" s="342"/>
      <c r="D61" s="342"/>
      <c r="E61" s="342"/>
      <c r="F61" s="342"/>
      <c r="G61" s="342"/>
      <c r="H61" s="342"/>
      <c r="I61" s="342"/>
      <c r="J61" s="342"/>
      <c r="K61" s="342"/>
      <c r="R61" s="340"/>
      <c r="S61" s="3"/>
    </row>
    <row r="62" spans="1:19" x14ac:dyDescent="0.25">
      <c r="A62" s="3"/>
      <c r="B62" s="341"/>
      <c r="C62" s="342"/>
      <c r="D62" s="342"/>
      <c r="E62" s="342"/>
      <c r="F62" s="342"/>
      <c r="G62" s="342"/>
      <c r="H62" s="342"/>
      <c r="I62" s="342"/>
      <c r="J62" s="342"/>
      <c r="K62" s="342"/>
      <c r="R62" s="340"/>
      <c r="S62" s="3"/>
    </row>
    <row r="63" spans="1:19" x14ac:dyDescent="0.25">
      <c r="A63" s="3"/>
      <c r="B63" s="341"/>
      <c r="C63" s="342"/>
      <c r="D63" s="342"/>
      <c r="E63" s="342"/>
      <c r="F63" s="342"/>
      <c r="G63" s="342"/>
      <c r="H63" s="342"/>
      <c r="I63" s="342"/>
      <c r="J63" s="342"/>
      <c r="K63" s="342"/>
      <c r="R63" s="340"/>
      <c r="S63" s="3"/>
    </row>
    <row r="64" spans="1:19" x14ac:dyDescent="0.25">
      <c r="A64" s="3"/>
      <c r="B64" s="341"/>
      <c r="C64" s="342"/>
      <c r="D64" s="342"/>
      <c r="E64" s="342"/>
      <c r="F64" s="342"/>
      <c r="G64" s="342"/>
      <c r="H64" s="342"/>
      <c r="I64" s="342"/>
      <c r="J64" s="342"/>
      <c r="K64" s="342"/>
      <c r="R64" s="340"/>
      <c r="S64" s="3"/>
    </row>
    <row r="65" spans="1:19" x14ac:dyDescent="0.25">
      <c r="A65" s="3"/>
      <c r="B65" s="343"/>
      <c r="D65" s="344"/>
      <c r="E65" s="344"/>
      <c r="F65" s="344"/>
      <c r="G65" s="344"/>
      <c r="H65" s="344"/>
      <c r="I65" s="344"/>
      <c r="J65" s="344"/>
      <c r="K65" s="344"/>
      <c r="R65" s="340"/>
      <c r="S65" s="3"/>
    </row>
    <row r="66" spans="1:19" x14ac:dyDescent="0.25">
      <c r="A66" s="3"/>
      <c r="B66" s="343"/>
      <c r="C66" s="345"/>
      <c r="D66" s="344"/>
      <c r="E66" s="344"/>
      <c r="F66" s="344"/>
      <c r="G66" s="344"/>
      <c r="H66" s="344"/>
      <c r="I66" s="344"/>
      <c r="J66" s="344"/>
      <c r="K66" s="344"/>
      <c r="R66" s="340"/>
      <c r="S66" s="3"/>
    </row>
    <row r="67" spans="1:19" x14ac:dyDescent="0.25">
      <c r="A67" s="3"/>
      <c r="B67" s="343"/>
      <c r="C67" s="346"/>
      <c r="D67" s="344"/>
      <c r="E67" s="344"/>
      <c r="F67" s="344"/>
      <c r="G67" s="344"/>
      <c r="H67" s="344"/>
      <c r="I67" s="344"/>
      <c r="J67" s="344"/>
      <c r="K67" s="344"/>
      <c r="R67" s="340"/>
      <c r="S67" s="3"/>
    </row>
    <row r="68" spans="1:19" x14ac:dyDescent="0.25">
      <c r="A68" s="3"/>
      <c r="B68" s="343"/>
      <c r="C68" s="346"/>
      <c r="D68" s="344"/>
      <c r="E68" s="344"/>
      <c r="F68" s="344"/>
      <c r="G68" s="344"/>
      <c r="H68" s="344"/>
      <c r="I68" s="344"/>
      <c r="J68" s="344"/>
      <c r="K68" s="344"/>
      <c r="R68" s="340"/>
      <c r="S68" s="3"/>
    </row>
    <row r="69" spans="1:19" x14ac:dyDescent="0.25">
      <c r="A69" s="3"/>
      <c r="B69" s="347"/>
      <c r="C69" s="348"/>
      <c r="D69" s="349"/>
      <c r="E69" s="349"/>
      <c r="F69" s="349"/>
      <c r="G69" s="349"/>
      <c r="H69" s="349"/>
      <c r="I69" s="349"/>
      <c r="J69" s="349"/>
      <c r="K69" s="349"/>
      <c r="L69" s="350"/>
      <c r="M69" s="350"/>
      <c r="N69" s="350"/>
      <c r="O69" s="350"/>
      <c r="P69" s="350"/>
      <c r="Q69" s="350"/>
      <c r="R69" s="351"/>
      <c r="S69" s="3"/>
    </row>
    <row r="70" spans="1:19" x14ac:dyDescent="0.25">
      <c r="A70" s="3"/>
      <c r="B70" s="352"/>
      <c r="C70" s="353"/>
      <c r="D70" s="354"/>
      <c r="E70" s="354"/>
      <c r="F70" s="354"/>
      <c r="G70" s="354"/>
      <c r="H70" s="354"/>
      <c r="I70" s="354"/>
      <c r="J70" s="354"/>
      <c r="K70" s="35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3"/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3"/>
      <c r="B72" s="355" t="s">
        <v>94</v>
      </c>
      <c r="C72" s="356">
        <v>45209</v>
      </c>
      <c r="D72" s="344"/>
      <c r="E72" s="355"/>
      <c r="F72" s="355" t="s">
        <v>96</v>
      </c>
      <c r="G72" s="357" t="s">
        <v>156</v>
      </c>
      <c r="H72" s="355"/>
      <c r="I72" s="355"/>
      <c r="J72" s="355"/>
      <c r="K72" s="35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3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355"/>
      <c r="C74" s="355"/>
      <c r="D74" s="358"/>
      <c r="E74" s="355"/>
      <c r="F74" s="355" t="s">
        <v>98</v>
      </c>
      <c r="G74" s="359"/>
      <c r="H74" s="355"/>
      <c r="I74" s="355"/>
      <c r="J74" s="355"/>
      <c r="K74" s="35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3"/>
      <c r="B75" s="355"/>
      <c r="C75" s="355"/>
      <c r="D75" s="358"/>
      <c r="E75" s="355"/>
      <c r="F75" s="355"/>
      <c r="G75" s="359"/>
      <c r="H75" s="355"/>
      <c r="I75" s="355"/>
      <c r="J75" s="355"/>
      <c r="K75" s="35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352"/>
      <c r="C77" s="353"/>
      <c r="D77" s="354"/>
      <c r="E77" s="354"/>
      <c r="F77" s="354"/>
      <c r="G77" s="354"/>
      <c r="H77" s="354"/>
      <c r="I77" s="354"/>
      <c r="J77" s="354"/>
      <c r="K77" s="354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view="pageBreakPreview" zoomScale="80" zoomScaleNormal="80" zoomScaleSheetLayoutView="80" workbookViewId="0">
      <selection activeCell="C73" sqref="C7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185" t="s">
        <v>2</v>
      </c>
      <c r="E4" s="185"/>
      <c r="F4" s="185"/>
      <c r="G4" s="185"/>
      <c r="H4" s="185"/>
      <c r="I4" s="185"/>
      <c r="J4" s="185"/>
      <c r="K4" s="18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7" t="s">
        <v>4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5</v>
      </c>
      <c r="C8" s="1"/>
      <c r="D8" s="186" t="s">
        <v>6</v>
      </c>
      <c r="E8" s="186"/>
      <c r="F8" s="186"/>
      <c r="G8" s="186"/>
      <c r="H8" s="186"/>
      <c r="I8" s="186"/>
      <c r="J8" s="186"/>
      <c r="K8" s="186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7</v>
      </c>
      <c r="C10" s="9" t="s">
        <v>8</v>
      </c>
      <c r="D10" s="180" t="s">
        <v>9</v>
      </c>
      <c r="E10" s="180"/>
      <c r="F10" s="181"/>
      <c r="G10" s="180" t="s">
        <v>10</v>
      </c>
      <c r="H10" s="180"/>
      <c r="I10" s="187"/>
      <c r="J10" s="188" t="s">
        <v>11</v>
      </c>
      <c r="K10" s="180"/>
      <c r="L10" s="181"/>
      <c r="M10" s="189" t="s">
        <v>12</v>
      </c>
      <c r="N10" s="180"/>
      <c r="O10" s="181"/>
      <c r="P10" s="180" t="s">
        <v>13</v>
      </c>
      <c r="Q10" s="180"/>
      <c r="R10" s="181"/>
      <c r="S10" s="3"/>
    </row>
    <row r="11" spans="1:19" ht="30.75" customHeight="1" thickBot="1" x14ac:dyDescent="0.3">
      <c r="A11" s="1"/>
      <c r="B11" s="10"/>
      <c r="C11" s="11"/>
      <c r="D11" s="12" t="s">
        <v>14</v>
      </c>
      <c r="E11" s="13" t="s">
        <v>15</v>
      </c>
      <c r="F11" s="13" t="s">
        <v>16</v>
      </c>
      <c r="G11" s="12" t="s">
        <v>14</v>
      </c>
      <c r="H11" s="13" t="s">
        <v>15</v>
      </c>
      <c r="I11" s="14" t="s">
        <v>16</v>
      </c>
      <c r="J11" s="14" t="s">
        <v>14</v>
      </c>
      <c r="K11" s="13" t="s">
        <v>15</v>
      </c>
      <c r="L11" s="13" t="s">
        <v>16</v>
      </c>
      <c r="M11" s="15" t="s">
        <v>14</v>
      </c>
      <c r="N11" s="13" t="s">
        <v>15</v>
      </c>
      <c r="O11" s="13" t="s">
        <v>16</v>
      </c>
      <c r="P11" s="12" t="s">
        <v>14</v>
      </c>
      <c r="Q11" s="13" t="s">
        <v>15</v>
      </c>
      <c r="R11" s="13" t="s">
        <v>16</v>
      </c>
      <c r="S11" s="3"/>
    </row>
    <row r="12" spans="1:19" ht="15.75" customHeight="1" thickBot="1" x14ac:dyDescent="0.3">
      <c r="A12" s="1"/>
      <c r="B12" s="16"/>
      <c r="C12" s="17" t="s">
        <v>17</v>
      </c>
      <c r="D12" s="182"/>
      <c r="E12" s="182"/>
      <c r="F12" s="183"/>
      <c r="G12" s="182"/>
      <c r="H12" s="182"/>
      <c r="I12" s="182"/>
      <c r="J12" s="184"/>
      <c r="K12" s="182"/>
      <c r="L12" s="183"/>
      <c r="M12" s="182"/>
      <c r="N12" s="182"/>
      <c r="O12" s="183"/>
      <c r="P12" s="182"/>
      <c r="Q12" s="182"/>
      <c r="R12" s="183"/>
      <c r="S12" s="3"/>
    </row>
    <row r="13" spans="1:19" ht="15.75" customHeight="1" x14ac:dyDescent="0.25">
      <c r="A13" s="1"/>
      <c r="B13" s="159" t="s">
        <v>7</v>
      </c>
      <c r="C13" s="161" t="s">
        <v>8</v>
      </c>
      <c r="D13" s="176" t="s">
        <v>18</v>
      </c>
      <c r="E13" s="165" t="s">
        <v>19</v>
      </c>
      <c r="F13" s="167" t="s">
        <v>17</v>
      </c>
      <c r="G13" s="169" t="s">
        <v>18</v>
      </c>
      <c r="H13" s="165" t="s">
        <v>19</v>
      </c>
      <c r="I13" s="174" t="s">
        <v>17</v>
      </c>
      <c r="J13" s="176" t="s">
        <v>18</v>
      </c>
      <c r="K13" s="165" t="s">
        <v>19</v>
      </c>
      <c r="L13" s="167" t="s">
        <v>17</v>
      </c>
      <c r="M13" s="178" t="s">
        <v>18</v>
      </c>
      <c r="N13" s="165" t="s">
        <v>19</v>
      </c>
      <c r="O13" s="167" t="s">
        <v>17</v>
      </c>
      <c r="P13" s="169" t="s">
        <v>18</v>
      </c>
      <c r="Q13" s="165" t="s">
        <v>19</v>
      </c>
      <c r="R13" s="167" t="s">
        <v>17</v>
      </c>
      <c r="S13" s="3"/>
    </row>
    <row r="14" spans="1:19" ht="15.75" thickBot="1" x14ac:dyDescent="0.3">
      <c r="A14" s="1"/>
      <c r="B14" s="160"/>
      <c r="C14" s="162"/>
      <c r="D14" s="177"/>
      <c r="E14" s="166"/>
      <c r="F14" s="168"/>
      <c r="G14" s="170"/>
      <c r="H14" s="166"/>
      <c r="I14" s="175"/>
      <c r="J14" s="177"/>
      <c r="K14" s="166"/>
      <c r="L14" s="168"/>
      <c r="M14" s="179"/>
      <c r="N14" s="166"/>
      <c r="O14" s="168"/>
      <c r="P14" s="170"/>
      <c r="Q14" s="166"/>
      <c r="R14" s="168"/>
      <c r="S14" s="3"/>
    </row>
    <row r="15" spans="1:19" x14ac:dyDescent="0.25">
      <c r="A15" s="1"/>
      <c r="B15" s="18" t="s">
        <v>20</v>
      </c>
      <c r="C15" s="19" t="s">
        <v>21</v>
      </c>
      <c r="D15" s="20">
        <f>SUM('[1]NR 2024'!G15)</f>
        <v>9397</v>
      </c>
      <c r="E15" s="21">
        <f>SUM('[1]NR 2024'!H15)</f>
        <v>10.5</v>
      </c>
      <c r="F15" s="22">
        <f>SUM(D15:E15)</f>
        <v>9407.5</v>
      </c>
      <c r="G15" s="20">
        <f>'[1]NR 2024'!M15</f>
        <v>9500</v>
      </c>
      <c r="H15" s="21">
        <v>0</v>
      </c>
      <c r="I15" s="23">
        <f t="shared" ref="I15:I23" si="0">G15+H15</f>
        <v>9500</v>
      </c>
      <c r="J15" s="24">
        <f>SUM('[1]NR 2024'!Y15)</f>
        <v>11528.1</v>
      </c>
      <c r="K15" s="25">
        <v>0</v>
      </c>
      <c r="L15" s="26">
        <f>J15+K15</f>
        <v>11528.1</v>
      </c>
      <c r="M15" s="27">
        <v>11600</v>
      </c>
      <c r="N15" s="21">
        <v>0</v>
      </c>
      <c r="O15" s="22">
        <f t="shared" ref="O15:O23" si="1">M15+N15</f>
        <v>11600</v>
      </c>
      <c r="P15" s="27">
        <v>11600</v>
      </c>
      <c r="Q15" s="21">
        <v>0</v>
      </c>
      <c r="R15" s="22">
        <f t="shared" ref="R15:R23" si="2">P15+Q15</f>
        <v>11600</v>
      </c>
      <c r="S15" s="3"/>
    </row>
    <row r="16" spans="1:19" x14ac:dyDescent="0.25">
      <c r="A16" s="1"/>
      <c r="B16" s="28" t="s">
        <v>22</v>
      </c>
      <c r="C16" s="29" t="s">
        <v>23</v>
      </c>
      <c r="D16" s="30">
        <f>SUM('[1]NR 2024'!G16)</f>
        <v>14066.5</v>
      </c>
      <c r="E16" s="31"/>
      <c r="F16" s="22">
        <f>SUM(D16:E16)</f>
        <v>14066.5</v>
      </c>
      <c r="G16" s="20">
        <f>'[1]NR 2024'!M16</f>
        <v>16313.3</v>
      </c>
      <c r="H16" s="21">
        <v>0</v>
      </c>
      <c r="I16" s="23">
        <f t="shared" si="0"/>
        <v>16313.3</v>
      </c>
      <c r="J16" s="32">
        <f>SUM('[1]NR 2024'!Y16)</f>
        <v>14974</v>
      </c>
      <c r="K16" s="33">
        <v>0</v>
      </c>
      <c r="L16" s="34">
        <f t="shared" ref="L16:L23" si="3">J16+K16</f>
        <v>14974</v>
      </c>
      <c r="M16" s="35">
        <v>15000</v>
      </c>
      <c r="N16" s="31"/>
      <c r="O16" s="22">
        <f t="shared" si="1"/>
        <v>15000</v>
      </c>
      <c r="P16" s="35">
        <v>15000</v>
      </c>
      <c r="Q16" s="31"/>
      <c r="R16" s="22">
        <f t="shared" si="2"/>
        <v>15000</v>
      </c>
      <c r="S16" s="3"/>
    </row>
    <row r="17" spans="1:19" x14ac:dyDescent="0.25">
      <c r="A17" s="1"/>
      <c r="B17" s="28" t="s">
        <v>24</v>
      </c>
      <c r="C17" s="36" t="s">
        <v>25</v>
      </c>
      <c r="D17" s="30">
        <f>SUM('[1]NR 2024'!G17)</f>
        <v>773.4</v>
      </c>
      <c r="E17" s="31"/>
      <c r="F17" s="22">
        <f t="shared" ref="F17:F23" si="4">SUM(D17:E17)</f>
        <v>773.4</v>
      </c>
      <c r="G17" s="20">
        <f>'[1]NR 2024'!M17</f>
        <v>271.7</v>
      </c>
      <c r="H17" s="21">
        <v>0</v>
      </c>
      <c r="I17" s="23">
        <f t="shared" si="0"/>
        <v>271.7</v>
      </c>
      <c r="J17" s="32">
        <f>SUM('[1]NR 2024'!V17)</f>
        <v>264.7</v>
      </c>
      <c r="K17" s="33">
        <v>0</v>
      </c>
      <c r="L17" s="34">
        <f t="shared" si="3"/>
        <v>264.7</v>
      </c>
      <c r="M17" s="35">
        <v>250</v>
      </c>
      <c r="N17" s="37"/>
      <c r="O17" s="22">
        <f t="shared" si="1"/>
        <v>250</v>
      </c>
      <c r="P17" s="35">
        <v>250</v>
      </c>
      <c r="Q17" s="37"/>
      <c r="R17" s="22">
        <f t="shared" si="2"/>
        <v>250</v>
      </c>
      <c r="S17" s="3"/>
    </row>
    <row r="18" spans="1:19" x14ac:dyDescent="0.25">
      <c r="A18" s="1"/>
      <c r="B18" s="28" t="s">
        <v>26</v>
      </c>
      <c r="C18" s="38" t="s">
        <v>27</v>
      </c>
      <c r="D18" s="30">
        <f>SUM('[1]NR 2024'!G18)</f>
        <v>117156</v>
      </c>
      <c r="E18" s="21">
        <v>0</v>
      </c>
      <c r="F18" s="22">
        <f t="shared" si="4"/>
        <v>117156</v>
      </c>
      <c r="G18" s="20">
        <f>'[1]NR 2024'!M18</f>
        <v>114000</v>
      </c>
      <c r="H18" s="21">
        <v>0</v>
      </c>
      <c r="I18" s="23">
        <f t="shared" si="0"/>
        <v>114000</v>
      </c>
      <c r="J18" s="32">
        <f>SUM('[1]NR 2024'!Y18)</f>
        <v>121751</v>
      </c>
      <c r="K18" s="33">
        <v>0</v>
      </c>
      <c r="L18" s="34">
        <f t="shared" si="3"/>
        <v>121751</v>
      </c>
      <c r="M18" s="35">
        <v>122000</v>
      </c>
      <c r="N18" s="21">
        <v>0</v>
      </c>
      <c r="O18" s="22">
        <f t="shared" si="1"/>
        <v>122000</v>
      </c>
      <c r="P18" s="35">
        <v>122000</v>
      </c>
      <c r="Q18" s="21">
        <v>0</v>
      </c>
      <c r="R18" s="22">
        <f t="shared" si="2"/>
        <v>122000</v>
      </c>
      <c r="S18" s="3"/>
    </row>
    <row r="19" spans="1:19" x14ac:dyDescent="0.25">
      <c r="A19" s="1"/>
      <c r="B19" s="28" t="s">
        <v>28</v>
      </c>
      <c r="C19" s="39" t="s">
        <v>29</v>
      </c>
      <c r="D19" s="30">
        <f>SUM('[1]NR 2024'!G19)</f>
        <v>446.5</v>
      </c>
      <c r="E19" s="21">
        <v>0</v>
      </c>
      <c r="F19" s="22">
        <f t="shared" si="4"/>
        <v>446.5</v>
      </c>
      <c r="G19" s="20">
        <f>'[1]NR 2024'!M19</f>
        <v>275</v>
      </c>
      <c r="H19" s="21">
        <v>0</v>
      </c>
      <c r="I19" s="23">
        <f t="shared" si="0"/>
        <v>275</v>
      </c>
      <c r="J19" s="32">
        <f>SUM('[1]NR 2024'!Y19)</f>
        <v>16.2</v>
      </c>
      <c r="K19" s="33">
        <v>0</v>
      </c>
      <c r="L19" s="34">
        <f t="shared" si="3"/>
        <v>16.2</v>
      </c>
      <c r="M19" s="35">
        <v>20</v>
      </c>
      <c r="N19" s="40">
        <v>0</v>
      </c>
      <c r="O19" s="22">
        <f t="shared" si="1"/>
        <v>20</v>
      </c>
      <c r="P19" s="35">
        <v>20</v>
      </c>
      <c r="Q19" s="40">
        <v>0</v>
      </c>
      <c r="R19" s="22">
        <f t="shared" si="2"/>
        <v>20</v>
      </c>
      <c r="S19" s="3"/>
    </row>
    <row r="20" spans="1:19" x14ac:dyDescent="0.25">
      <c r="A20" s="1"/>
      <c r="B20" s="28" t="s">
        <v>30</v>
      </c>
      <c r="C20" s="41" t="s">
        <v>31</v>
      </c>
      <c r="D20" s="30">
        <f>SUM('[1]NR 2024'!G20)</f>
        <v>238.2</v>
      </c>
      <c r="E20" s="21">
        <v>0</v>
      </c>
      <c r="F20" s="22">
        <f t="shared" si="4"/>
        <v>238.2</v>
      </c>
      <c r="G20" s="20">
        <f>'[1]NR 2024'!M20</f>
        <v>200</v>
      </c>
      <c r="H20" s="21">
        <v>0</v>
      </c>
      <c r="I20" s="23">
        <f t="shared" si="0"/>
        <v>200</v>
      </c>
      <c r="J20" s="32">
        <f>SUM('[1]NR 2024'!X20)</f>
        <v>100</v>
      </c>
      <c r="K20" s="33">
        <v>47</v>
      </c>
      <c r="L20" s="34">
        <f t="shared" si="3"/>
        <v>147</v>
      </c>
      <c r="M20" s="35">
        <v>100</v>
      </c>
      <c r="N20" s="40">
        <v>47</v>
      </c>
      <c r="O20" s="22">
        <f t="shared" si="1"/>
        <v>147</v>
      </c>
      <c r="P20" s="35">
        <v>100</v>
      </c>
      <c r="Q20" s="40">
        <v>47</v>
      </c>
      <c r="R20" s="22">
        <f t="shared" si="2"/>
        <v>147</v>
      </c>
      <c r="S20" s="3"/>
    </row>
    <row r="21" spans="1:19" x14ac:dyDescent="0.25">
      <c r="A21" s="1"/>
      <c r="B21" s="28" t="s">
        <v>32</v>
      </c>
      <c r="C21" s="42" t="s">
        <v>33</v>
      </c>
      <c r="D21" s="30">
        <f>SUM('[1]NR 2024'!F21)</f>
        <v>655.5</v>
      </c>
      <c r="E21" s="21">
        <f>SUM('[1]NR 2024'!H21)</f>
        <v>56.6</v>
      </c>
      <c r="F21" s="22">
        <f t="shared" si="4"/>
        <v>712.1</v>
      </c>
      <c r="G21" s="20">
        <f>'[1]NR 2024'!M21</f>
        <v>350</v>
      </c>
      <c r="H21" s="21">
        <v>100</v>
      </c>
      <c r="I21" s="23">
        <f t="shared" si="0"/>
        <v>450</v>
      </c>
      <c r="J21" s="32">
        <f>SUM('[1]NR 2024'!X21)</f>
        <v>720.6</v>
      </c>
      <c r="K21" s="33">
        <v>0</v>
      </c>
      <c r="L21" s="34">
        <f t="shared" si="3"/>
        <v>720.6</v>
      </c>
      <c r="M21" s="43">
        <v>720</v>
      </c>
      <c r="N21" s="44">
        <v>0</v>
      </c>
      <c r="O21" s="22">
        <f t="shared" si="1"/>
        <v>720</v>
      </c>
      <c r="P21" s="43">
        <v>720</v>
      </c>
      <c r="Q21" s="44">
        <v>0</v>
      </c>
      <c r="R21" s="22">
        <f t="shared" si="2"/>
        <v>720</v>
      </c>
      <c r="S21" s="3"/>
    </row>
    <row r="22" spans="1:19" x14ac:dyDescent="0.25">
      <c r="A22" s="1"/>
      <c r="B22" s="28" t="s">
        <v>34</v>
      </c>
      <c r="C22" s="42" t="s">
        <v>35</v>
      </c>
      <c r="D22" s="30">
        <f>SUM('[1]NR 2024'!F22)</f>
        <v>0</v>
      </c>
      <c r="E22" s="21">
        <v>0</v>
      </c>
      <c r="F22" s="22">
        <f t="shared" si="4"/>
        <v>0</v>
      </c>
      <c r="G22" s="20">
        <f>'[1]NR 2024'!M22</f>
        <v>0</v>
      </c>
      <c r="H22" s="21">
        <v>0</v>
      </c>
      <c r="I22" s="23">
        <f t="shared" si="0"/>
        <v>0</v>
      </c>
      <c r="J22" s="32">
        <v>0</v>
      </c>
      <c r="K22" s="33">
        <v>0</v>
      </c>
      <c r="L22" s="34">
        <f t="shared" si="3"/>
        <v>0</v>
      </c>
      <c r="M22" s="35">
        <v>0</v>
      </c>
      <c r="N22" s="44">
        <v>0</v>
      </c>
      <c r="O22" s="22">
        <f t="shared" si="1"/>
        <v>0</v>
      </c>
      <c r="P22" s="35">
        <v>0</v>
      </c>
      <c r="Q22" s="44">
        <v>0</v>
      </c>
      <c r="R22" s="22">
        <f t="shared" si="2"/>
        <v>0</v>
      </c>
      <c r="S22" s="3"/>
    </row>
    <row r="23" spans="1:19" ht="15.75" thickBot="1" x14ac:dyDescent="0.3">
      <c r="A23" s="1"/>
      <c r="B23" s="45" t="s">
        <v>36</v>
      </c>
      <c r="C23" s="46" t="s">
        <v>37</v>
      </c>
      <c r="D23" s="47">
        <f>SUM('[1]NR 2024'!F23)</f>
        <v>5</v>
      </c>
      <c r="E23" s="21">
        <v>0</v>
      </c>
      <c r="F23" s="22">
        <f t="shared" si="4"/>
        <v>5</v>
      </c>
      <c r="G23" s="20">
        <f>'[1]NR 2024'!M23</f>
        <v>0</v>
      </c>
      <c r="H23" s="21">
        <v>0</v>
      </c>
      <c r="I23" s="48">
        <f t="shared" si="0"/>
        <v>0</v>
      </c>
      <c r="J23" s="32">
        <v>0</v>
      </c>
      <c r="K23" s="33">
        <v>0</v>
      </c>
      <c r="L23" s="34">
        <f t="shared" si="3"/>
        <v>0</v>
      </c>
      <c r="M23" s="49">
        <v>0</v>
      </c>
      <c r="N23" s="50">
        <v>0</v>
      </c>
      <c r="O23" s="51">
        <f t="shared" si="1"/>
        <v>0</v>
      </c>
      <c r="P23" s="49">
        <v>0</v>
      </c>
      <c r="Q23" s="50">
        <v>0</v>
      </c>
      <c r="R23" s="51">
        <f t="shared" si="2"/>
        <v>0</v>
      </c>
      <c r="S23" s="3"/>
    </row>
    <row r="24" spans="1:19" ht="15.75" thickBot="1" x14ac:dyDescent="0.3">
      <c r="A24" s="1"/>
      <c r="B24" s="52" t="s">
        <v>38</v>
      </c>
      <c r="C24" s="53" t="s">
        <v>39</v>
      </c>
      <c r="D24" s="54">
        <f t="shared" ref="D24:O24" si="5">SUM(D15:D21)</f>
        <v>142733.1</v>
      </c>
      <c r="E24" s="54">
        <f>SUM(E15:E23)</f>
        <v>67.099999999999994</v>
      </c>
      <c r="F24" s="54">
        <f t="shared" si="5"/>
        <v>142800.20000000001</v>
      </c>
      <c r="G24" s="54">
        <f t="shared" si="5"/>
        <v>140910</v>
      </c>
      <c r="H24" s="54">
        <f>SUM(H15:H23)</f>
        <v>100</v>
      </c>
      <c r="I24" s="55">
        <f t="shared" si="5"/>
        <v>141010</v>
      </c>
      <c r="J24" s="56">
        <f t="shared" si="5"/>
        <v>149354.6</v>
      </c>
      <c r="K24" s="56">
        <f>SUM(K15:K23)</f>
        <v>47</v>
      </c>
      <c r="L24" s="56">
        <f t="shared" si="5"/>
        <v>149401.60000000001</v>
      </c>
      <c r="M24" s="57">
        <f>SUM(M15:M23)</f>
        <v>149690</v>
      </c>
      <c r="N24" s="54">
        <f>SUM(N15:N23)</f>
        <v>47</v>
      </c>
      <c r="O24" s="54">
        <f t="shared" si="5"/>
        <v>149737</v>
      </c>
      <c r="P24" s="57">
        <f>SUM(P15:P23)</f>
        <v>149690</v>
      </c>
      <c r="Q24" s="54">
        <f>SUM(Q15:Q23)</f>
        <v>47</v>
      </c>
      <c r="R24" s="54">
        <f t="shared" ref="R24" si="6">SUM(R15:R21)</f>
        <v>149737</v>
      </c>
      <c r="S24" s="3"/>
    </row>
    <row r="25" spans="1:19" ht="15.75" customHeight="1" thickBot="1" x14ac:dyDescent="0.3">
      <c r="A25" s="1"/>
      <c r="B25" s="58"/>
      <c r="C25" s="59" t="s">
        <v>40</v>
      </c>
      <c r="D25" s="171"/>
      <c r="E25" s="171"/>
      <c r="F25" s="172"/>
      <c r="G25" s="171"/>
      <c r="H25" s="171"/>
      <c r="I25" s="171"/>
      <c r="J25" s="173"/>
      <c r="K25" s="171"/>
      <c r="L25" s="172"/>
      <c r="M25" s="171"/>
      <c r="N25" s="171"/>
      <c r="O25" s="172"/>
      <c r="P25" s="171"/>
      <c r="Q25" s="171"/>
      <c r="R25" s="172"/>
      <c r="S25" s="3"/>
    </row>
    <row r="26" spans="1:19" x14ac:dyDescent="0.25">
      <c r="A26" s="1"/>
      <c r="B26" s="159" t="s">
        <v>7</v>
      </c>
      <c r="C26" s="161" t="s">
        <v>8</v>
      </c>
      <c r="D26" s="155" t="s">
        <v>41</v>
      </c>
      <c r="E26" s="148" t="s">
        <v>42</v>
      </c>
      <c r="F26" s="150" t="s">
        <v>43</v>
      </c>
      <c r="G26" s="163" t="s">
        <v>41</v>
      </c>
      <c r="H26" s="155" t="s">
        <v>42</v>
      </c>
      <c r="I26" s="157" t="s">
        <v>43</v>
      </c>
      <c r="J26" s="155" t="s">
        <v>41</v>
      </c>
      <c r="K26" s="148" t="s">
        <v>42</v>
      </c>
      <c r="L26" s="150" t="s">
        <v>43</v>
      </c>
      <c r="M26" s="152" t="s">
        <v>41</v>
      </c>
      <c r="N26" s="148" t="s">
        <v>42</v>
      </c>
      <c r="O26" s="150" t="s">
        <v>43</v>
      </c>
      <c r="P26" s="152" t="s">
        <v>41</v>
      </c>
      <c r="Q26" s="148" t="s">
        <v>42</v>
      </c>
      <c r="R26" s="150" t="s">
        <v>43</v>
      </c>
      <c r="S26" s="3"/>
    </row>
    <row r="27" spans="1:19" ht="15.75" thickBot="1" x14ac:dyDescent="0.3">
      <c r="A27" s="1"/>
      <c r="B27" s="160"/>
      <c r="C27" s="162"/>
      <c r="D27" s="156"/>
      <c r="E27" s="149"/>
      <c r="F27" s="151"/>
      <c r="G27" s="164"/>
      <c r="H27" s="156"/>
      <c r="I27" s="158"/>
      <c r="J27" s="156"/>
      <c r="K27" s="149"/>
      <c r="L27" s="151"/>
      <c r="M27" s="153"/>
      <c r="N27" s="149"/>
      <c r="O27" s="151"/>
      <c r="P27" s="153"/>
      <c r="Q27" s="149"/>
      <c r="R27" s="151"/>
      <c r="S27" s="3"/>
    </row>
    <row r="28" spans="1:19" x14ac:dyDescent="0.25">
      <c r="A28" s="1"/>
      <c r="B28" s="18" t="s">
        <v>44</v>
      </c>
      <c r="C28" s="60" t="s">
        <v>45</v>
      </c>
      <c r="D28" s="20">
        <f>SUM('[1]NR 2024'!G28)</f>
        <v>1991.3</v>
      </c>
      <c r="E28" s="21">
        <v>0</v>
      </c>
      <c r="F28" s="22">
        <f>SUM(D28:E28)</f>
        <v>1991.3</v>
      </c>
      <c r="G28" s="20">
        <f>SUM('[1]NR 2024'!M28)</f>
        <v>1700</v>
      </c>
      <c r="H28" s="21">
        <f>'[1]NR 2024'!N28</f>
        <v>0</v>
      </c>
      <c r="I28" s="23">
        <f t="shared" ref="I28:I38" si="7">G28+H28</f>
        <v>1700</v>
      </c>
      <c r="J28" s="24">
        <f>SUM('[1]NR 2024'!Y28)</f>
        <v>2082</v>
      </c>
      <c r="K28" s="25">
        <v>0</v>
      </c>
      <c r="L28" s="26">
        <f t="shared" ref="L28:L38" si="8">J28+K28</f>
        <v>2082</v>
      </c>
      <c r="M28" s="61">
        <v>2100</v>
      </c>
      <c r="N28" s="61">
        <v>0</v>
      </c>
      <c r="O28" s="22">
        <f t="shared" ref="O28:O38" si="9">M28+N28</f>
        <v>2100</v>
      </c>
      <c r="P28" s="61">
        <v>2100</v>
      </c>
      <c r="Q28" s="61">
        <v>0</v>
      </c>
      <c r="R28" s="22">
        <f t="shared" ref="R28:R38" si="10">P28+Q28</f>
        <v>2100</v>
      </c>
      <c r="S28" s="3"/>
    </row>
    <row r="29" spans="1:19" x14ac:dyDescent="0.25">
      <c r="A29" s="1"/>
      <c r="B29" s="28" t="s">
        <v>46</v>
      </c>
      <c r="C29" s="62" t="s">
        <v>47</v>
      </c>
      <c r="D29" s="20">
        <f>SUM('[1]NR 2024'!G29)</f>
        <v>9245.2999999999993</v>
      </c>
      <c r="E29" s="31"/>
      <c r="F29" s="22">
        <f t="shared" ref="F29:F38" si="11">SUM(D29:E29)</f>
        <v>9245.2999999999993</v>
      </c>
      <c r="G29" s="20">
        <f>SUM('[1]NR 2024'!M29)</f>
        <v>8327.7000000000007</v>
      </c>
      <c r="H29" s="21">
        <f>'[1]NR 2024'!N29</f>
        <v>0</v>
      </c>
      <c r="I29" s="23">
        <f t="shared" si="7"/>
        <v>8327.7000000000007</v>
      </c>
      <c r="J29" s="32">
        <f>SUM('[1]NR 2024'!Y29)</f>
        <v>10586.5</v>
      </c>
      <c r="K29" s="63"/>
      <c r="L29" s="34">
        <f t="shared" si="8"/>
        <v>10586.5</v>
      </c>
      <c r="M29" s="64">
        <v>10700</v>
      </c>
      <c r="N29" s="65"/>
      <c r="O29" s="22">
        <f t="shared" si="9"/>
        <v>10700</v>
      </c>
      <c r="P29" s="64">
        <v>10700</v>
      </c>
      <c r="Q29" s="65"/>
      <c r="R29" s="22">
        <f t="shared" si="10"/>
        <v>10700</v>
      </c>
      <c r="S29" s="3"/>
    </row>
    <row r="30" spans="1:19" x14ac:dyDescent="0.25">
      <c r="A30" s="1"/>
      <c r="B30" s="28" t="s">
        <v>48</v>
      </c>
      <c r="C30" s="42" t="s">
        <v>49</v>
      </c>
      <c r="D30" s="20">
        <f>SUM('[1]NR 2024'!G30)</f>
        <v>7768.2</v>
      </c>
      <c r="E30" s="31"/>
      <c r="F30" s="22">
        <f t="shared" si="11"/>
        <v>7768.2</v>
      </c>
      <c r="G30" s="20">
        <f>SUM('[1]NR 2024'!M30)</f>
        <v>10316.299999999999</v>
      </c>
      <c r="H30" s="21">
        <f>'[1]NR 2024'!N30</f>
        <v>0</v>
      </c>
      <c r="I30" s="23">
        <f t="shared" si="7"/>
        <v>10316.299999999999</v>
      </c>
      <c r="J30" s="32">
        <f>SUM('[1]NR 2024'!Y30)</f>
        <v>8610</v>
      </c>
      <c r="K30" s="63"/>
      <c r="L30" s="34">
        <f t="shared" si="8"/>
        <v>8610</v>
      </c>
      <c r="M30" s="64">
        <v>8655</v>
      </c>
      <c r="N30" s="65"/>
      <c r="O30" s="22">
        <f t="shared" si="9"/>
        <v>8655</v>
      </c>
      <c r="P30" s="64">
        <v>8655</v>
      </c>
      <c r="Q30" s="65"/>
      <c r="R30" s="22">
        <f t="shared" si="10"/>
        <v>8655</v>
      </c>
      <c r="S30" s="3"/>
    </row>
    <row r="31" spans="1:19" x14ac:dyDescent="0.25">
      <c r="A31" s="1"/>
      <c r="B31" s="28" t="s">
        <v>50</v>
      </c>
      <c r="C31" s="42" t="s">
        <v>51</v>
      </c>
      <c r="D31" s="20">
        <f>SUM('[1]NR 2024'!G31)</f>
        <v>2532.4</v>
      </c>
      <c r="E31" s="21">
        <v>0</v>
      </c>
      <c r="F31" s="22">
        <f t="shared" si="11"/>
        <v>2532.4</v>
      </c>
      <c r="G31" s="20">
        <f>SUM('[1]NR 2024'!M31)</f>
        <v>2470</v>
      </c>
      <c r="H31" s="21">
        <f>'[1]NR 2024'!N31</f>
        <v>0</v>
      </c>
      <c r="I31" s="23">
        <f t="shared" si="7"/>
        <v>2470</v>
      </c>
      <c r="J31" s="32">
        <f>SUM('[1]NR 2024'!Y31)</f>
        <v>2860.6</v>
      </c>
      <c r="K31" s="33">
        <v>0</v>
      </c>
      <c r="L31" s="34">
        <f t="shared" si="8"/>
        <v>2860.6</v>
      </c>
      <c r="M31" s="64">
        <v>2970</v>
      </c>
      <c r="N31" s="64">
        <v>0</v>
      </c>
      <c r="O31" s="22">
        <f t="shared" si="9"/>
        <v>2970</v>
      </c>
      <c r="P31" s="64">
        <v>2970</v>
      </c>
      <c r="Q31" s="64">
        <v>0</v>
      </c>
      <c r="R31" s="22">
        <f t="shared" si="10"/>
        <v>2970</v>
      </c>
      <c r="S31" s="3"/>
    </row>
    <row r="32" spans="1:19" x14ac:dyDescent="0.25">
      <c r="A32" s="1"/>
      <c r="B32" s="28" t="s">
        <v>52</v>
      </c>
      <c r="C32" s="42" t="s">
        <v>53</v>
      </c>
      <c r="D32" s="20">
        <f>SUM('[1]NR 2024'!G32)</f>
        <v>86027.799999999988</v>
      </c>
      <c r="E32" s="21">
        <v>0</v>
      </c>
      <c r="F32" s="22">
        <f t="shared" si="11"/>
        <v>86027.799999999988</v>
      </c>
      <c r="G32" s="20">
        <f>SUM('[1]NR 2024'!M32)</f>
        <v>84255</v>
      </c>
      <c r="H32" s="21">
        <f>'[1]NR 2024'!N32</f>
        <v>0</v>
      </c>
      <c r="I32" s="23">
        <f t="shared" si="7"/>
        <v>84255</v>
      </c>
      <c r="J32" s="32">
        <f>SUM('[1]NR 2024'!Y32)</f>
        <v>90999.7</v>
      </c>
      <c r="K32" s="33">
        <v>0</v>
      </c>
      <c r="L32" s="34">
        <f t="shared" si="8"/>
        <v>90999.7</v>
      </c>
      <c r="M32" s="64">
        <v>91030</v>
      </c>
      <c r="N32" s="64">
        <v>0</v>
      </c>
      <c r="O32" s="22">
        <f t="shared" si="9"/>
        <v>91030</v>
      </c>
      <c r="P32" s="64">
        <v>91030</v>
      </c>
      <c r="Q32" s="64">
        <v>0</v>
      </c>
      <c r="R32" s="22">
        <f t="shared" si="10"/>
        <v>91030</v>
      </c>
      <c r="S32" s="3"/>
    </row>
    <row r="33" spans="1:19" x14ac:dyDescent="0.25">
      <c r="A33" s="1"/>
      <c r="B33" s="28" t="s">
        <v>54</v>
      </c>
      <c r="C33" s="39" t="s">
        <v>55</v>
      </c>
      <c r="D33" s="20">
        <f>SUM('[1]NR 2024'!G33)</f>
        <v>85982.199999999983</v>
      </c>
      <c r="E33" s="21">
        <v>0</v>
      </c>
      <c r="F33" s="22">
        <f t="shared" si="11"/>
        <v>85982.199999999983</v>
      </c>
      <c r="G33" s="20">
        <f>SUM('[1]NR 2024'!M33)</f>
        <v>84215</v>
      </c>
      <c r="H33" s="21">
        <f>'[1]NR 2024'!N33</f>
        <v>0</v>
      </c>
      <c r="I33" s="23">
        <f t="shared" si="7"/>
        <v>84215</v>
      </c>
      <c r="J33" s="32">
        <f>SUM('[1]NR 2024'!Y33)</f>
        <v>90969.7</v>
      </c>
      <c r="K33" s="33">
        <v>0</v>
      </c>
      <c r="L33" s="34">
        <f t="shared" si="8"/>
        <v>90969.7</v>
      </c>
      <c r="M33" s="64">
        <v>91000</v>
      </c>
      <c r="N33" s="64">
        <v>0</v>
      </c>
      <c r="O33" s="22">
        <f t="shared" si="9"/>
        <v>91000</v>
      </c>
      <c r="P33" s="64">
        <v>91000</v>
      </c>
      <c r="Q33" s="64">
        <v>0</v>
      </c>
      <c r="R33" s="22">
        <f t="shared" si="10"/>
        <v>91000</v>
      </c>
      <c r="S33" s="3"/>
    </row>
    <row r="34" spans="1:19" x14ac:dyDescent="0.25">
      <c r="A34" s="1"/>
      <c r="B34" s="28" t="s">
        <v>56</v>
      </c>
      <c r="C34" s="66" t="s">
        <v>57</v>
      </c>
      <c r="D34" s="20">
        <f>SUM('[1]NR 2024'!G34)</f>
        <v>45.6</v>
      </c>
      <c r="E34" s="21">
        <v>0</v>
      </c>
      <c r="F34" s="22">
        <f t="shared" si="11"/>
        <v>45.6</v>
      </c>
      <c r="G34" s="20">
        <f>SUM('[1]NR 2024'!M34)</f>
        <v>40</v>
      </c>
      <c r="H34" s="21">
        <f>'[1]NR 2024'!N34</f>
        <v>0</v>
      </c>
      <c r="I34" s="23">
        <f t="shared" si="7"/>
        <v>40</v>
      </c>
      <c r="J34" s="32">
        <f>SUM('[1]NR 2024'!Y34)</f>
        <v>30</v>
      </c>
      <c r="K34" s="33">
        <v>0</v>
      </c>
      <c r="L34" s="34">
        <f t="shared" si="8"/>
        <v>30</v>
      </c>
      <c r="M34" s="64">
        <v>30</v>
      </c>
      <c r="N34" s="64">
        <v>0</v>
      </c>
      <c r="O34" s="22">
        <f t="shared" si="9"/>
        <v>30</v>
      </c>
      <c r="P34" s="64">
        <v>30</v>
      </c>
      <c r="Q34" s="64">
        <v>0</v>
      </c>
      <c r="R34" s="22">
        <f t="shared" si="10"/>
        <v>30</v>
      </c>
      <c r="S34" s="3"/>
    </row>
    <row r="35" spans="1:19" x14ac:dyDescent="0.25">
      <c r="A35" s="1"/>
      <c r="B35" s="28" t="s">
        <v>58</v>
      </c>
      <c r="C35" s="42" t="s">
        <v>59</v>
      </c>
      <c r="D35" s="20">
        <f>SUM('[1]NR 2024'!G35)</f>
        <v>28649</v>
      </c>
      <c r="E35" s="21">
        <v>0</v>
      </c>
      <c r="F35" s="22">
        <f t="shared" si="11"/>
        <v>28649</v>
      </c>
      <c r="G35" s="20">
        <f>SUM('[1]NR 2024'!M35)</f>
        <v>28280</v>
      </c>
      <c r="H35" s="21">
        <f>'[1]NR 2024'!N35</f>
        <v>0</v>
      </c>
      <c r="I35" s="23">
        <f t="shared" si="7"/>
        <v>28280</v>
      </c>
      <c r="J35" s="32">
        <f>SUM('[1]NR 2024'!Y35)</f>
        <v>30963.200000000001</v>
      </c>
      <c r="K35" s="33">
        <v>0</v>
      </c>
      <c r="L35" s="34">
        <f t="shared" si="8"/>
        <v>30963.200000000001</v>
      </c>
      <c r="M35" s="64">
        <v>30980</v>
      </c>
      <c r="N35" s="64">
        <v>0</v>
      </c>
      <c r="O35" s="22">
        <f t="shared" si="9"/>
        <v>30980</v>
      </c>
      <c r="P35" s="64">
        <v>30980</v>
      </c>
      <c r="Q35" s="64">
        <v>0</v>
      </c>
      <c r="R35" s="22">
        <f t="shared" si="10"/>
        <v>30980</v>
      </c>
      <c r="S35" s="3"/>
    </row>
    <row r="36" spans="1:19" x14ac:dyDescent="0.25">
      <c r="A36" s="1"/>
      <c r="B36" s="28" t="s">
        <v>60</v>
      </c>
      <c r="C36" s="42" t="s">
        <v>61</v>
      </c>
      <c r="D36" s="20">
        <f>SUM('[1]NR 2024'!G36)</f>
        <v>0</v>
      </c>
      <c r="E36" s="21">
        <v>0</v>
      </c>
      <c r="F36" s="22">
        <f t="shared" si="11"/>
        <v>0</v>
      </c>
      <c r="G36" s="20">
        <v>0</v>
      </c>
      <c r="H36" s="21">
        <f>'[1]NR 2024'!N36</f>
        <v>0</v>
      </c>
      <c r="I36" s="23">
        <f t="shared" si="7"/>
        <v>0</v>
      </c>
      <c r="J36" s="32">
        <f>SUM('[1]NR 2024'!Y36)</f>
        <v>0</v>
      </c>
      <c r="K36" s="33">
        <v>0</v>
      </c>
      <c r="L36" s="34">
        <f t="shared" si="8"/>
        <v>0</v>
      </c>
      <c r="M36" s="64">
        <v>0</v>
      </c>
      <c r="N36" s="64">
        <v>0</v>
      </c>
      <c r="O36" s="22">
        <f t="shared" si="9"/>
        <v>0</v>
      </c>
      <c r="P36" s="64">
        <v>0</v>
      </c>
      <c r="Q36" s="64">
        <v>0</v>
      </c>
      <c r="R36" s="22">
        <f t="shared" si="10"/>
        <v>0</v>
      </c>
      <c r="S36" s="3"/>
    </row>
    <row r="37" spans="1:19" x14ac:dyDescent="0.25">
      <c r="A37" s="1"/>
      <c r="B37" s="28" t="s">
        <v>62</v>
      </c>
      <c r="C37" s="42" t="s">
        <v>63</v>
      </c>
      <c r="D37" s="20">
        <f>SUM('[1]NR 2024'!G37)</f>
        <v>1978</v>
      </c>
      <c r="E37" s="21">
        <v>0</v>
      </c>
      <c r="F37" s="22">
        <f t="shared" si="11"/>
        <v>1978</v>
      </c>
      <c r="G37" s="20">
        <f>SUM('[1]NR 2024'!M37)</f>
        <v>1751</v>
      </c>
      <c r="H37" s="21">
        <f>'[1]NR 2024'!N37</f>
        <v>0</v>
      </c>
      <c r="I37" s="23">
        <f t="shared" si="7"/>
        <v>1751</v>
      </c>
      <c r="J37" s="32">
        <f>SUM('[1]NR 2024'!Y37)</f>
        <v>315.2</v>
      </c>
      <c r="K37" s="33">
        <v>0</v>
      </c>
      <c r="L37" s="34">
        <f t="shared" si="8"/>
        <v>315.2</v>
      </c>
      <c r="M37" s="64">
        <v>315</v>
      </c>
      <c r="N37" s="64">
        <v>0</v>
      </c>
      <c r="O37" s="22">
        <f t="shared" si="9"/>
        <v>315</v>
      </c>
      <c r="P37" s="64">
        <v>315</v>
      </c>
      <c r="Q37" s="64">
        <v>0</v>
      </c>
      <c r="R37" s="22">
        <f t="shared" si="10"/>
        <v>315</v>
      </c>
      <c r="S37" s="3"/>
    </row>
    <row r="38" spans="1:19" ht="15.75" thickBot="1" x14ac:dyDescent="0.3">
      <c r="A38" s="1"/>
      <c r="B38" s="67" t="s">
        <v>64</v>
      </c>
      <c r="C38" s="68" t="s">
        <v>65</v>
      </c>
      <c r="D38" s="20">
        <f>SUM('[1]NR 2024'!G38)</f>
        <v>4418.2</v>
      </c>
      <c r="E38" s="21">
        <v>0</v>
      </c>
      <c r="F38" s="22">
        <f t="shared" si="11"/>
        <v>4418.2</v>
      </c>
      <c r="G38" s="20">
        <f>SUM('[1]NR 2024'!M38)</f>
        <v>3810</v>
      </c>
      <c r="H38" s="21">
        <f>'[1]NR 2024'!N38</f>
        <v>0</v>
      </c>
      <c r="I38" s="48">
        <f t="shared" si="7"/>
        <v>3810</v>
      </c>
      <c r="J38" s="32">
        <f>SUM('[1]NR 2024'!Y38)</f>
        <v>2937.3999999999996</v>
      </c>
      <c r="K38" s="33">
        <v>0</v>
      </c>
      <c r="L38" s="34">
        <f t="shared" si="8"/>
        <v>2937.3999999999996</v>
      </c>
      <c r="M38" s="69">
        <v>2940</v>
      </c>
      <c r="N38" s="69">
        <v>0</v>
      </c>
      <c r="O38" s="51">
        <f t="shared" si="9"/>
        <v>2940</v>
      </c>
      <c r="P38" s="69">
        <v>2940</v>
      </c>
      <c r="Q38" s="69">
        <v>0</v>
      </c>
      <c r="R38" s="51">
        <f t="shared" si="10"/>
        <v>2940</v>
      </c>
      <c r="S38" s="3"/>
    </row>
    <row r="39" spans="1:19" ht="15.75" thickBot="1" x14ac:dyDescent="0.3">
      <c r="A39" s="1"/>
      <c r="B39" s="52" t="s">
        <v>66</v>
      </c>
      <c r="C39" s="70" t="s">
        <v>67</v>
      </c>
      <c r="D39" s="71">
        <f>SUM(D28:D32)+SUM(D35:D38)</f>
        <v>142610.19999999998</v>
      </c>
      <c r="E39" s="71">
        <f>SUM(E28:E32)+SUM(E35:E38)</f>
        <v>0</v>
      </c>
      <c r="F39" s="72">
        <f>SUM(F35:F38)+SUM(F28:F32)</f>
        <v>142610.19999999998</v>
      </c>
      <c r="G39" s="71">
        <f>SUM(G28:G32)+SUM(G35:G38)</f>
        <v>140910</v>
      </c>
      <c r="H39" s="71">
        <f>SUM(H28:H32)+SUM(H35:H38)</f>
        <v>0</v>
      </c>
      <c r="I39" s="73">
        <f>SUM(I35:I38)+SUM(I28:I32)</f>
        <v>140910</v>
      </c>
      <c r="J39" s="74">
        <f>SUM(J28:J38)-J33-J34</f>
        <v>149354.60000000003</v>
      </c>
      <c r="K39" s="75"/>
      <c r="L39" s="74">
        <f>SUM(L35:L38)+SUM(L28:L32)</f>
        <v>149354.59999999998</v>
      </c>
      <c r="M39" s="71">
        <f>SUM(M28:M32)+SUM(M35:M38)</f>
        <v>149690</v>
      </c>
      <c r="N39" s="71">
        <f>SUM(N28:N32)+SUM(N35:N38)</f>
        <v>0</v>
      </c>
      <c r="O39" s="72">
        <f>SUM(O35:O38)+SUM(O28:O32)</f>
        <v>149690</v>
      </c>
      <c r="P39" s="71">
        <f>SUM(P28:P32)+SUM(P35:P38)</f>
        <v>149690</v>
      </c>
      <c r="Q39" s="71">
        <f>SUM(Q28:Q32)+SUM(Q35:Q38)</f>
        <v>0</v>
      </c>
      <c r="R39" s="72">
        <f>SUM(R35:R38)+SUM(R28:R32)</f>
        <v>149690</v>
      </c>
      <c r="S39" s="3"/>
    </row>
    <row r="40" spans="1:19" ht="19.5" thickBot="1" x14ac:dyDescent="0.35">
      <c r="A40" s="1"/>
      <c r="B40" s="76" t="s">
        <v>68</v>
      </c>
      <c r="C40" s="77" t="s">
        <v>69</v>
      </c>
      <c r="D40" s="78">
        <f t="shared" ref="D40:R40" si="12">D24-D39</f>
        <v>122.90000000002328</v>
      </c>
      <c r="E40" s="78">
        <f t="shared" si="12"/>
        <v>67.099999999999994</v>
      </c>
      <c r="F40" s="79">
        <f t="shared" si="12"/>
        <v>190.0000000000291</v>
      </c>
      <c r="G40" s="80">
        <f t="shared" si="12"/>
        <v>0</v>
      </c>
      <c r="H40" s="80">
        <f t="shared" si="12"/>
        <v>100</v>
      </c>
      <c r="I40" s="81">
        <f t="shared" si="12"/>
        <v>100</v>
      </c>
      <c r="J40" s="78">
        <f t="shared" si="12"/>
        <v>0</v>
      </c>
      <c r="K40" s="78">
        <f t="shared" si="12"/>
        <v>47</v>
      </c>
      <c r="L40" s="79">
        <f t="shared" si="12"/>
        <v>47.000000000029104</v>
      </c>
      <c r="M40" s="82">
        <f t="shared" si="12"/>
        <v>0</v>
      </c>
      <c r="N40" s="78">
        <f t="shared" si="12"/>
        <v>47</v>
      </c>
      <c r="O40" s="79">
        <f t="shared" si="12"/>
        <v>47</v>
      </c>
      <c r="P40" s="82">
        <f t="shared" si="12"/>
        <v>0</v>
      </c>
      <c r="Q40" s="78">
        <f t="shared" si="12"/>
        <v>47</v>
      </c>
      <c r="R40" s="79">
        <f t="shared" si="12"/>
        <v>47</v>
      </c>
      <c r="S40" s="3"/>
    </row>
    <row r="41" spans="1:19" ht="15.75" thickBot="1" x14ac:dyDescent="0.3">
      <c r="A41" s="1"/>
      <c r="B41" s="83" t="s">
        <v>70</v>
      </c>
      <c r="C41" s="84" t="s">
        <v>71</v>
      </c>
      <c r="D41" s="85"/>
      <c r="E41" s="86"/>
      <c r="F41" s="87">
        <f>F40-D16</f>
        <v>-13876.499999999971</v>
      </c>
      <c r="G41" s="85"/>
      <c r="H41" s="88"/>
      <c r="I41" s="89">
        <f>I40-G16</f>
        <v>-16213.3</v>
      </c>
      <c r="J41" s="90"/>
      <c r="K41" s="88"/>
      <c r="L41" s="87">
        <f>L40-J16</f>
        <v>-14926.999999999971</v>
      </c>
      <c r="M41" s="91"/>
      <c r="N41" s="88"/>
      <c r="O41" s="87">
        <f>O40-M16</f>
        <v>-14953</v>
      </c>
      <c r="P41" s="91"/>
      <c r="Q41" s="88"/>
      <c r="R41" s="87">
        <f>R40-P16</f>
        <v>-14953</v>
      </c>
      <c r="S41" s="3"/>
    </row>
    <row r="42" spans="1:19" s="97" customFormat="1" ht="8.25" customHeight="1" thickBot="1" x14ac:dyDescent="0.3">
      <c r="A42" s="92"/>
      <c r="B42" s="93"/>
      <c r="C42" s="94"/>
      <c r="D42" s="92"/>
      <c r="E42" s="95"/>
      <c r="F42" s="95"/>
      <c r="G42" s="92"/>
      <c r="H42" s="95"/>
      <c r="I42" s="95"/>
      <c r="J42" s="95"/>
      <c r="K42" s="95"/>
      <c r="L42" s="96"/>
      <c r="M42" s="96"/>
      <c r="N42" s="96"/>
      <c r="O42" s="96"/>
      <c r="P42" s="96"/>
      <c r="Q42" s="96"/>
      <c r="R42" s="96"/>
      <c r="S42" s="96"/>
    </row>
    <row r="43" spans="1:19" s="97" customFormat="1" ht="15.75" customHeight="1" x14ac:dyDescent="0.25">
      <c r="A43" s="92"/>
      <c r="B43" s="98"/>
      <c r="C43" s="143" t="s">
        <v>72</v>
      </c>
      <c r="D43" s="99" t="s">
        <v>73</v>
      </c>
      <c r="E43" s="95"/>
      <c r="F43" s="100"/>
      <c r="G43" s="99" t="s">
        <v>74</v>
      </c>
      <c r="H43" s="95"/>
      <c r="I43" s="95"/>
      <c r="J43" s="99" t="s">
        <v>75</v>
      </c>
      <c r="K43" s="95"/>
      <c r="L43" s="95"/>
      <c r="M43" s="99" t="s">
        <v>76</v>
      </c>
      <c r="N43" s="96"/>
      <c r="O43" s="96"/>
      <c r="P43" s="99" t="s">
        <v>76</v>
      </c>
      <c r="Q43" s="96"/>
      <c r="R43" s="96"/>
      <c r="S43" s="96"/>
    </row>
    <row r="44" spans="1:19" ht="15.75" thickBot="1" x14ac:dyDescent="0.3">
      <c r="A44" s="1"/>
      <c r="B44" s="98"/>
      <c r="C44" s="154"/>
      <c r="D44" s="101">
        <v>1147.5</v>
      </c>
      <c r="E44" s="95"/>
      <c r="F44" s="100"/>
      <c r="G44" s="101">
        <v>1391.5</v>
      </c>
      <c r="H44" s="102"/>
      <c r="I44" s="102"/>
      <c r="J44" s="101">
        <v>0</v>
      </c>
      <c r="K44" s="102"/>
      <c r="L44" s="102"/>
      <c r="M44" s="101">
        <v>0</v>
      </c>
      <c r="N44" s="3"/>
      <c r="O44" s="3"/>
      <c r="P44" s="101">
        <v>0</v>
      </c>
      <c r="Q44" s="3"/>
      <c r="R44" s="3"/>
      <c r="S44" s="3"/>
    </row>
    <row r="45" spans="1:19" s="97" customFormat="1" ht="8.25" customHeight="1" thickBot="1" x14ac:dyDescent="0.3">
      <c r="A45" s="92"/>
      <c r="B45" s="98"/>
      <c r="C45" s="94"/>
      <c r="D45" s="95"/>
      <c r="E45" s="95"/>
      <c r="F45" s="100"/>
      <c r="G45" s="95"/>
      <c r="H45" s="95"/>
      <c r="I45" s="100"/>
      <c r="J45" s="100"/>
      <c r="K45" s="100"/>
      <c r="L45" s="96"/>
      <c r="M45" s="96"/>
      <c r="N45" s="96"/>
      <c r="O45" s="96"/>
      <c r="P45" s="96"/>
      <c r="Q45" s="96"/>
      <c r="R45" s="96"/>
      <c r="S45" s="96"/>
    </row>
    <row r="46" spans="1:19" s="97" customFormat="1" ht="37.5" customHeight="1" thickBot="1" x14ac:dyDescent="0.3">
      <c r="A46" s="92"/>
      <c r="B46" s="98"/>
      <c r="C46" s="143" t="s">
        <v>77</v>
      </c>
      <c r="D46" s="103" t="s">
        <v>78</v>
      </c>
      <c r="E46" s="104" t="s">
        <v>79</v>
      </c>
      <c r="F46" s="100"/>
      <c r="G46" s="103" t="s">
        <v>78</v>
      </c>
      <c r="H46" s="104" t="s">
        <v>79</v>
      </c>
      <c r="I46" s="96"/>
      <c r="J46" s="103" t="s">
        <v>78</v>
      </c>
      <c r="K46" s="104" t="s">
        <v>79</v>
      </c>
      <c r="L46" s="105"/>
      <c r="M46" s="103" t="s">
        <v>78</v>
      </c>
      <c r="N46" s="104" t="s">
        <v>79</v>
      </c>
      <c r="O46" s="96"/>
      <c r="P46" s="103" t="s">
        <v>78</v>
      </c>
      <c r="Q46" s="104" t="s">
        <v>79</v>
      </c>
      <c r="R46" s="96"/>
      <c r="S46" s="96"/>
    </row>
    <row r="47" spans="1:19" ht="15.75" thickBot="1" x14ac:dyDescent="0.3">
      <c r="A47" s="1"/>
      <c r="B47" s="106"/>
      <c r="C47" s="144"/>
      <c r="D47" s="107">
        <v>0</v>
      </c>
      <c r="E47" s="108">
        <v>0</v>
      </c>
      <c r="F47" s="100"/>
      <c r="G47" s="107">
        <v>500</v>
      </c>
      <c r="H47" s="108">
        <v>0</v>
      </c>
      <c r="I47" s="3"/>
      <c r="J47" s="107">
        <v>0</v>
      </c>
      <c r="K47" s="108">
        <v>0</v>
      </c>
      <c r="L47" s="102"/>
      <c r="M47" s="107">
        <v>0</v>
      </c>
      <c r="N47" s="108">
        <v>0</v>
      </c>
      <c r="O47" s="3"/>
      <c r="P47" s="107">
        <v>0</v>
      </c>
      <c r="Q47" s="108">
        <v>0</v>
      </c>
      <c r="R47" s="3"/>
      <c r="S47" s="3"/>
    </row>
    <row r="48" spans="1:19" x14ac:dyDescent="0.25">
      <c r="A48" s="1"/>
      <c r="B48" s="106"/>
      <c r="C48" s="94"/>
      <c r="D48" s="95"/>
      <c r="E48" s="95"/>
      <c r="F48" s="100"/>
      <c r="G48" s="95"/>
      <c r="H48" s="95"/>
      <c r="I48" s="100"/>
      <c r="J48" s="100"/>
      <c r="K48" s="100"/>
      <c r="L48" s="96"/>
      <c r="M48" s="3"/>
      <c r="N48" s="96"/>
      <c r="O48" s="96"/>
      <c r="P48" s="3"/>
      <c r="Q48" s="3"/>
      <c r="R48" s="3"/>
      <c r="S48" s="3"/>
    </row>
    <row r="49" spans="1:19" x14ac:dyDescent="0.25">
      <c r="A49" s="1"/>
      <c r="B49" s="106"/>
      <c r="C49" s="109" t="s">
        <v>80</v>
      </c>
      <c r="D49" s="110" t="s">
        <v>81</v>
      </c>
      <c r="E49" s="95"/>
      <c r="F49" s="3"/>
      <c r="G49" s="110" t="s">
        <v>82</v>
      </c>
      <c r="H49" s="3"/>
      <c r="I49" s="3"/>
      <c r="J49" s="110" t="s">
        <v>83</v>
      </c>
      <c r="K49" s="3"/>
      <c r="L49" s="111"/>
      <c r="M49" s="110" t="s">
        <v>84</v>
      </c>
      <c r="N49" s="111"/>
      <c r="O49" s="111"/>
      <c r="P49" s="110" t="s">
        <v>85</v>
      </c>
      <c r="Q49" s="3"/>
      <c r="R49" s="3"/>
      <c r="S49" s="3"/>
    </row>
    <row r="50" spans="1:19" x14ac:dyDescent="0.25">
      <c r="A50" s="1"/>
      <c r="B50" s="106"/>
      <c r="C50" s="112" t="s">
        <v>86</v>
      </c>
      <c r="D50" s="113">
        <f>SUM('[1]NR 2024'!G50)</f>
        <v>991</v>
      </c>
      <c r="E50" s="95"/>
      <c r="F50" s="3"/>
      <c r="G50" s="113">
        <v>1178</v>
      </c>
      <c r="H50" s="3"/>
      <c r="I50" s="3"/>
      <c r="J50" s="113">
        <v>1514</v>
      </c>
      <c r="K50" s="3"/>
      <c r="L50" s="114"/>
      <c r="M50" s="113">
        <f>SUM(M51:M54)</f>
        <v>1305</v>
      </c>
      <c r="N50" s="114"/>
      <c r="O50" s="114"/>
      <c r="P50" s="113">
        <f>SUM(P51:P54)</f>
        <v>1239</v>
      </c>
      <c r="Q50" s="3"/>
      <c r="R50" s="3"/>
      <c r="S50" s="3"/>
    </row>
    <row r="51" spans="1:19" x14ac:dyDescent="0.25">
      <c r="A51" s="1"/>
      <c r="B51" s="106"/>
      <c r="C51" s="112" t="s">
        <v>87</v>
      </c>
      <c r="D51" s="113">
        <f>SUM('[1]NR 2024'!G51)</f>
        <v>256.5</v>
      </c>
      <c r="E51" s="95"/>
      <c r="F51" s="3"/>
      <c r="G51" s="113">
        <v>259.5</v>
      </c>
      <c r="H51" s="3"/>
      <c r="I51" s="3"/>
      <c r="J51" s="113">
        <v>299.5</v>
      </c>
      <c r="K51" s="3"/>
      <c r="L51" s="114"/>
      <c r="M51" s="113">
        <v>320</v>
      </c>
      <c r="N51" s="114"/>
      <c r="O51" s="114"/>
      <c r="P51" s="113">
        <v>300</v>
      </c>
      <c r="Q51" s="3"/>
      <c r="R51" s="3"/>
      <c r="S51" s="3"/>
    </row>
    <row r="52" spans="1:19" x14ac:dyDescent="0.25">
      <c r="A52" s="1"/>
      <c r="B52" s="106"/>
      <c r="C52" s="112" t="s">
        <v>88</v>
      </c>
      <c r="D52" s="113">
        <f>SUM('[1]NR 2024'!G52)</f>
        <v>573.20000000000027</v>
      </c>
      <c r="E52" s="95"/>
      <c r="F52" s="3"/>
      <c r="G52" s="113">
        <v>153.19999999999999</v>
      </c>
      <c r="H52" s="3"/>
      <c r="I52" s="3"/>
      <c r="J52" s="113">
        <v>452.2</v>
      </c>
      <c r="K52" s="3"/>
      <c r="L52" s="114"/>
      <c r="M52" s="113">
        <v>550</v>
      </c>
      <c r="N52" s="114"/>
      <c r="O52" s="114"/>
      <c r="P52" s="113">
        <v>520</v>
      </c>
      <c r="Q52" s="3"/>
      <c r="R52" s="3"/>
      <c r="S52" s="3"/>
    </row>
    <row r="53" spans="1:19" x14ac:dyDescent="0.25">
      <c r="A53" s="1"/>
      <c r="B53" s="106"/>
      <c r="C53" s="112" t="s">
        <v>89</v>
      </c>
      <c r="D53" s="113">
        <f>SUM('[1]NR 2024'!G53)</f>
        <v>160.5</v>
      </c>
      <c r="E53" s="95"/>
      <c r="F53" s="3"/>
      <c r="G53" s="113">
        <v>198.5</v>
      </c>
      <c r="H53" s="3"/>
      <c r="I53" s="3"/>
      <c r="J53" s="113">
        <v>198.5</v>
      </c>
      <c r="K53" s="3"/>
      <c r="L53" s="114"/>
      <c r="M53" s="113">
        <v>230</v>
      </c>
      <c r="N53" s="114"/>
      <c r="O53" s="114"/>
      <c r="P53" s="113">
        <v>220</v>
      </c>
      <c r="Q53" s="3"/>
      <c r="R53" s="3"/>
      <c r="S53" s="3"/>
    </row>
    <row r="54" spans="1:19" x14ac:dyDescent="0.25">
      <c r="A54" s="1"/>
      <c r="B54" s="106"/>
      <c r="C54" s="115" t="s">
        <v>90</v>
      </c>
      <c r="D54" s="113">
        <f>SUM('[1]NR 2024'!G54)</f>
        <v>0.8000000000001819</v>
      </c>
      <c r="E54" s="95"/>
      <c r="F54" s="3"/>
      <c r="G54" s="113">
        <v>200.8</v>
      </c>
      <c r="H54" s="3"/>
      <c r="I54" s="3"/>
      <c r="J54" s="113">
        <v>197.8</v>
      </c>
      <c r="K54" s="3"/>
      <c r="L54" s="114"/>
      <c r="M54" s="113">
        <v>205</v>
      </c>
      <c r="N54" s="114"/>
      <c r="O54" s="114"/>
      <c r="P54" s="113">
        <v>199</v>
      </c>
      <c r="Q54" s="3"/>
      <c r="R54" s="3"/>
      <c r="S54" s="3"/>
    </row>
    <row r="55" spans="1:19" ht="10.5" customHeight="1" x14ac:dyDescent="0.25">
      <c r="A55" s="1"/>
      <c r="B55" s="106"/>
      <c r="C55" s="94"/>
      <c r="D55" s="95"/>
      <c r="E55" s="9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6"/>
      <c r="C56" s="109" t="s">
        <v>91</v>
      </c>
      <c r="D56" s="110" t="s">
        <v>81</v>
      </c>
      <c r="E56" s="95"/>
      <c r="F56" s="100"/>
      <c r="G56" s="110" t="s">
        <v>92</v>
      </c>
      <c r="H56" s="95"/>
      <c r="I56" s="100"/>
      <c r="J56" s="110" t="s">
        <v>83</v>
      </c>
      <c r="K56" s="100"/>
      <c r="L56" s="3"/>
      <c r="M56" s="110" t="s">
        <v>84</v>
      </c>
      <c r="N56" s="111"/>
      <c r="O56" s="111"/>
      <c r="P56" s="110" t="s">
        <v>85</v>
      </c>
      <c r="Q56" s="3"/>
      <c r="R56" s="3"/>
      <c r="S56" s="3"/>
    </row>
    <row r="57" spans="1:19" x14ac:dyDescent="0.25">
      <c r="A57" s="1"/>
      <c r="B57" s="106"/>
      <c r="C57" s="112"/>
      <c r="D57" s="116">
        <v>221.6</v>
      </c>
      <c r="E57" s="95"/>
      <c r="F57" s="100"/>
      <c r="G57" s="116">
        <v>226.4</v>
      </c>
      <c r="H57" s="95"/>
      <c r="I57" s="100"/>
      <c r="J57" s="116">
        <v>226.4</v>
      </c>
      <c r="K57" s="100"/>
      <c r="L57" s="3"/>
      <c r="M57" s="116">
        <v>226.4</v>
      </c>
      <c r="N57" s="3"/>
      <c r="O57" s="3"/>
      <c r="P57" s="116">
        <v>226.4</v>
      </c>
      <c r="Q57" s="3"/>
      <c r="R57" s="3"/>
      <c r="S57" s="3"/>
    </row>
    <row r="58" spans="1:19" x14ac:dyDescent="0.25">
      <c r="A58" s="1"/>
      <c r="B58" s="106"/>
      <c r="C58" s="94"/>
      <c r="D58" s="95"/>
      <c r="E58" s="95"/>
      <c r="F58" s="100"/>
      <c r="G58" s="95"/>
      <c r="H58" s="95"/>
      <c r="I58" s="100"/>
      <c r="J58" s="100"/>
      <c r="K58" s="10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7" t="s">
        <v>93</v>
      </c>
      <c r="C59" s="118"/>
      <c r="D59" s="145"/>
      <c r="E59" s="145"/>
      <c r="F59" s="145"/>
      <c r="G59" s="145"/>
      <c r="H59" s="145"/>
      <c r="I59" s="145"/>
      <c r="J59" s="145"/>
      <c r="K59" s="145"/>
      <c r="L59" s="119"/>
      <c r="M59" s="119"/>
      <c r="N59" s="119"/>
      <c r="O59" s="119"/>
      <c r="P59" s="119"/>
      <c r="Q59" s="119"/>
      <c r="R59" s="120"/>
      <c r="S59" s="3"/>
    </row>
    <row r="60" spans="1:19" x14ac:dyDescent="0.25">
      <c r="A60" s="1"/>
      <c r="B60" s="121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122"/>
      <c r="S60" s="3"/>
    </row>
    <row r="61" spans="1:19" x14ac:dyDescent="0.25">
      <c r="A61" s="1"/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97"/>
      <c r="N61" s="97"/>
      <c r="O61" s="97"/>
      <c r="P61" s="97"/>
      <c r="Q61" s="97"/>
      <c r="R61" s="122"/>
      <c r="S61" s="3"/>
    </row>
    <row r="62" spans="1:19" x14ac:dyDescent="0.25">
      <c r="A62" s="1"/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97"/>
      <c r="M62" s="97"/>
      <c r="N62" s="97"/>
      <c r="O62" s="97"/>
      <c r="P62" s="97"/>
      <c r="Q62" s="97"/>
      <c r="R62" s="122"/>
      <c r="S62" s="3"/>
    </row>
    <row r="63" spans="1:19" x14ac:dyDescent="0.25">
      <c r="A63" s="1"/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97"/>
      <c r="M63" s="97"/>
      <c r="N63" s="97"/>
      <c r="O63" s="97"/>
      <c r="P63" s="97"/>
      <c r="Q63" s="97"/>
      <c r="R63" s="122"/>
      <c r="S63" s="3"/>
    </row>
    <row r="64" spans="1:19" x14ac:dyDescent="0.25">
      <c r="A64" s="1"/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97"/>
      <c r="M64" s="97"/>
      <c r="N64" s="97"/>
      <c r="O64" s="97"/>
      <c r="P64" s="97"/>
      <c r="Q64" s="97"/>
      <c r="R64" s="122"/>
      <c r="S64" s="3"/>
    </row>
    <row r="65" spans="1:19" x14ac:dyDescent="0.25">
      <c r="A65" s="1"/>
      <c r="B65" s="123"/>
      <c r="C65" s="124"/>
      <c r="D65" s="125"/>
      <c r="E65" s="125"/>
      <c r="F65" s="125"/>
      <c r="G65" s="125"/>
      <c r="H65" s="125"/>
      <c r="I65" s="125"/>
      <c r="J65" s="125"/>
      <c r="K65" s="125"/>
      <c r="L65" s="97"/>
      <c r="M65" s="97"/>
      <c r="N65" s="97"/>
      <c r="O65" s="97"/>
      <c r="P65" s="97"/>
      <c r="Q65" s="97"/>
      <c r="R65" s="122"/>
      <c r="S65" s="3"/>
    </row>
    <row r="66" spans="1:19" x14ac:dyDescent="0.25">
      <c r="A66" s="1"/>
      <c r="B66" s="126"/>
      <c r="C66" s="127"/>
      <c r="D66" s="125"/>
      <c r="E66" s="125"/>
      <c r="F66" s="125"/>
      <c r="G66" s="125"/>
      <c r="H66" s="125"/>
      <c r="I66" s="125"/>
      <c r="J66" s="125"/>
      <c r="K66" s="125"/>
      <c r="L66" s="97"/>
      <c r="M66" s="97"/>
      <c r="N66" s="97"/>
      <c r="O66" s="97"/>
      <c r="P66" s="97"/>
      <c r="Q66" s="97"/>
      <c r="R66" s="122"/>
      <c r="S66" s="3"/>
    </row>
    <row r="67" spans="1:19" x14ac:dyDescent="0.25">
      <c r="A67" s="1"/>
      <c r="B67" s="123"/>
      <c r="C67" s="128"/>
      <c r="D67" s="125"/>
      <c r="E67" s="125"/>
      <c r="F67" s="125"/>
      <c r="G67" s="125"/>
      <c r="H67" s="125"/>
      <c r="I67" s="125"/>
      <c r="J67" s="125"/>
      <c r="K67" s="125"/>
      <c r="L67" s="97"/>
      <c r="M67" s="97"/>
      <c r="N67" s="97"/>
      <c r="O67" s="97"/>
      <c r="P67" s="97"/>
      <c r="Q67" s="97"/>
      <c r="R67" s="122"/>
      <c r="S67" s="3"/>
    </row>
    <row r="68" spans="1:19" x14ac:dyDescent="0.25">
      <c r="A68" s="1"/>
      <c r="B68" s="123"/>
      <c r="C68" s="128"/>
      <c r="D68" s="125"/>
      <c r="E68" s="125"/>
      <c r="F68" s="125"/>
      <c r="G68" s="125"/>
      <c r="H68" s="125"/>
      <c r="I68" s="125"/>
      <c r="J68" s="125"/>
      <c r="K68" s="125"/>
      <c r="L68" s="97"/>
      <c r="M68" s="97"/>
      <c r="N68" s="97"/>
      <c r="O68" s="97"/>
      <c r="P68" s="97"/>
      <c r="Q68" s="97"/>
      <c r="R68" s="122"/>
      <c r="S68" s="3"/>
    </row>
    <row r="69" spans="1:19" x14ac:dyDescent="0.25">
      <c r="A69" s="1"/>
      <c r="B69" s="129"/>
      <c r="C69" s="130"/>
      <c r="D69" s="131"/>
      <c r="E69" s="131"/>
      <c r="F69" s="131"/>
      <c r="G69" s="131"/>
      <c r="H69" s="131"/>
      <c r="I69" s="131"/>
      <c r="J69" s="131"/>
      <c r="K69" s="131"/>
      <c r="L69" s="132"/>
      <c r="M69" s="132"/>
      <c r="N69" s="132"/>
      <c r="O69" s="132"/>
      <c r="P69" s="132"/>
      <c r="Q69" s="132"/>
      <c r="R69" s="133"/>
      <c r="S69" s="3"/>
    </row>
    <row r="70" spans="1:19" x14ac:dyDescent="0.25">
      <c r="A70" s="92"/>
      <c r="B70" s="134"/>
      <c r="C70" s="135"/>
      <c r="D70" s="136"/>
      <c r="E70" s="136"/>
      <c r="F70" s="136"/>
      <c r="G70" s="136"/>
      <c r="H70" s="136"/>
      <c r="I70" s="136"/>
      <c r="J70" s="136"/>
      <c r="K70" s="136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7" t="s">
        <v>94</v>
      </c>
      <c r="C72" s="138">
        <v>45209</v>
      </c>
      <c r="D72" s="125" t="s">
        <v>95</v>
      </c>
      <c r="E72" s="137"/>
      <c r="F72" s="137" t="s">
        <v>96</v>
      </c>
      <c r="G72" s="139" t="s">
        <v>97</v>
      </c>
      <c r="H72" s="137"/>
      <c r="I72" s="137"/>
      <c r="J72" s="137"/>
      <c r="K72" s="137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7"/>
      <c r="C74" s="137"/>
      <c r="D74" s="140"/>
      <c r="E74" s="137"/>
      <c r="F74" s="137" t="s">
        <v>98</v>
      </c>
      <c r="G74" s="141"/>
      <c r="H74" s="137"/>
      <c r="I74" s="137"/>
      <c r="J74" s="137"/>
      <c r="K74" s="137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7"/>
      <c r="C75" s="137"/>
      <c r="D75" s="140"/>
      <c r="E75" s="137"/>
      <c r="F75" s="137"/>
      <c r="G75" s="141"/>
      <c r="H75" s="137"/>
      <c r="I75" s="137"/>
      <c r="J75" s="137"/>
      <c r="K75" s="137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2"/>
      <c r="B77" s="134"/>
      <c r="C77" s="135"/>
      <c r="D77" s="136"/>
      <c r="E77" s="136"/>
      <c r="F77" s="136"/>
      <c r="G77" s="136"/>
      <c r="H77" s="136"/>
      <c r="I77" s="136"/>
      <c r="J77" s="136"/>
      <c r="K77" s="136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D4:K4"/>
    <mergeCell ref="D8:K8"/>
    <mergeCell ref="D10:F10"/>
    <mergeCell ref="G10:I10"/>
    <mergeCell ref="J10:L10"/>
    <mergeCell ref="P10:R10"/>
    <mergeCell ref="D12:F12"/>
    <mergeCell ref="G12:I12"/>
    <mergeCell ref="J12:L12"/>
    <mergeCell ref="M12:O12"/>
    <mergeCell ref="P12:R12"/>
    <mergeCell ref="M10:O10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D25:F25"/>
    <mergeCell ref="G25:I25"/>
    <mergeCell ref="J25:L25"/>
    <mergeCell ref="M25:O25"/>
    <mergeCell ref="P25:R25"/>
    <mergeCell ref="N13:N14"/>
    <mergeCell ref="O13:O14"/>
    <mergeCell ref="P13:P14"/>
    <mergeCell ref="Q13:Q14"/>
    <mergeCell ref="R13:R14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264"/>
  <sheetViews>
    <sheetView showGridLines="0" tabSelected="1" zoomScale="80" zoomScaleNormal="80" zoomScaleSheetLayoutView="80" workbookViewId="0">
      <selection activeCell="D6" sqref="D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2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21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21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21" ht="21" x14ac:dyDescent="0.35">
      <c r="A4" s="1"/>
      <c r="B4" s="1" t="s">
        <v>1</v>
      </c>
      <c r="C4" s="1"/>
      <c r="D4" s="565" t="s">
        <v>159</v>
      </c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</row>
    <row r="5" spans="1:21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21" x14ac:dyDescent="0.25">
      <c r="A6" s="1"/>
      <c r="B6" s="1" t="s">
        <v>3</v>
      </c>
      <c r="C6" s="1"/>
      <c r="D6" s="567">
        <v>71294147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21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21" x14ac:dyDescent="0.25">
      <c r="A8" s="1"/>
      <c r="B8" s="1" t="s">
        <v>5</v>
      </c>
      <c r="C8" s="1"/>
      <c r="D8" s="566" t="s">
        <v>160</v>
      </c>
      <c r="E8" s="566"/>
      <c r="F8" s="566"/>
      <c r="G8" s="566"/>
      <c r="H8" s="566"/>
      <c r="I8" s="566"/>
      <c r="J8" s="566"/>
      <c r="K8" s="566"/>
      <c r="L8" s="566"/>
      <c r="M8" s="566"/>
      <c r="N8" s="566"/>
      <c r="O8" s="566"/>
      <c r="P8" s="566"/>
      <c r="Q8" s="566"/>
      <c r="R8" s="566"/>
      <c r="S8" s="566"/>
      <c r="T8" s="566"/>
      <c r="U8" s="566"/>
    </row>
    <row r="9" spans="1:21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21" ht="29.25" customHeight="1" thickBot="1" x14ac:dyDescent="0.3">
      <c r="A10" s="1"/>
      <c r="B10" s="8" t="s">
        <v>7</v>
      </c>
      <c r="C10" s="9" t="s">
        <v>8</v>
      </c>
      <c r="D10" s="180" t="s">
        <v>9</v>
      </c>
      <c r="E10" s="180"/>
      <c r="F10" s="181"/>
      <c r="G10" s="180" t="s">
        <v>10</v>
      </c>
      <c r="H10" s="180"/>
      <c r="I10" s="187"/>
      <c r="J10" s="188" t="s">
        <v>11</v>
      </c>
      <c r="K10" s="180"/>
      <c r="L10" s="181"/>
      <c r="M10" s="189" t="s">
        <v>12</v>
      </c>
      <c r="N10" s="180"/>
      <c r="O10" s="181"/>
      <c r="P10" s="180" t="s">
        <v>13</v>
      </c>
      <c r="Q10" s="180"/>
      <c r="R10" s="181"/>
      <c r="S10" s="3"/>
    </row>
    <row r="11" spans="1:21" ht="30.75" customHeight="1" thickBot="1" x14ac:dyDescent="0.3">
      <c r="A11" s="1"/>
      <c r="B11" s="10"/>
      <c r="C11" s="11"/>
      <c r="D11" s="12" t="s">
        <v>14</v>
      </c>
      <c r="E11" s="13" t="s">
        <v>15</v>
      </c>
      <c r="F11" s="13" t="s">
        <v>16</v>
      </c>
      <c r="G11" s="12" t="s">
        <v>14</v>
      </c>
      <c r="H11" s="13" t="s">
        <v>15</v>
      </c>
      <c r="I11" s="14" t="s">
        <v>16</v>
      </c>
      <c r="J11" s="14" t="s">
        <v>14</v>
      </c>
      <c r="K11" s="13" t="s">
        <v>15</v>
      </c>
      <c r="L11" s="13" t="s">
        <v>16</v>
      </c>
      <c r="M11" s="15" t="s">
        <v>14</v>
      </c>
      <c r="N11" s="13" t="s">
        <v>15</v>
      </c>
      <c r="O11" s="13" t="s">
        <v>16</v>
      </c>
      <c r="P11" s="12" t="s">
        <v>14</v>
      </c>
      <c r="Q11" s="13" t="s">
        <v>15</v>
      </c>
      <c r="R11" s="13" t="s">
        <v>16</v>
      </c>
      <c r="S11" s="3"/>
    </row>
    <row r="12" spans="1:21" ht="15.75" customHeight="1" thickBot="1" x14ac:dyDescent="0.3">
      <c r="A12" s="1"/>
      <c r="B12" s="16"/>
      <c r="C12" s="17" t="s">
        <v>17</v>
      </c>
      <c r="D12" s="182"/>
      <c r="E12" s="182"/>
      <c r="F12" s="183"/>
      <c r="G12" s="182"/>
      <c r="H12" s="182"/>
      <c r="I12" s="182"/>
      <c r="J12" s="184"/>
      <c r="K12" s="182"/>
      <c r="L12" s="183"/>
      <c r="M12" s="182"/>
      <c r="N12" s="182"/>
      <c r="O12" s="183"/>
      <c r="P12" s="182"/>
      <c r="Q12" s="182"/>
      <c r="R12" s="183"/>
      <c r="S12" s="3"/>
    </row>
    <row r="13" spans="1:21" ht="15.75" customHeight="1" x14ac:dyDescent="0.25">
      <c r="A13" s="1"/>
      <c r="B13" s="159" t="s">
        <v>7</v>
      </c>
      <c r="C13" s="161" t="s">
        <v>8</v>
      </c>
      <c r="D13" s="176" t="s">
        <v>18</v>
      </c>
      <c r="E13" s="165" t="s">
        <v>19</v>
      </c>
      <c r="F13" s="167" t="s">
        <v>17</v>
      </c>
      <c r="G13" s="169" t="s">
        <v>18</v>
      </c>
      <c r="H13" s="165" t="s">
        <v>19</v>
      </c>
      <c r="I13" s="174" t="s">
        <v>17</v>
      </c>
      <c r="J13" s="176" t="s">
        <v>18</v>
      </c>
      <c r="K13" s="165" t="s">
        <v>19</v>
      </c>
      <c r="L13" s="167" t="s">
        <v>17</v>
      </c>
      <c r="M13" s="178" t="s">
        <v>18</v>
      </c>
      <c r="N13" s="165" t="s">
        <v>19</v>
      </c>
      <c r="O13" s="167" t="s">
        <v>17</v>
      </c>
      <c r="P13" s="169" t="s">
        <v>18</v>
      </c>
      <c r="Q13" s="165" t="s">
        <v>19</v>
      </c>
      <c r="R13" s="167" t="s">
        <v>17</v>
      </c>
      <c r="S13" s="3"/>
    </row>
    <row r="14" spans="1:21" ht="15.75" thickBot="1" x14ac:dyDescent="0.3">
      <c r="A14" s="1"/>
      <c r="B14" s="160"/>
      <c r="C14" s="162"/>
      <c r="D14" s="177"/>
      <c r="E14" s="166"/>
      <c r="F14" s="168"/>
      <c r="G14" s="170"/>
      <c r="H14" s="166"/>
      <c r="I14" s="175"/>
      <c r="J14" s="177"/>
      <c r="K14" s="166"/>
      <c r="L14" s="168"/>
      <c r="M14" s="179"/>
      <c r="N14" s="166"/>
      <c r="O14" s="168"/>
      <c r="P14" s="170"/>
      <c r="Q14" s="166"/>
      <c r="R14" s="168"/>
      <c r="S14" s="3"/>
    </row>
    <row r="15" spans="1:21" x14ac:dyDescent="0.25">
      <c r="A15" s="1"/>
      <c r="B15" s="18" t="s">
        <v>20</v>
      </c>
      <c r="C15" s="19" t="s">
        <v>21</v>
      </c>
      <c r="D15" s="20">
        <v>2363.1</v>
      </c>
      <c r="E15" s="21">
        <v>257</v>
      </c>
      <c r="F15" s="22">
        <f>SUM(D15:E15)</f>
        <v>2620.1</v>
      </c>
      <c r="G15" s="20">
        <f>'[18]NR 2024'!M15</f>
        <v>2400</v>
      </c>
      <c r="H15" s="21">
        <v>350</v>
      </c>
      <c r="I15" s="23">
        <f>G15+H15</f>
        <v>2750</v>
      </c>
      <c r="J15" s="24">
        <v>2400</v>
      </c>
      <c r="K15" s="25">
        <v>350</v>
      </c>
      <c r="L15" s="26">
        <f>J15+K15</f>
        <v>2750</v>
      </c>
      <c r="M15" s="27">
        <v>2400</v>
      </c>
      <c r="N15" s="21">
        <v>350</v>
      </c>
      <c r="O15" s="22">
        <f>M15+N15</f>
        <v>2750</v>
      </c>
      <c r="P15" s="20">
        <v>2400</v>
      </c>
      <c r="Q15" s="21">
        <v>350</v>
      </c>
      <c r="R15" s="22">
        <f>P15+Q15</f>
        <v>2750</v>
      </c>
      <c r="S15" s="3"/>
    </row>
    <row r="16" spans="1:21" x14ac:dyDescent="0.25">
      <c r="A16" s="1"/>
      <c r="B16" s="28" t="s">
        <v>22</v>
      </c>
      <c r="C16" s="29" t="s">
        <v>23</v>
      </c>
      <c r="D16" s="20">
        <v>1310</v>
      </c>
      <c r="E16" s="31"/>
      <c r="F16" s="22">
        <f>SUM(D16:E16)</f>
        <v>1310</v>
      </c>
      <c r="G16" s="20">
        <f>'[18]NR 2024'!M16</f>
        <v>1714.9</v>
      </c>
      <c r="H16" s="21"/>
      <c r="I16" s="23">
        <f>G16+H16</f>
        <v>1714.9</v>
      </c>
      <c r="J16" s="32">
        <v>1810</v>
      </c>
      <c r="K16" s="33"/>
      <c r="L16" s="34">
        <f>J16+K16</f>
        <v>1810</v>
      </c>
      <c r="M16" s="35">
        <v>1810</v>
      </c>
      <c r="N16" s="31"/>
      <c r="O16" s="22">
        <f>M16+N16</f>
        <v>1810</v>
      </c>
      <c r="P16" s="30">
        <v>1810</v>
      </c>
      <c r="Q16" s="31"/>
      <c r="R16" s="22">
        <f>P16+Q16</f>
        <v>1810</v>
      </c>
      <c r="S16" s="3"/>
    </row>
    <row r="17" spans="1:19" x14ac:dyDescent="0.25">
      <c r="A17" s="1"/>
      <c r="B17" s="28" t="s">
        <v>24</v>
      </c>
      <c r="C17" s="36" t="s">
        <v>25</v>
      </c>
      <c r="D17" s="20">
        <v>323.3</v>
      </c>
      <c r="E17" s="31"/>
      <c r="F17" s="22">
        <f>SUM(D17:E17)</f>
        <v>323.3</v>
      </c>
      <c r="G17" s="20">
        <f>'[18]NR 2024'!M17</f>
        <v>183.2</v>
      </c>
      <c r="H17" s="21"/>
      <c r="I17" s="23">
        <f>G17+H17</f>
        <v>183.2</v>
      </c>
      <c r="J17" s="32">
        <v>183</v>
      </c>
      <c r="K17" s="33"/>
      <c r="L17" s="34">
        <f>J17+K17</f>
        <v>183</v>
      </c>
      <c r="M17" s="35">
        <v>0</v>
      </c>
      <c r="N17" s="37"/>
      <c r="O17" s="22">
        <f>M17+N17</f>
        <v>0</v>
      </c>
      <c r="P17" s="30">
        <v>0</v>
      </c>
      <c r="Q17" s="37"/>
      <c r="R17" s="22">
        <f>P17+Q17</f>
        <v>0</v>
      </c>
      <c r="S17" s="3"/>
    </row>
    <row r="18" spans="1:19" x14ac:dyDescent="0.25">
      <c r="A18" s="1"/>
      <c r="B18" s="28" t="s">
        <v>26</v>
      </c>
      <c r="C18" s="38" t="s">
        <v>27</v>
      </c>
      <c r="D18" s="20">
        <v>11497.4</v>
      </c>
      <c r="E18" s="21"/>
      <c r="F18" s="22">
        <f>SUM(D18:E18)</f>
        <v>11497.4</v>
      </c>
      <c r="G18" s="20">
        <f>'[18]NR 2024'!M18</f>
        <v>10349.6</v>
      </c>
      <c r="H18" s="21"/>
      <c r="I18" s="23">
        <f>G18+H18</f>
        <v>10349.6</v>
      </c>
      <c r="J18" s="32">
        <v>10349.6</v>
      </c>
      <c r="K18" s="33"/>
      <c r="L18" s="34">
        <f>J18+K18</f>
        <v>10349.6</v>
      </c>
      <c r="M18" s="35">
        <v>10349.6</v>
      </c>
      <c r="N18" s="21"/>
      <c r="O18" s="22">
        <f>M18+N18</f>
        <v>10349.6</v>
      </c>
      <c r="P18" s="30">
        <v>10349.6</v>
      </c>
      <c r="Q18" s="21"/>
      <c r="R18" s="22">
        <f>P18+Q18</f>
        <v>10349.6</v>
      </c>
      <c r="S18" s="3"/>
    </row>
    <row r="19" spans="1:19" x14ac:dyDescent="0.25">
      <c r="A19" s="1"/>
      <c r="B19" s="28" t="s">
        <v>28</v>
      </c>
      <c r="C19" s="39" t="s">
        <v>29</v>
      </c>
      <c r="D19" s="20">
        <v>347</v>
      </c>
      <c r="E19" s="21"/>
      <c r="F19" s="22">
        <f>SUM(D19:E19)</f>
        <v>347</v>
      </c>
      <c r="G19" s="20">
        <f>'[18]NR 2024'!M19</f>
        <v>347</v>
      </c>
      <c r="H19" s="21"/>
      <c r="I19" s="23">
        <f>G19+H19</f>
        <v>347</v>
      </c>
      <c r="J19" s="32">
        <v>347</v>
      </c>
      <c r="K19" s="33"/>
      <c r="L19" s="34">
        <f>J19+K19</f>
        <v>347</v>
      </c>
      <c r="M19" s="35">
        <v>328.60199999999998</v>
      </c>
      <c r="N19" s="40"/>
      <c r="O19" s="22">
        <f>M19+N19</f>
        <v>328.60199999999998</v>
      </c>
      <c r="P19" s="30">
        <v>248.18100000000001</v>
      </c>
      <c r="Q19" s="40"/>
      <c r="R19" s="22">
        <f>P19+Q19</f>
        <v>248.18100000000001</v>
      </c>
      <c r="S19" s="3"/>
    </row>
    <row r="20" spans="1:19" x14ac:dyDescent="0.25">
      <c r="A20" s="1"/>
      <c r="B20" s="28" t="s">
        <v>30</v>
      </c>
      <c r="C20" s="41" t="s">
        <v>31</v>
      </c>
      <c r="D20" s="20">
        <v>0</v>
      </c>
      <c r="E20" s="21"/>
      <c r="F20" s="22">
        <f>SUM(D20:E20)</f>
        <v>0</v>
      </c>
      <c r="G20" s="20">
        <f>'[18]NR 2024'!M20</f>
        <v>30</v>
      </c>
      <c r="H20" s="21"/>
      <c r="I20" s="23">
        <f>G20+H20</f>
        <v>30</v>
      </c>
      <c r="J20" s="32">
        <v>30</v>
      </c>
      <c r="K20" s="33"/>
      <c r="L20" s="34">
        <f>J20+K20</f>
        <v>30</v>
      </c>
      <c r="M20" s="35">
        <v>30</v>
      </c>
      <c r="N20" s="40"/>
      <c r="O20" s="22">
        <f>M20+N20</f>
        <v>30</v>
      </c>
      <c r="P20" s="30">
        <v>30</v>
      </c>
      <c r="Q20" s="40"/>
      <c r="R20" s="22">
        <f>P20+Q20</f>
        <v>30</v>
      </c>
      <c r="S20" s="3"/>
    </row>
    <row r="21" spans="1:19" x14ac:dyDescent="0.25">
      <c r="A21" s="1"/>
      <c r="B21" s="28" t="s">
        <v>32</v>
      </c>
      <c r="C21" s="42" t="s">
        <v>33</v>
      </c>
      <c r="D21" s="20">
        <v>162.69999999999999</v>
      </c>
      <c r="E21" s="21">
        <v>17</v>
      </c>
      <c r="F21" s="22">
        <f>SUM(D21:E21)</f>
        <v>179.7</v>
      </c>
      <c r="G21" s="20">
        <f>'[18]NR 2024'!M21</f>
        <v>80</v>
      </c>
      <c r="H21" s="21"/>
      <c r="I21" s="23">
        <f>G21+H21</f>
        <v>80</v>
      </c>
      <c r="J21" s="32">
        <v>170</v>
      </c>
      <c r="K21" s="33"/>
      <c r="L21" s="34">
        <f>J21+K21</f>
        <v>170</v>
      </c>
      <c r="M21" s="43">
        <v>170</v>
      </c>
      <c r="N21" s="44"/>
      <c r="O21" s="22">
        <f>M21+N21</f>
        <v>170</v>
      </c>
      <c r="P21" s="30">
        <v>170</v>
      </c>
      <c r="Q21" s="44"/>
      <c r="R21" s="22">
        <f>P21+Q21</f>
        <v>170</v>
      </c>
      <c r="S21" s="3"/>
    </row>
    <row r="22" spans="1:19" x14ac:dyDescent="0.25">
      <c r="A22" s="1"/>
      <c r="B22" s="28" t="s">
        <v>34</v>
      </c>
      <c r="C22" s="42" t="s">
        <v>35</v>
      </c>
      <c r="D22" s="20">
        <v>0</v>
      </c>
      <c r="E22" s="21"/>
      <c r="F22" s="22">
        <f>SUM(D22:E22)</f>
        <v>0</v>
      </c>
      <c r="G22" s="20">
        <f>'[18]NR 2024'!M22</f>
        <v>0</v>
      </c>
      <c r="H22" s="21"/>
      <c r="I22" s="23">
        <f>G22+H22</f>
        <v>0</v>
      </c>
      <c r="J22" s="32">
        <v>0</v>
      </c>
      <c r="K22" s="33"/>
      <c r="L22" s="34">
        <f>J22+K22</f>
        <v>0</v>
      </c>
      <c r="M22" s="35">
        <v>0</v>
      </c>
      <c r="N22" s="44"/>
      <c r="O22" s="22">
        <f>M22+N22</f>
        <v>0</v>
      </c>
      <c r="P22" s="30">
        <v>0</v>
      </c>
      <c r="Q22" s="44"/>
      <c r="R22" s="22">
        <f>P22+Q22</f>
        <v>0</v>
      </c>
      <c r="S22" s="3"/>
    </row>
    <row r="23" spans="1:19" ht="15.75" thickBot="1" x14ac:dyDescent="0.3">
      <c r="A23" s="1"/>
      <c r="B23" s="45" t="s">
        <v>36</v>
      </c>
      <c r="C23" s="46" t="s">
        <v>37</v>
      </c>
      <c r="D23" s="20">
        <v>0</v>
      </c>
      <c r="E23" s="21"/>
      <c r="F23" s="22">
        <f>SUM(D23:E23)</f>
        <v>0</v>
      </c>
      <c r="G23" s="20">
        <f>'[18]NR 2024'!M23</f>
        <v>0</v>
      </c>
      <c r="H23" s="21"/>
      <c r="I23" s="48">
        <f>G23+H23</f>
        <v>0</v>
      </c>
      <c r="J23" s="32">
        <v>0</v>
      </c>
      <c r="K23" s="33"/>
      <c r="L23" s="34">
        <f>J23+K23</f>
        <v>0</v>
      </c>
      <c r="M23" s="49">
        <v>0</v>
      </c>
      <c r="N23" s="50"/>
      <c r="O23" s="51">
        <f>M23+N23</f>
        <v>0</v>
      </c>
      <c r="P23" s="47">
        <v>0</v>
      </c>
      <c r="Q23" s="50"/>
      <c r="R23" s="51">
        <f>P23+Q23</f>
        <v>0</v>
      </c>
      <c r="S23" s="3"/>
    </row>
    <row r="24" spans="1:19" ht="15.75" thickBot="1" x14ac:dyDescent="0.3">
      <c r="A24" s="1"/>
      <c r="B24" s="52" t="s">
        <v>38</v>
      </c>
      <c r="C24" s="53" t="s">
        <v>39</v>
      </c>
      <c r="D24" s="54">
        <f>SUM(D15:D23)</f>
        <v>16003.5</v>
      </c>
      <c r="E24" s="54">
        <f>SUM(E15:E21)</f>
        <v>274</v>
      </c>
      <c r="F24" s="54">
        <f>SUM(F15:F21)-0.1</f>
        <v>16277.4</v>
      </c>
      <c r="G24" s="54">
        <f>SUM(G15:G21)</f>
        <v>15104.7</v>
      </c>
      <c r="H24" s="54">
        <f>SUM(H15:H21)</f>
        <v>350</v>
      </c>
      <c r="I24" s="55">
        <f>SUM(I15:I21)</f>
        <v>15454.7</v>
      </c>
      <c r="J24" s="56">
        <f>SUM(J15:J23)</f>
        <v>15289.6</v>
      </c>
      <c r="K24" s="56">
        <f>SUM(K15:K21)</f>
        <v>350</v>
      </c>
      <c r="L24" s="56">
        <f>SUM(L15:L21)</f>
        <v>15639.6</v>
      </c>
      <c r="M24" s="57">
        <f>SUM(M15:M23)</f>
        <v>15088.202000000001</v>
      </c>
      <c r="N24" s="54">
        <f>SUM(N15:N21)</f>
        <v>350</v>
      </c>
      <c r="O24" s="54">
        <f>SUM(O15:O21)</f>
        <v>15438.202000000001</v>
      </c>
      <c r="P24" s="54">
        <f>SUM(P15:P23)</f>
        <v>15007.781000000001</v>
      </c>
      <c r="Q24" s="54">
        <f>SUM(Q15:Q21)</f>
        <v>350</v>
      </c>
      <c r="R24" s="54">
        <f>SUM(R15:R21)</f>
        <v>15357.781000000001</v>
      </c>
      <c r="S24" s="3"/>
    </row>
    <row r="25" spans="1:19" ht="15.75" customHeight="1" thickBot="1" x14ac:dyDescent="0.3">
      <c r="A25" s="1"/>
      <c r="B25" s="58"/>
      <c r="C25" s="59" t="s">
        <v>40</v>
      </c>
      <c r="D25" s="171"/>
      <c r="E25" s="171"/>
      <c r="F25" s="172"/>
      <c r="G25" s="171"/>
      <c r="H25" s="171"/>
      <c r="I25" s="171"/>
      <c r="J25" s="173"/>
      <c r="K25" s="171"/>
      <c r="L25" s="172"/>
      <c r="M25" s="171"/>
      <c r="N25" s="171"/>
      <c r="O25" s="172"/>
      <c r="P25" s="171"/>
      <c r="Q25" s="171"/>
      <c r="R25" s="172"/>
      <c r="S25" s="3"/>
    </row>
    <row r="26" spans="1:19" x14ac:dyDescent="0.25">
      <c r="A26" s="1"/>
      <c r="B26" s="159" t="s">
        <v>7</v>
      </c>
      <c r="C26" s="161" t="s">
        <v>8</v>
      </c>
      <c r="D26" s="155" t="s">
        <v>41</v>
      </c>
      <c r="E26" s="148" t="s">
        <v>42</v>
      </c>
      <c r="F26" s="150" t="s">
        <v>43</v>
      </c>
      <c r="G26" s="163" t="s">
        <v>41</v>
      </c>
      <c r="H26" s="155" t="s">
        <v>42</v>
      </c>
      <c r="I26" s="157" t="s">
        <v>43</v>
      </c>
      <c r="J26" s="155" t="s">
        <v>41</v>
      </c>
      <c r="K26" s="148" t="s">
        <v>42</v>
      </c>
      <c r="L26" s="150" t="s">
        <v>43</v>
      </c>
      <c r="M26" s="152" t="s">
        <v>41</v>
      </c>
      <c r="N26" s="148" t="s">
        <v>42</v>
      </c>
      <c r="O26" s="150" t="s">
        <v>43</v>
      </c>
      <c r="P26" s="163" t="s">
        <v>41</v>
      </c>
      <c r="Q26" s="148" t="s">
        <v>42</v>
      </c>
      <c r="R26" s="150" t="s">
        <v>43</v>
      </c>
      <c r="S26" s="3"/>
    </row>
    <row r="27" spans="1:19" ht="15.75" thickBot="1" x14ac:dyDescent="0.3">
      <c r="A27" s="1"/>
      <c r="B27" s="160"/>
      <c r="C27" s="162"/>
      <c r="D27" s="156"/>
      <c r="E27" s="149"/>
      <c r="F27" s="151"/>
      <c r="G27" s="164"/>
      <c r="H27" s="156"/>
      <c r="I27" s="158"/>
      <c r="J27" s="156"/>
      <c r="K27" s="149"/>
      <c r="L27" s="151"/>
      <c r="M27" s="153"/>
      <c r="N27" s="149"/>
      <c r="O27" s="151"/>
      <c r="P27" s="164"/>
      <c r="Q27" s="149"/>
      <c r="R27" s="151"/>
      <c r="S27" s="3"/>
    </row>
    <row r="28" spans="1:19" x14ac:dyDescent="0.25">
      <c r="A28" s="1"/>
      <c r="B28" s="18" t="s">
        <v>44</v>
      </c>
      <c r="C28" s="60" t="s">
        <v>45</v>
      </c>
      <c r="D28" s="20">
        <v>738.2</v>
      </c>
      <c r="E28" s="21">
        <v>186.9</v>
      </c>
      <c r="F28" s="22">
        <f>SUM(D28:E28)</f>
        <v>925.1</v>
      </c>
      <c r="G28" s="20">
        <v>500</v>
      </c>
      <c r="H28" s="21">
        <v>300</v>
      </c>
      <c r="I28" s="23">
        <f>G28+H28</f>
        <v>800</v>
      </c>
      <c r="J28" s="24">
        <v>500</v>
      </c>
      <c r="K28" s="25">
        <v>300</v>
      </c>
      <c r="L28" s="26">
        <f>J28+K28</f>
        <v>800</v>
      </c>
      <c r="M28" s="61">
        <v>500</v>
      </c>
      <c r="N28" s="61">
        <v>300</v>
      </c>
      <c r="O28" s="22">
        <f>M28+N28</f>
        <v>800</v>
      </c>
      <c r="P28" s="61">
        <v>500</v>
      </c>
      <c r="Q28" s="61">
        <v>300</v>
      </c>
      <c r="R28" s="22">
        <f>P28+Q28</f>
        <v>800</v>
      </c>
      <c r="S28" s="3"/>
    </row>
    <row r="29" spans="1:19" x14ac:dyDescent="0.25">
      <c r="A29" s="1"/>
      <c r="B29" s="28" t="s">
        <v>46</v>
      </c>
      <c r="C29" s="62" t="s">
        <v>47</v>
      </c>
      <c r="D29" s="20">
        <v>816.1</v>
      </c>
      <c r="E29" s="31"/>
      <c r="F29" s="22">
        <f>SUM(D29:E29)</f>
        <v>816.1</v>
      </c>
      <c r="G29" s="20">
        <v>534.20000000000005</v>
      </c>
      <c r="H29" s="21">
        <f>'[18]NR 2024'!N29</f>
        <v>0</v>
      </c>
      <c r="I29" s="23">
        <f>G29+H29</f>
        <v>534.20000000000005</v>
      </c>
      <c r="J29" s="32">
        <v>534</v>
      </c>
      <c r="K29" s="63"/>
      <c r="L29" s="34">
        <f>J29+K29</f>
        <v>534</v>
      </c>
      <c r="M29" s="64">
        <v>500</v>
      </c>
      <c r="N29" s="65"/>
      <c r="O29" s="22">
        <f>M29+N29</f>
        <v>500</v>
      </c>
      <c r="P29" s="64">
        <v>500</v>
      </c>
      <c r="Q29" s="65"/>
      <c r="R29" s="22">
        <f>P29+Q29</f>
        <v>500</v>
      </c>
      <c r="S29" s="3"/>
    </row>
    <row r="30" spans="1:19" x14ac:dyDescent="0.25">
      <c r="A30" s="1"/>
      <c r="B30" s="28" t="s">
        <v>48</v>
      </c>
      <c r="C30" s="42" t="s">
        <v>49</v>
      </c>
      <c r="D30" s="20">
        <v>773.7</v>
      </c>
      <c r="E30" s="31">
        <v>69.900000000000006</v>
      </c>
      <c r="F30" s="22">
        <f>SUM(D30:E30)</f>
        <v>843.6</v>
      </c>
      <c r="G30" s="20">
        <v>1259.5999999999999</v>
      </c>
      <c r="H30" s="21">
        <f>'[18]NR 2024'!N30</f>
        <v>50</v>
      </c>
      <c r="I30" s="23">
        <f>G30+H30</f>
        <v>1309.5999999999999</v>
      </c>
      <c r="J30" s="32">
        <v>1350</v>
      </c>
      <c r="K30" s="63">
        <v>50</v>
      </c>
      <c r="L30" s="34">
        <f>J30+K30</f>
        <v>1400</v>
      </c>
      <c r="M30" s="64">
        <v>1350</v>
      </c>
      <c r="N30" s="65">
        <v>50</v>
      </c>
      <c r="O30" s="22">
        <f>M30+N30</f>
        <v>1400</v>
      </c>
      <c r="P30" s="64">
        <v>1350</v>
      </c>
      <c r="Q30" s="65">
        <v>50</v>
      </c>
      <c r="R30" s="22">
        <f>P30+Q30</f>
        <v>1400</v>
      </c>
      <c r="S30" s="3"/>
    </row>
    <row r="31" spans="1:19" x14ac:dyDescent="0.25">
      <c r="A31" s="1"/>
      <c r="B31" s="28" t="s">
        <v>50</v>
      </c>
      <c r="C31" s="42" t="s">
        <v>51</v>
      </c>
      <c r="D31" s="20">
        <v>918.8</v>
      </c>
      <c r="E31" s="21"/>
      <c r="F31" s="22">
        <f>SUM(D31:E31)</f>
        <v>918.8</v>
      </c>
      <c r="G31" s="20">
        <v>805</v>
      </c>
      <c r="H31" s="21">
        <f>'[18]NR 2024'!N31</f>
        <v>0</v>
      </c>
      <c r="I31" s="23">
        <f>G31+H31</f>
        <v>805</v>
      </c>
      <c r="J31" s="32">
        <v>854.7</v>
      </c>
      <c r="K31" s="33"/>
      <c r="L31" s="34">
        <f>J31+K31</f>
        <v>854.7</v>
      </c>
      <c r="M31" s="64">
        <v>854.7</v>
      </c>
      <c r="N31" s="64"/>
      <c r="O31" s="22">
        <f>M31+N31</f>
        <v>854.7</v>
      </c>
      <c r="P31" s="64">
        <v>854.7</v>
      </c>
      <c r="Q31" s="64"/>
      <c r="R31" s="22">
        <f>P31+Q31</f>
        <v>854.7</v>
      </c>
      <c r="S31" s="3"/>
    </row>
    <row r="32" spans="1:19" x14ac:dyDescent="0.25">
      <c r="A32" s="1"/>
      <c r="B32" s="28" t="s">
        <v>52</v>
      </c>
      <c r="C32" s="42" t="s">
        <v>53</v>
      </c>
      <c r="D32" s="20">
        <v>8563</v>
      </c>
      <c r="E32" s="21"/>
      <c r="F32" s="22">
        <f>SUM(D32:E32)</f>
        <v>8563</v>
      </c>
      <c r="G32" s="20">
        <f>G33+G34</f>
        <v>7978.9</v>
      </c>
      <c r="H32" s="21">
        <f>'[18]NR 2024'!N32</f>
        <v>0</v>
      </c>
      <c r="I32" s="23">
        <f>G32+H32</f>
        <v>7978.9</v>
      </c>
      <c r="J32" s="32">
        <f>J33+J34</f>
        <v>7978.9</v>
      </c>
      <c r="K32" s="33"/>
      <c r="L32" s="34">
        <f>J32+K32</f>
        <v>7978.9</v>
      </c>
      <c r="M32" s="64">
        <v>7866.9</v>
      </c>
      <c r="N32" s="64"/>
      <c r="O32" s="22">
        <f>M32+N32</f>
        <v>7866.9</v>
      </c>
      <c r="P32" s="64">
        <v>7866.9</v>
      </c>
      <c r="Q32" s="64"/>
      <c r="R32" s="22">
        <f>P32+Q32</f>
        <v>7866.9</v>
      </c>
      <c r="S32" s="3"/>
    </row>
    <row r="33" spans="1:19" x14ac:dyDescent="0.25">
      <c r="A33" s="1"/>
      <c r="B33" s="28" t="s">
        <v>54</v>
      </c>
      <c r="C33" s="39" t="s">
        <v>55</v>
      </c>
      <c r="D33" s="20">
        <v>7277.4</v>
      </c>
      <c r="E33" s="21"/>
      <c r="F33" s="22">
        <f>SUM(D33:E33)</f>
        <v>7277.4</v>
      </c>
      <c r="G33" s="20">
        <v>7316.9</v>
      </c>
      <c r="H33" s="21">
        <f>'[18]NR 2024'!N33</f>
        <v>0</v>
      </c>
      <c r="I33" s="23">
        <f>G33+H33</f>
        <v>7316.9</v>
      </c>
      <c r="J33" s="32">
        <f>7316.9+100</f>
        <v>7416.9</v>
      </c>
      <c r="K33" s="33"/>
      <c r="L33" s="34">
        <f>J33+K33</f>
        <v>7416.9</v>
      </c>
      <c r="M33" s="64">
        <v>7316.9</v>
      </c>
      <c r="N33" s="64"/>
      <c r="O33" s="22">
        <f>M33+N33</f>
        <v>7316.9</v>
      </c>
      <c r="P33" s="64">
        <v>7316.9</v>
      </c>
      <c r="Q33" s="64"/>
      <c r="R33" s="22">
        <f>P33+Q33</f>
        <v>7316.9</v>
      </c>
      <c r="S33" s="3"/>
    </row>
    <row r="34" spans="1:19" x14ac:dyDescent="0.25">
      <c r="A34" s="1"/>
      <c r="B34" s="28" t="s">
        <v>56</v>
      </c>
      <c r="C34" s="66" t="s">
        <v>57</v>
      </c>
      <c r="D34" s="20">
        <v>1285.5999999999999</v>
      </c>
      <c r="E34" s="21"/>
      <c r="F34" s="22">
        <f>SUM(D34:E34)</f>
        <v>1285.5999999999999</v>
      </c>
      <c r="G34" s="20">
        <v>662</v>
      </c>
      <c r="H34" s="21">
        <f>'[18]NR 2024'!N34</f>
        <v>0</v>
      </c>
      <c r="I34" s="23">
        <f>G34+H34</f>
        <v>662</v>
      </c>
      <c r="J34" s="32">
        <v>562</v>
      </c>
      <c r="K34" s="33"/>
      <c r="L34" s="34">
        <f>J34+K34</f>
        <v>562</v>
      </c>
      <c r="M34" s="64">
        <v>550</v>
      </c>
      <c r="N34" s="64"/>
      <c r="O34" s="22">
        <f>M34+N34</f>
        <v>550</v>
      </c>
      <c r="P34" s="64">
        <v>550</v>
      </c>
      <c r="Q34" s="64"/>
      <c r="R34" s="22">
        <f>P34+Q34</f>
        <v>550</v>
      </c>
      <c r="S34" s="3"/>
    </row>
    <row r="35" spans="1:19" x14ac:dyDescent="0.25">
      <c r="A35" s="1"/>
      <c r="B35" s="28" t="s">
        <v>58</v>
      </c>
      <c r="C35" s="42" t="s">
        <v>59</v>
      </c>
      <c r="D35" s="20">
        <v>2701.1</v>
      </c>
      <c r="E35" s="21"/>
      <c r="F35" s="22">
        <f>SUM(D35:E35)</f>
        <v>2701.1</v>
      </c>
      <c r="G35" s="20">
        <v>2649</v>
      </c>
      <c r="H35" s="21">
        <f>'[18]NR 2024'!N35</f>
        <v>0</v>
      </c>
      <c r="I35" s="23">
        <f>G35+H35</f>
        <v>2649</v>
      </c>
      <c r="J35" s="32">
        <f>2614+37</f>
        <v>2651</v>
      </c>
      <c r="K35" s="33"/>
      <c r="L35" s="34">
        <f>J35+K35</f>
        <v>2651</v>
      </c>
      <c r="M35" s="64">
        <v>2614</v>
      </c>
      <c r="N35" s="64"/>
      <c r="O35" s="22">
        <f>M35+N35</f>
        <v>2614</v>
      </c>
      <c r="P35" s="64">
        <v>2614</v>
      </c>
      <c r="Q35" s="64"/>
      <c r="R35" s="22">
        <f>P35+Q35</f>
        <v>2614</v>
      </c>
      <c r="S35" s="3"/>
    </row>
    <row r="36" spans="1:19" x14ac:dyDescent="0.25">
      <c r="A36" s="1"/>
      <c r="B36" s="28" t="s">
        <v>60</v>
      </c>
      <c r="C36" s="42" t="s">
        <v>61</v>
      </c>
      <c r="D36" s="20">
        <v>35.200000000000003</v>
      </c>
      <c r="E36" s="21"/>
      <c r="F36" s="22">
        <f>SUM(D36:E36)</f>
        <v>35.200000000000003</v>
      </c>
      <c r="G36" s="20">
        <v>10</v>
      </c>
      <c r="H36" s="21">
        <f>'[18]NR 2024'!N36</f>
        <v>0</v>
      </c>
      <c r="I36" s="23">
        <f>G36+H36</f>
        <v>10</v>
      </c>
      <c r="J36" s="32">
        <v>10</v>
      </c>
      <c r="K36" s="33"/>
      <c r="L36" s="34">
        <f>J36+K36</f>
        <v>10</v>
      </c>
      <c r="M36" s="64">
        <v>10</v>
      </c>
      <c r="N36" s="64"/>
      <c r="O36" s="22">
        <f>M36+N36</f>
        <v>10</v>
      </c>
      <c r="P36" s="64">
        <v>10</v>
      </c>
      <c r="Q36" s="64"/>
      <c r="R36" s="22">
        <f>P36+Q36</f>
        <v>10</v>
      </c>
      <c r="S36" s="3"/>
    </row>
    <row r="37" spans="1:19" x14ac:dyDescent="0.25">
      <c r="A37" s="1"/>
      <c r="B37" s="28" t="s">
        <v>62</v>
      </c>
      <c r="C37" s="42" t="s">
        <v>63</v>
      </c>
      <c r="D37" s="20">
        <v>634.29999999999995</v>
      </c>
      <c r="E37" s="21"/>
      <c r="F37" s="22">
        <f>SUM(D37:E37)</f>
        <v>634.29999999999995</v>
      </c>
      <c r="G37" s="20">
        <v>634.29999999999995</v>
      </c>
      <c r="H37" s="21">
        <f>'[18]NR 2024'!N37</f>
        <v>0</v>
      </c>
      <c r="I37" s="23">
        <f>G37+H37</f>
        <v>634.29999999999995</v>
      </c>
      <c r="J37" s="32">
        <v>642.9</v>
      </c>
      <c r="K37" s="33"/>
      <c r="L37" s="34">
        <f>J37+K37</f>
        <v>642.9</v>
      </c>
      <c r="M37" s="64">
        <v>642.9</v>
      </c>
      <c r="N37" s="64"/>
      <c r="O37" s="22">
        <f>M37+N37</f>
        <v>642.9</v>
      </c>
      <c r="P37" s="64">
        <v>642.9</v>
      </c>
      <c r="Q37" s="64"/>
      <c r="R37" s="22">
        <f>P37+Q37</f>
        <v>642.9</v>
      </c>
      <c r="S37" s="3"/>
    </row>
    <row r="38" spans="1:19" ht="15.75" thickBot="1" x14ac:dyDescent="0.3">
      <c r="A38" s="1"/>
      <c r="B38" s="67" t="s">
        <v>64</v>
      </c>
      <c r="C38" s="68" t="s">
        <v>65</v>
      </c>
      <c r="D38" s="20">
        <v>820.4</v>
      </c>
      <c r="E38" s="21"/>
      <c r="F38" s="22">
        <f>SUM(D38:E38)</f>
        <v>820.4</v>
      </c>
      <c r="G38" s="20">
        <v>733.7</v>
      </c>
      <c r="H38" s="21">
        <f>'[18]NR 2024'!N38</f>
        <v>0</v>
      </c>
      <c r="I38" s="48">
        <f>G38+H38</f>
        <v>733.7</v>
      </c>
      <c r="J38" s="32">
        <v>768.1</v>
      </c>
      <c r="K38" s="33"/>
      <c r="L38" s="34">
        <f>J38+K38</f>
        <v>768.1</v>
      </c>
      <c r="M38" s="69">
        <v>749.7</v>
      </c>
      <c r="N38" s="69"/>
      <c r="O38" s="51">
        <f>M38+N38</f>
        <v>749.7</v>
      </c>
      <c r="P38" s="69">
        <v>669.3</v>
      </c>
      <c r="Q38" s="69"/>
      <c r="R38" s="51">
        <f>P38+Q38</f>
        <v>669.3</v>
      </c>
      <c r="S38" s="3"/>
    </row>
    <row r="39" spans="1:19" ht="15.75" thickBot="1" x14ac:dyDescent="0.3">
      <c r="A39" s="1"/>
      <c r="B39" s="52" t="s">
        <v>66</v>
      </c>
      <c r="C39" s="70" t="s">
        <v>67</v>
      </c>
      <c r="D39" s="71">
        <f>SUM(D28:D32)+SUM(D35:D38)</f>
        <v>16000.8</v>
      </c>
      <c r="E39" s="71">
        <f>SUM(E28:E32)+SUM(E35:E38)</f>
        <v>256.8</v>
      </c>
      <c r="F39" s="72">
        <f>SUM(F35:F38)+SUM(F28:F32)</f>
        <v>16257.599999999999</v>
      </c>
      <c r="G39" s="71">
        <f>SUM(G28:G32)+SUM(G35:G38)</f>
        <v>15104.7</v>
      </c>
      <c r="H39" s="71">
        <f>SUM(H28:H32)+SUM(H35:H38)</f>
        <v>350</v>
      </c>
      <c r="I39" s="73">
        <f>SUM(I35:I38)+SUM(I28:I32)</f>
        <v>15454.7</v>
      </c>
      <c r="J39" s="74"/>
      <c r="K39" s="75"/>
      <c r="L39" s="74">
        <f>SUM(L35:L38)+SUM(L28:L32)</f>
        <v>15639.599999999999</v>
      </c>
      <c r="M39" s="71">
        <f>SUM(M28:M32)+SUM(M35:M38)</f>
        <v>15088.199999999999</v>
      </c>
      <c r="N39" s="71">
        <f>SUM(N28:N32)+SUM(N35:N38)</f>
        <v>350</v>
      </c>
      <c r="O39" s="72">
        <f>SUM(O35:O38)+SUM(O28:O32)</f>
        <v>15438.199999999999</v>
      </c>
      <c r="P39" s="71">
        <f>SUM(P28:P32)+SUM(P35:P38)</f>
        <v>15007.8</v>
      </c>
      <c r="Q39" s="71">
        <f>SUM(Q28:Q32)+SUM(Q35:Q38)</f>
        <v>350</v>
      </c>
      <c r="R39" s="72">
        <f>SUM(R35:R38)+SUM(R28:R32)</f>
        <v>15357.8</v>
      </c>
      <c r="S39" s="3"/>
    </row>
    <row r="40" spans="1:19" ht="19.5" thickBot="1" x14ac:dyDescent="0.35">
      <c r="A40" s="1"/>
      <c r="B40" s="76" t="s">
        <v>68</v>
      </c>
      <c r="C40" s="77" t="s">
        <v>69</v>
      </c>
      <c r="D40" s="78">
        <f>D24-D39</f>
        <v>2.7000000000007276</v>
      </c>
      <c r="E40" s="78">
        <f>E24-E39-0.1</f>
        <v>17.099999999999987</v>
      </c>
      <c r="F40" s="79">
        <f>F24-F39+0.1</f>
        <v>19.900000000001093</v>
      </c>
      <c r="G40" s="80">
        <f>G24-G39</f>
        <v>0</v>
      </c>
      <c r="H40" s="80">
        <f>H24-H39</f>
        <v>0</v>
      </c>
      <c r="I40" s="81">
        <f>I24-I39</f>
        <v>0</v>
      </c>
      <c r="J40" s="78">
        <f>J24-J39</f>
        <v>15289.6</v>
      </c>
      <c r="K40" s="78">
        <f>K24-K39</f>
        <v>350</v>
      </c>
      <c r="L40" s="79">
        <f>L24-L39</f>
        <v>0</v>
      </c>
      <c r="M40" s="82">
        <f>M24-M39</f>
        <v>2.000000002226443E-3</v>
      </c>
      <c r="N40" s="78">
        <f>N24-N39</f>
        <v>0</v>
      </c>
      <c r="O40" s="79">
        <f>O24-O39</f>
        <v>2.000000002226443E-3</v>
      </c>
      <c r="P40" s="78">
        <f>P24-P39</f>
        <v>-1.8999999998413841E-2</v>
      </c>
      <c r="Q40" s="78">
        <f>Q24-Q39</f>
        <v>0</v>
      </c>
      <c r="R40" s="79">
        <f>R24-R39</f>
        <v>-1.8999999998413841E-2</v>
      </c>
      <c r="S40" s="3"/>
    </row>
    <row r="41" spans="1:19" ht="15.75" thickBot="1" x14ac:dyDescent="0.3">
      <c r="A41" s="1"/>
      <c r="B41" s="83" t="s">
        <v>70</v>
      </c>
      <c r="C41" s="84" t="s">
        <v>71</v>
      </c>
      <c r="D41" s="85"/>
      <c r="E41" s="86"/>
      <c r="F41" s="87">
        <f>F40-D16</f>
        <v>-1290.099999999999</v>
      </c>
      <c r="G41" s="85"/>
      <c r="H41" s="88"/>
      <c r="I41" s="89">
        <f>I40-G16</f>
        <v>-1714.9</v>
      </c>
      <c r="J41" s="90"/>
      <c r="K41" s="88"/>
      <c r="L41" s="87">
        <f>L40-J16</f>
        <v>-1810</v>
      </c>
      <c r="M41" s="91"/>
      <c r="N41" s="88"/>
      <c r="O41" s="87">
        <f>O40-M16</f>
        <v>-1809.9979999999978</v>
      </c>
      <c r="P41" s="85"/>
      <c r="Q41" s="88"/>
      <c r="R41" s="87">
        <f>R40-P16</f>
        <v>-1810.0189999999984</v>
      </c>
      <c r="S41" s="3"/>
    </row>
    <row r="42" spans="1:19" s="97" customFormat="1" ht="8.25" customHeight="1" thickBot="1" x14ac:dyDescent="0.3">
      <c r="A42" s="92"/>
      <c r="B42" s="93"/>
      <c r="C42" s="94"/>
      <c r="D42" s="92"/>
      <c r="E42" s="95"/>
      <c r="F42" s="95"/>
      <c r="G42" s="92"/>
      <c r="H42" s="95"/>
      <c r="I42" s="95"/>
      <c r="J42" s="95"/>
      <c r="K42" s="95"/>
      <c r="L42" s="96"/>
      <c r="M42" s="96"/>
      <c r="N42" s="96"/>
      <c r="O42" s="96"/>
      <c r="P42" s="96"/>
      <c r="Q42" s="96"/>
      <c r="R42" s="96"/>
      <c r="S42" s="96"/>
    </row>
    <row r="43" spans="1:19" s="97" customFormat="1" ht="15.75" customHeight="1" x14ac:dyDescent="0.25">
      <c r="A43" s="92"/>
      <c r="B43" s="98"/>
      <c r="C43" s="143" t="s">
        <v>72</v>
      </c>
      <c r="D43" s="99" t="s">
        <v>73</v>
      </c>
      <c r="E43" s="95"/>
      <c r="F43" s="100"/>
      <c r="G43" s="99" t="s">
        <v>74</v>
      </c>
      <c r="H43" s="95"/>
      <c r="I43" s="95"/>
      <c r="J43" s="99" t="s">
        <v>75</v>
      </c>
      <c r="K43" s="95"/>
      <c r="L43" s="95"/>
      <c r="M43" s="99" t="s">
        <v>76</v>
      </c>
      <c r="N43" s="96"/>
      <c r="O43" s="96"/>
      <c r="P43" s="99" t="s">
        <v>76</v>
      </c>
      <c r="Q43" s="96"/>
      <c r="R43" s="96"/>
      <c r="S43" s="96"/>
    </row>
    <row r="44" spans="1:19" ht="15.75" thickBot="1" x14ac:dyDescent="0.3">
      <c r="A44" s="1"/>
      <c r="B44" s="98"/>
      <c r="C44" s="154"/>
      <c r="D44" s="101">
        <v>205.33199999999999</v>
      </c>
      <c r="E44" s="95"/>
      <c r="F44" s="100"/>
      <c r="G44" s="101">
        <v>205.3</v>
      </c>
      <c r="H44" s="102"/>
      <c r="I44" s="102"/>
      <c r="J44" s="101">
        <v>205.3</v>
      </c>
      <c r="K44" s="102"/>
      <c r="L44" s="102"/>
      <c r="M44" s="101">
        <v>205.3</v>
      </c>
      <c r="N44" s="3"/>
      <c r="O44" s="3"/>
      <c r="P44" s="101">
        <v>205.3</v>
      </c>
      <c r="Q44" s="3"/>
      <c r="R44" s="3"/>
      <c r="S44" s="3"/>
    </row>
    <row r="45" spans="1:19" s="97" customFormat="1" ht="8.25" customHeight="1" thickBot="1" x14ac:dyDescent="0.3">
      <c r="A45" s="92"/>
      <c r="B45" s="98"/>
      <c r="C45" s="94"/>
      <c r="D45" s="95"/>
      <c r="E45" s="95"/>
      <c r="F45" s="100"/>
      <c r="G45" s="95"/>
      <c r="H45" s="95"/>
      <c r="I45" s="100"/>
      <c r="J45" s="100"/>
      <c r="K45" s="100"/>
      <c r="L45" s="96"/>
      <c r="M45" s="96"/>
      <c r="N45" s="96"/>
      <c r="O45" s="96"/>
      <c r="P45" s="96"/>
      <c r="Q45" s="96"/>
      <c r="R45" s="96"/>
      <c r="S45" s="96"/>
    </row>
    <row r="46" spans="1:19" s="97" customFormat="1" ht="37.5" customHeight="1" thickBot="1" x14ac:dyDescent="0.3">
      <c r="A46" s="92"/>
      <c r="B46" s="98"/>
      <c r="C46" s="143" t="s">
        <v>77</v>
      </c>
      <c r="D46" s="103" t="s">
        <v>78</v>
      </c>
      <c r="E46" s="104" t="s">
        <v>79</v>
      </c>
      <c r="F46" s="100"/>
      <c r="G46" s="103" t="s">
        <v>78</v>
      </c>
      <c r="H46" s="104" t="s">
        <v>79</v>
      </c>
      <c r="I46" s="96"/>
      <c r="J46" s="103" t="s">
        <v>78</v>
      </c>
      <c r="K46" s="104" t="s">
        <v>79</v>
      </c>
      <c r="L46" s="105"/>
      <c r="M46" s="103" t="s">
        <v>78</v>
      </c>
      <c r="N46" s="104" t="s">
        <v>79</v>
      </c>
      <c r="O46" s="96"/>
      <c r="P46" s="103" t="s">
        <v>78</v>
      </c>
      <c r="Q46" s="104" t="s">
        <v>79</v>
      </c>
      <c r="R46" s="96"/>
      <c r="S46" s="96"/>
    </row>
    <row r="47" spans="1:19" ht="15.75" thickBot="1" x14ac:dyDescent="0.3">
      <c r="A47" s="1"/>
      <c r="B47" s="106"/>
      <c r="C47" s="144"/>
      <c r="D47" s="107">
        <v>0</v>
      </c>
      <c r="E47" s="108">
        <v>0</v>
      </c>
      <c r="F47" s="100"/>
      <c r="G47" s="107">
        <v>0</v>
      </c>
      <c r="H47" s="108">
        <v>0</v>
      </c>
      <c r="I47" s="3"/>
      <c r="J47" s="107">
        <v>0</v>
      </c>
      <c r="K47" s="108">
        <v>0</v>
      </c>
      <c r="L47" s="102"/>
      <c r="M47" s="107">
        <v>0</v>
      </c>
      <c r="N47" s="108">
        <v>0</v>
      </c>
      <c r="O47" s="3"/>
      <c r="P47" s="107">
        <v>0</v>
      </c>
      <c r="Q47" s="108">
        <v>0</v>
      </c>
      <c r="R47" s="3"/>
      <c r="S47" s="3"/>
    </row>
    <row r="48" spans="1:19" x14ac:dyDescent="0.25">
      <c r="A48" s="1"/>
      <c r="B48" s="106"/>
      <c r="C48" s="94"/>
      <c r="D48" s="95"/>
      <c r="E48" s="95"/>
      <c r="F48" s="100"/>
      <c r="G48" s="95"/>
      <c r="H48" s="95"/>
      <c r="I48" s="100"/>
      <c r="J48" s="100"/>
      <c r="K48" s="100"/>
      <c r="L48" s="96"/>
      <c r="M48" s="3"/>
      <c r="N48" s="96"/>
      <c r="O48" s="96"/>
      <c r="P48" s="3"/>
      <c r="Q48" s="3"/>
      <c r="R48" s="3"/>
      <c r="S48" s="3"/>
    </row>
    <row r="49" spans="1:19" x14ac:dyDescent="0.25">
      <c r="A49" s="1"/>
      <c r="B49" s="106"/>
      <c r="C49" s="109" t="s">
        <v>80</v>
      </c>
      <c r="D49" s="110" t="s">
        <v>81</v>
      </c>
      <c r="E49" s="95"/>
      <c r="F49" s="3"/>
      <c r="G49" s="110" t="s">
        <v>82</v>
      </c>
      <c r="H49" s="3"/>
      <c r="I49" s="3"/>
      <c r="J49" s="110" t="s">
        <v>83</v>
      </c>
      <c r="K49" s="3"/>
      <c r="L49" s="111"/>
      <c r="M49" s="110" t="s">
        <v>84</v>
      </c>
      <c r="N49" s="111"/>
      <c r="O49" s="111"/>
      <c r="P49" s="110" t="s">
        <v>85</v>
      </c>
      <c r="Q49" s="3"/>
      <c r="R49" s="3"/>
      <c r="S49" s="3"/>
    </row>
    <row r="50" spans="1:19" x14ac:dyDescent="0.25">
      <c r="A50" s="1"/>
      <c r="B50" s="106"/>
      <c r="C50" s="112" t="s">
        <v>86</v>
      </c>
      <c r="D50" s="113">
        <f>SUM(D51:D54)</f>
        <v>1749.105</v>
      </c>
      <c r="E50" s="95"/>
      <c r="F50" s="3"/>
      <c r="G50" s="113">
        <f>SUM(G51:G54)</f>
        <v>1914.6000000000001</v>
      </c>
      <c r="H50" s="3"/>
      <c r="I50" s="3"/>
      <c r="J50" s="113">
        <f>SUM(J51:J54)</f>
        <v>1894.4</v>
      </c>
      <c r="K50" s="3"/>
      <c r="L50" s="114"/>
      <c r="M50" s="113">
        <f>SUM(M51:M54)</f>
        <v>2064.4</v>
      </c>
      <c r="N50" s="114"/>
      <c r="O50" s="114"/>
      <c r="P50" s="113">
        <f>SUM(P51:P54)</f>
        <v>2234.4</v>
      </c>
      <c r="Q50" s="3"/>
      <c r="R50" s="3"/>
      <c r="S50" s="3"/>
    </row>
    <row r="51" spans="1:19" x14ac:dyDescent="0.25">
      <c r="A51" s="1"/>
      <c r="B51" s="106"/>
      <c r="C51" s="112" t="s">
        <v>87</v>
      </c>
      <c r="D51" s="113">
        <f>182.758+892.077</f>
        <v>1074.835</v>
      </c>
      <c r="E51" s="95"/>
      <c r="F51" s="3"/>
      <c r="G51" s="113">
        <v>1096</v>
      </c>
      <c r="H51" s="3"/>
      <c r="I51" s="3"/>
      <c r="J51" s="113">
        <v>950</v>
      </c>
      <c r="K51" s="3"/>
      <c r="L51" s="114"/>
      <c r="M51" s="113">
        <v>1000</v>
      </c>
      <c r="N51" s="114"/>
      <c r="O51" s="114"/>
      <c r="P51" s="113">
        <v>1050</v>
      </c>
      <c r="Q51" s="3"/>
      <c r="R51" s="3"/>
      <c r="S51" s="3"/>
    </row>
    <row r="52" spans="1:19" x14ac:dyDescent="0.25">
      <c r="A52" s="1"/>
      <c r="B52" s="106"/>
      <c r="C52" s="112" t="s">
        <v>88</v>
      </c>
      <c r="D52" s="113">
        <v>130.47</v>
      </c>
      <c r="E52" s="95"/>
      <c r="F52" s="3"/>
      <c r="G52" s="113">
        <v>212.5</v>
      </c>
      <c r="H52" s="3"/>
      <c r="I52" s="3"/>
      <c r="J52" s="113">
        <v>300</v>
      </c>
      <c r="K52" s="3"/>
      <c r="L52" s="114"/>
      <c r="M52" s="113">
        <v>370</v>
      </c>
      <c r="N52" s="114"/>
      <c r="O52" s="114"/>
      <c r="P52" s="113">
        <v>440</v>
      </c>
      <c r="Q52" s="3"/>
      <c r="R52" s="3"/>
      <c r="S52" s="3"/>
    </row>
    <row r="53" spans="1:19" x14ac:dyDescent="0.25">
      <c r="A53" s="1"/>
      <c r="B53" s="106"/>
      <c r="C53" s="112" t="s">
        <v>89</v>
      </c>
      <c r="D53" s="113">
        <v>294.42099999999999</v>
      </c>
      <c r="E53" s="95"/>
      <c r="F53" s="3"/>
      <c r="G53" s="113">
        <v>294.39999999999998</v>
      </c>
      <c r="H53" s="3"/>
      <c r="I53" s="3"/>
      <c r="J53" s="113">
        <v>294.39999999999998</v>
      </c>
      <c r="K53" s="3"/>
      <c r="L53" s="114"/>
      <c r="M53" s="113">
        <v>294.39999999999998</v>
      </c>
      <c r="N53" s="114"/>
      <c r="O53" s="114"/>
      <c r="P53" s="113">
        <v>294.39999999999998</v>
      </c>
      <c r="Q53" s="3"/>
      <c r="R53" s="3"/>
      <c r="S53" s="3"/>
    </row>
    <row r="54" spans="1:19" x14ac:dyDescent="0.25">
      <c r="A54" s="1"/>
      <c r="B54" s="106"/>
      <c r="C54" s="115" t="s">
        <v>90</v>
      </c>
      <c r="D54" s="113">
        <v>249.37899999999999</v>
      </c>
      <c r="E54" s="95"/>
      <c r="F54" s="3"/>
      <c r="G54" s="113">
        <v>311.7</v>
      </c>
      <c r="H54" s="3"/>
      <c r="I54" s="3"/>
      <c r="J54" s="113">
        <v>350</v>
      </c>
      <c r="K54" s="3"/>
      <c r="L54" s="114"/>
      <c r="M54" s="113">
        <v>400</v>
      </c>
      <c r="N54" s="114"/>
      <c r="O54" s="114"/>
      <c r="P54" s="113">
        <v>450</v>
      </c>
      <c r="Q54" s="3"/>
      <c r="R54" s="3"/>
      <c r="S54" s="3"/>
    </row>
    <row r="55" spans="1:19" ht="10.5" customHeight="1" x14ac:dyDescent="0.25">
      <c r="A55" s="1"/>
      <c r="B55" s="106"/>
      <c r="C55" s="94"/>
      <c r="D55" s="95"/>
      <c r="E55" s="9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6"/>
      <c r="C56" s="109" t="s">
        <v>91</v>
      </c>
      <c r="D56" s="110" t="s">
        <v>81</v>
      </c>
      <c r="E56" s="95"/>
      <c r="F56" s="100"/>
      <c r="G56" s="110" t="s">
        <v>92</v>
      </c>
      <c r="H56" s="95"/>
      <c r="I56" s="100"/>
      <c r="J56" s="110" t="s">
        <v>83</v>
      </c>
      <c r="K56" s="100"/>
      <c r="L56" s="3"/>
      <c r="M56" s="110" t="s">
        <v>84</v>
      </c>
      <c r="N56" s="111"/>
      <c r="O56" s="111"/>
      <c r="P56" s="110" t="s">
        <v>85</v>
      </c>
      <c r="Q56" s="3"/>
      <c r="R56" s="3"/>
      <c r="S56" s="3"/>
    </row>
    <row r="57" spans="1:19" x14ac:dyDescent="0.25">
      <c r="A57" s="1"/>
      <c r="B57" s="106"/>
      <c r="C57" s="112"/>
      <c r="D57" s="116">
        <v>15</v>
      </c>
      <c r="E57" s="95"/>
      <c r="F57" s="100"/>
      <c r="G57" s="116">
        <v>15</v>
      </c>
      <c r="H57" s="95"/>
      <c r="I57" s="100"/>
      <c r="J57" s="116">
        <v>15</v>
      </c>
      <c r="K57" s="100"/>
      <c r="L57" s="3"/>
      <c r="M57" s="116">
        <v>15</v>
      </c>
      <c r="N57" s="3"/>
      <c r="O57" s="3"/>
      <c r="P57" s="116">
        <v>15</v>
      </c>
      <c r="Q57" s="3"/>
      <c r="R57" s="3"/>
      <c r="S57" s="3"/>
    </row>
    <row r="58" spans="1:19" x14ac:dyDescent="0.25">
      <c r="A58" s="1"/>
      <c r="B58" s="106"/>
      <c r="C58" s="94"/>
      <c r="D58" s="95"/>
      <c r="E58" s="95"/>
      <c r="F58" s="100"/>
      <c r="G58" s="95"/>
      <c r="H58" s="95"/>
      <c r="I58" s="100"/>
      <c r="J58" s="100"/>
      <c r="K58" s="10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7" t="s">
        <v>93</v>
      </c>
      <c r="C59" s="118"/>
      <c r="D59" s="145"/>
      <c r="E59" s="145"/>
      <c r="F59" s="145"/>
      <c r="G59" s="145"/>
      <c r="H59" s="145"/>
      <c r="I59" s="145"/>
      <c r="J59" s="145"/>
      <c r="K59" s="145"/>
      <c r="L59" s="119"/>
      <c r="M59" s="119"/>
      <c r="N59" s="119"/>
      <c r="O59" s="119"/>
      <c r="P59" s="119"/>
      <c r="Q59" s="119"/>
      <c r="R59" s="120"/>
      <c r="S59" s="3"/>
    </row>
    <row r="60" spans="1:19" x14ac:dyDescent="0.25">
      <c r="A60" s="1"/>
      <c r="B60" s="121" t="s">
        <v>158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122"/>
      <c r="S60" s="3"/>
    </row>
    <row r="61" spans="1:19" x14ac:dyDescent="0.25">
      <c r="A61" s="1"/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97"/>
      <c r="N61" s="97"/>
      <c r="O61" s="97"/>
      <c r="P61" s="97"/>
      <c r="Q61" s="97"/>
      <c r="R61" s="122"/>
      <c r="S61" s="3"/>
    </row>
    <row r="62" spans="1:19" x14ac:dyDescent="0.25">
      <c r="A62" s="1"/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97"/>
      <c r="M62" s="97"/>
      <c r="N62" s="97"/>
      <c r="O62" s="97"/>
      <c r="P62" s="97"/>
      <c r="Q62" s="97"/>
      <c r="R62" s="122"/>
      <c r="S62" s="3"/>
    </row>
    <row r="63" spans="1:19" x14ac:dyDescent="0.25">
      <c r="A63" s="1"/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97"/>
      <c r="M63" s="97"/>
      <c r="N63" s="97"/>
      <c r="O63" s="97"/>
      <c r="P63" s="97"/>
      <c r="Q63" s="97"/>
      <c r="R63" s="122"/>
      <c r="S63" s="3"/>
    </row>
    <row r="64" spans="1:19" x14ac:dyDescent="0.25">
      <c r="A64" s="1"/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97"/>
      <c r="M64" s="97"/>
      <c r="N64" s="97"/>
      <c r="O64" s="97"/>
      <c r="P64" s="97"/>
      <c r="Q64" s="97"/>
      <c r="R64" s="122"/>
      <c r="S64" s="3"/>
    </row>
    <row r="65" spans="1:19" x14ac:dyDescent="0.25">
      <c r="A65" s="1"/>
      <c r="B65" s="123"/>
      <c r="C65" s="124"/>
      <c r="D65" s="125"/>
      <c r="E65" s="125"/>
      <c r="F65" s="125"/>
      <c r="G65" s="125"/>
      <c r="H65" s="125"/>
      <c r="I65" s="125"/>
      <c r="J65" s="125"/>
      <c r="K65" s="125"/>
      <c r="L65" s="97"/>
      <c r="M65" s="97"/>
      <c r="N65" s="97"/>
      <c r="O65" s="97"/>
      <c r="P65" s="97"/>
      <c r="Q65" s="97"/>
      <c r="R65" s="122"/>
      <c r="S65" s="3"/>
    </row>
    <row r="66" spans="1:19" x14ac:dyDescent="0.25">
      <c r="A66" s="1"/>
      <c r="B66" s="126"/>
      <c r="C66" s="127"/>
      <c r="D66" s="125"/>
      <c r="E66" s="125"/>
      <c r="F66" s="125"/>
      <c r="G66" s="125"/>
      <c r="H66" s="125"/>
      <c r="I66" s="125"/>
      <c r="J66" s="125"/>
      <c r="K66" s="125"/>
      <c r="L66" s="97"/>
      <c r="M66" s="97"/>
      <c r="N66" s="97"/>
      <c r="O66" s="97"/>
      <c r="P66" s="97"/>
      <c r="Q66" s="97"/>
      <c r="R66" s="122"/>
      <c r="S66" s="3"/>
    </row>
    <row r="67" spans="1:19" x14ac:dyDescent="0.25">
      <c r="A67" s="1"/>
      <c r="B67" s="123"/>
      <c r="C67" s="128"/>
      <c r="D67" s="125"/>
      <c r="E67" s="125"/>
      <c r="F67" s="125"/>
      <c r="G67" s="125"/>
      <c r="H67" s="125"/>
      <c r="I67" s="125"/>
      <c r="J67" s="125"/>
      <c r="K67" s="125"/>
      <c r="L67" s="97"/>
      <c r="M67" s="97"/>
      <c r="N67" s="97"/>
      <c r="O67" s="97"/>
      <c r="P67" s="97"/>
      <c r="Q67" s="97"/>
      <c r="R67" s="122"/>
      <c r="S67" s="3"/>
    </row>
    <row r="68" spans="1:19" x14ac:dyDescent="0.25">
      <c r="A68" s="1"/>
      <c r="B68" s="123"/>
      <c r="C68" s="128"/>
      <c r="D68" s="125"/>
      <c r="E68" s="125"/>
      <c r="F68" s="125"/>
      <c r="G68" s="125"/>
      <c r="H68" s="125"/>
      <c r="I68" s="125"/>
      <c r="J68" s="125"/>
      <c r="K68" s="125"/>
      <c r="L68" s="97"/>
      <c r="M68" s="97"/>
      <c r="N68" s="97"/>
      <c r="O68" s="97"/>
      <c r="P68" s="97"/>
      <c r="Q68" s="97"/>
      <c r="R68" s="122"/>
      <c r="S68" s="3"/>
    </row>
    <row r="69" spans="1:19" x14ac:dyDescent="0.25">
      <c r="A69" s="1"/>
      <c r="B69" s="129"/>
      <c r="C69" s="130"/>
      <c r="D69" s="131"/>
      <c r="E69" s="131"/>
      <c r="F69" s="131"/>
      <c r="G69" s="131"/>
      <c r="H69" s="131"/>
      <c r="I69" s="131"/>
      <c r="J69" s="131"/>
      <c r="K69" s="131"/>
      <c r="L69" s="132"/>
      <c r="M69" s="132"/>
      <c r="N69" s="132"/>
      <c r="O69" s="132"/>
      <c r="P69" s="132"/>
      <c r="Q69" s="132"/>
      <c r="R69" s="133"/>
      <c r="S69" s="3"/>
    </row>
    <row r="70" spans="1:19" x14ac:dyDescent="0.25">
      <c r="A70" s="92"/>
      <c r="B70" s="134"/>
      <c r="C70" s="135"/>
      <c r="D70" s="136"/>
      <c r="E70" s="136"/>
      <c r="F70" s="136"/>
      <c r="G70" s="136"/>
      <c r="H70" s="136"/>
      <c r="I70" s="136"/>
      <c r="J70" s="136"/>
      <c r="K70" s="136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7" t="s">
        <v>94</v>
      </c>
      <c r="C72" s="138">
        <v>45155</v>
      </c>
      <c r="D72" s="125"/>
      <c r="E72" s="137"/>
      <c r="F72" s="137" t="s">
        <v>96</v>
      </c>
      <c r="G72" s="139" t="s">
        <v>157</v>
      </c>
      <c r="H72" s="137"/>
      <c r="I72" s="137"/>
      <c r="J72" s="137"/>
      <c r="K72" s="137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7"/>
      <c r="C74" s="137"/>
      <c r="D74" s="140"/>
      <c r="E74" s="137"/>
      <c r="F74" s="137" t="s">
        <v>98</v>
      </c>
      <c r="G74" s="141"/>
      <c r="H74" s="137"/>
      <c r="I74" s="137"/>
      <c r="J74" s="137"/>
      <c r="K74" s="137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7"/>
      <c r="C75" s="137"/>
      <c r="D75" s="140"/>
      <c r="E75" s="137"/>
      <c r="F75" s="137"/>
      <c r="G75" s="141"/>
      <c r="H75" s="137"/>
      <c r="I75" s="137"/>
      <c r="J75" s="137"/>
      <c r="K75" s="137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2"/>
      <c r="B77" s="134"/>
      <c r="C77" s="135"/>
      <c r="D77" s="136"/>
      <c r="E77" s="136"/>
      <c r="F77" s="136"/>
      <c r="G77" s="136"/>
      <c r="H77" s="136"/>
      <c r="I77" s="136"/>
      <c r="J77" s="136"/>
      <c r="K77" s="136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D4:U4"/>
    <mergeCell ref="D8:U8"/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B63:K63"/>
    <mergeCell ref="B64:K64"/>
    <mergeCell ref="B62:K62"/>
    <mergeCell ref="D59:K59"/>
    <mergeCell ref="B61:K61"/>
    <mergeCell ref="B26:B27"/>
    <mergeCell ref="G26:G27"/>
    <mergeCell ref="H26:H27"/>
    <mergeCell ref="C43:C44"/>
    <mergeCell ref="C46:C47"/>
    <mergeCell ref="C26:C27"/>
    <mergeCell ref="D12:F12"/>
    <mergeCell ref="D10:F10"/>
    <mergeCell ref="D13:D14"/>
    <mergeCell ref="D25:F25"/>
    <mergeCell ref="D26:D27"/>
    <mergeCell ref="E26:E27"/>
    <mergeCell ref="F26:F27"/>
    <mergeCell ref="L26:L27"/>
    <mergeCell ref="G10:I10"/>
    <mergeCell ref="G12:I12"/>
    <mergeCell ref="G13:G14"/>
    <mergeCell ref="H13:H14"/>
    <mergeCell ref="E13:E14"/>
    <mergeCell ref="I26:I27"/>
    <mergeCell ref="L13:L14"/>
    <mergeCell ref="J25:L25"/>
    <mergeCell ref="I13:I14"/>
    <mergeCell ref="G25:I25"/>
    <mergeCell ref="J26:J27"/>
    <mergeCell ref="K26:K27"/>
    <mergeCell ref="J10:L10"/>
    <mergeCell ref="J12:L12"/>
    <mergeCell ref="J13:J14"/>
    <mergeCell ref="K13:K14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111"/>
  <sheetViews>
    <sheetView showGridLines="0" topLeftCell="A58" zoomScale="80" zoomScaleNormal="80" zoomScaleSheetLayoutView="80" workbookViewId="0">
      <selection activeCell="G74" sqref="G74"/>
    </sheetView>
  </sheetViews>
  <sheetFormatPr defaultColWidth="0" defaultRowHeight="15" customHeight="1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36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3"/>
      <c r="B1" s="3"/>
      <c r="C1" s="3"/>
      <c r="D1" s="3"/>
      <c r="E1" s="3"/>
      <c r="F1" s="3"/>
      <c r="G1" s="19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3"/>
      <c r="B2" s="194" t="s">
        <v>0</v>
      </c>
      <c r="C2" s="3"/>
      <c r="D2" s="3"/>
      <c r="E2" s="3"/>
      <c r="F2" s="3"/>
      <c r="G2" s="19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3"/>
      <c r="B3" s="3"/>
      <c r="C3" s="3"/>
      <c r="D3" s="3"/>
      <c r="E3" s="3"/>
      <c r="F3" s="3"/>
      <c r="G3" s="19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3"/>
      <c r="B4" s="3" t="s">
        <v>1</v>
      </c>
      <c r="C4" s="3"/>
      <c r="D4" s="195" t="str">
        <f>'[3]NR 2024'!D4:U4</f>
        <v>MĚSTSKÉ LESY CHOMUTOV, PŘÍSPĚVKOVÁ ORGANIZACE</v>
      </c>
      <c r="E4" s="195"/>
      <c r="F4" s="195"/>
      <c r="G4" s="195"/>
      <c r="H4" s="195"/>
      <c r="I4" s="195"/>
      <c r="J4" s="195"/>
      <c r="K4" s="19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3"/>
      <c r="B5" s="3"/>
      <c r="C5" s="3"/>
      <c r="D5" s="196"/>
      <c r="E5" s="196"/>
      <c r="F5" s="196"/>
      <c r="G5" s="196"/>
      <c r="H5" s="196"/>
      <c r="I5" s="196"/>
      <c r="J5" s="196"/>
      <c r="K5" s="196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 t="s">
        <v>3</v>
      </c>
      <c r="C6" s="3"/>
      <c r="D6" s="197">
        <f>'[3]NR 2024'!D6</f>
        <v>46790080</v>
      </c>
      <c r="E6" s="196"/>
      <c r="F6" s="196"/>
      <c r="G6" s="196"/>
      <c r="H6" s="196"/>
      <c r="I6" s="196"/>
      <c r="J6" s="196"/>
      <c r="K6" s="19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3"/>
      <c r="B7" s="3"/>
      <c r="C7" s="3"/>
      <c r="D7" s="196"/>
      <c r="E7" s="196"/>
      <c r="F7" s="196"/>
      <c r="G7" s="196"/>
      <c r="H7" s="196"/>
      <c r="I7" s="196"/>
      <c r="J7" s="196"/>
      <c r="K7" s="196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 t="s">
        <v>5</v>
      </c>
      <c r="C8" s="3"/>
      <c r="D8" s="198" t="str">
        <f>'[3]NR 2024'!D8:U8</f>
        <v>Hora Svatého Šebestiána 90, 431 82</v>
      </c>
      <c r="E8" s="198"/>
      <c r="F8" s="198"/>
      <c r="G8" s="198"/>
      <c r="H8" s="198"/>
      <c r="I8" s="198"/>
      <c r="J8" s="198"/>
      <c r="K8" s="198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3"/>
      <c r="B9" s="3"/>
      <c r="C9" s="3"/>
      <c r="D9" s="3"/>
      <c r="E9" s="3"/>
      <c r="F9" s="3"/>
      <c r="G9" s="19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3"/>
      <c r="B10" s="199" t="s">
        <v>7</v>
      </c>
      <c r="C10" s="200" t="s">
        <v>8</v>
      </c>
      <c r="D10" s="201" t="s">
        <v>9</v>
      </c>
      <c r="E10" s="201"/>
      <c r="F10" s="202"/>
      <c r="G10" s="201" t="s">
        <v>10</v>
      </c>
      <c r="H10" s="201"/>
      <c r="I10" s="203"/>
      <c r="J10" s="204" t="s">
        <v>11</v>
      </c>
      <c r="K10" s="201"/>
      <c r="L10" s="202"/>
      <c r="M10" s="205" t="s">
        <v>12</v>
      </c>
      <c r="N10" s="201"/>
      <c r="O10" s="202"/>
      <c r="P10" s="201" t="s">
        <v>13</v>
      </c>
      <c r="Q10" s="201"/>
      <c r="R10" s="202"/>
      <c r="S10" s="3"/>
    </row>
    <row r="11" spans="1:19" ht="30.75" customHeight="1" thickBot="1" x14ac:dyDescent="0.3">
      <c r="A11" s="3"/>
      <c r="B11" s="206"/>
      <c r="C11" s="207"/>
      <c r="D11" s="208" t="s">
        <v>14</v>
      </c>
      <c r="E11" s="209" t="s">
        <v>15</v>
      </c>
      <c r="F11" s="209" t="s">
        <v>16</v>
      </c>
      <c r="G11" s="208" t="s">
        <v>14</v>
      </c>
      <c r="H11" s="209" t="s">
        <v>15</v>
      </c>
      <c r="I11" s="210" t="s">
        <v>16</v>
      </c>
      <c r="J11" s="210" t="s">
        <v>14</v>
      </c>
      <c r="K11" s="209" t="s">
        <v>15</v>
      </c>
      <c r="L11" s="209" t="s">
        <v>16</v>
      </c>
      <c r="M11" s="211" t="s">
        <v>14</v>
      </c>
      <c r="N11" s="209" t="s">
        <v>15</v>
      </c>
      <c r="O11" s="209" t="s">
        <v>16</v>
      </c>
      <c r="P11" s="208" t="s">
        <v>14</v>
      </c>
      <c r="Q11" s="209" t="s">
        <v>15</v>
      </c>
      <c r="R11" s="209" t="s">
        <v>16</v>
      </c>
      <c r="S11" s="3"/>
    </row>
    <row r="12" spans="1:19" ht="15.75" customHeight="1" thickBot="1" x14ac:dyDescent="0.3">
      <c r="A12" s="3"/>
      <c r="B12" s="212"/>
      <c r="C12" s="213" t="s">
        <v>17</v>
      </c>
      <c r="D12" s="214"/>
      <c r="E12" s="214"/>
      <c r="F12" s="215"/>
      <c r="G12" s="214"/>
      <c r="H12" s="214"/>
      <c r="I12" s="214"/>
      <c r="J12" s="216"/>
      <c r="K12" s="214"/>
      <c r="L12" s="215"/>
      <c r="M12" s="214"/>
      <c r="N12" s="214"/>
      <c r="O12" s="215"/>
      <c r="P12" s="214"/>
      <c r="Q12" s="214"/>
      <c r="R12" s="215"/>
      <c r="S12" s="3"/>
    </row>
    <row r="13" spans="1:19" ht="15.75" customHeight="1" x14ac:dyDescent="0.25">
      <c r="A13" s="3"/>
      <c r="B13" s="217" t="s">
        <v>7</v>
      </c>
      <c r="C13" s="218" t="s">
        <v>8</v>
      </c>
      <c r="D13" s="219" t="s">
        <v>18</v>
      </c>
      <c r="E13" s="220" t="s">
        <v>19</v>
      </c>
      <c r="F13" s="221" t="s">
        <v>17</v>
      </c>
      <c r="G13" s="222" t="s">
        <v>18</v>
      </c>
      <c r="H13" s="220" t="s">
        <v>19</v>
      </c>
      <c r="I13" s="223" t="s">
        <v>17</v>
      </c>
      <c r="J13" s="219" t="s">
        <v>18</v>
      </c>
      <c r="K13" s="220" t="s">
        <v>19</v>
      </c>
      <c r="L13" s="221" t="s">
        <v>17</v>
      </c>
      <c r="M13" s="224" t="s">
        <v>18</v>
      </c>
      <c r="N13" s="220" t="s">
        <v>19</v>
      </c>
      <c r="O13" s="221" t="s">
        <v>17</v>
      </c>
      <c r="P13" s="222" t="s">
        <v>18</v>
      </c>
      <c r="Q13" s="220" t="s">
        <v>19</v>
      </c>
      <c r="R13" s="221" t="s">
        <v>17</v>
      </c>
      <c r="S13" s="3"/>
    </row>
    <row r="14" spans="1:19" ht="15.75" thickBot="1" x14ac:dyDescent="0.3">
      <c r="A14" s="3"/>
      <c r="B14" s="225"/>
      <c r="C14" s="226"/>
      <c r="D14" s="227"/>
      <c r="E14" s="228"/>
      <c r="F14" s="229"/>
      <c r="G14" s="230"/>
      <c r="H14" s="228"/>
      <c r="I14" s="231"/>
      <c r="J14" s="227"/>
      <c r="K14" s="228"/>
      <c r="L14" s="229"/>
      <c r="M14" s="232"/>
      <c r="N14" s="228"/>
      <c r="O14" s="229"/>
      <c r="P14" s="230"/>
      <c r="Q14" s="228"/>
      <c r="R14" s="229"/>
      <c r="S14" s="3"/>
    </row>
    <row r="15" spans="1:19" x14ac:dyDescent="0.25">
      <c r="A15" s="3"/>
      <c r="B15" s="233" t="s">
        <v>20</v>
      </c>
      <c r="C15" s="234" t="s">
        <v>21</v>
      </c>
      <c r="D15" s="235">
        <f>'[3]NR 2024'!G15</f>
        <v>10870</v>
      </c>
      <c r="E15" s="236">
        <f>'[3]NR 2024'!H15</f>
        <v>304</v>
      </c>
      <c r="F15" s="237">
        <f t="shared" ref="F15:F23" si="0">D15+E15</f>
        <v>11174</v>
      </c>
      <c r="G15" s="235">
        <v>8200</v>
      </c>
      <c r="H15" s="236">
        <f>'[3]NR 2024'!K15</f>
        <v>0</v>
      </c>
      <c r="I15" s="238">
        <f t="shared" ref="I15:I23" si="1">G15+H15</f>
        <v>8200</v>
      </c>
      <c r="J15" s="239">
        <f>'[3]NR 2024'!Y15</f>
        <v>8550</v>
      </c>
      <c r="K15" s="240">
        <f>'[3]NR 2024'!Z15</f>
        <v>400</v>
      </c>
      <c r="L15" s="241">
        <f>J15+K15</f>
        <v>8950</v>
      </c>
      <c r="M15" s="242">
        <v>8200</v>
      </c>
      <c r="N15" s="236">
        <v>400</v>
      </c>
      <c r="O15" s="237">
        <f t="shared" ref="O15:O23" si="2">M15+N15</f>
        <v>8600</v>
      </c>
      <c r="P15" s="235">
        <v>8200</v>
      </c>
      <c r="Q15" s="236">
        <v>350</v>
      </c>
      <c r="R15" s="237">
        <f t="shared" ref="R15:R23" si="3">P15+Q15</f>
        <v>8550</v>
      </c>
      <c r="S15" s="3"/>
    </row>
    <row r="16" spans="1:19" x14ac:dyDescent="0.25">
      <c r="A16" s="3"/>
      <c r="B16" s="243" t="s">
        <v>22</v>
      </c>
      <c r="C16" s="244" t="s">
        <v>23</v>
      </c>
      <c r="D16" s="235">
        <f>'[3]NR 2024'!G16</f>
        <v>4894.3999999999996</v>
      </c>
      <c r="E16" s="245">
        <f>'[3]NR 2024'!H16</f>
        <v>0</v>
      </c>
      <c r="F16" s="237">
        <f t="shared" si="0"/>
        <v>4894.3999999999996</v>
      </c>
      <c r="G16" s="235">
        <f>'[3]NR 2024'!J16</f>
        <v>7100</v>
      </c>
      <c r="H16" s="245">
        <f>'[3]NR 2024'!K16</f>
        <v>0</v>
      </c>
      <c r="I16" s="238">
        <f t="shared" si="1"/>
        <v>7100</v>
      </c>
      <c r="J16" s="246">
        <f>'[3]NR 2024'!Y16</f>
        <v>12000</v>
      </c>
      <c r="K16" s="247">
        <f>'[3]NR 2024'!Z16</f>
        <v>0</v>
      </c>
      <c r="L16" s="248">
        <f t="shared" ref="L16:L23" si="4">J16+K16</f>
        <v>12000</v>
      </c>
      <c r="M16" s="249">
        <v>12000</v>
      </c>
      <c r="N16" s="245"/>
      <c r="O16" s="237">
        <f t="shared" si="2"/>
        <v>12000</v>
      </c>
      <c r="P16" s="250">
        <v>12000</v>
      </c>
      <c r="Q16" s="245"/>
      <c r="R16" s="237">
        <f t="shared" si="3"/>
        <v>12000</v>
      </c>
      <c r="S16" s="3"/>
    </row>
    <row r="17" spans="1:19" x14ac:dyDescent="0.25">
      <c r="A17" s="3"/>
      <c r="B17" s="243" t="s">
        <v>24</v>
      </c>
      <c r="C17" s="251" t="s">
        <v>25</v>
      </c>
      <c r="D17" s="235">
        <f>'[3]NR 2024'!G17</f>
        <v>0</v>
      </c>
      <c r="E17" s="245">
        <f>'[3]NR 2024'!H17</f>
        <v>0</v>
      </c>
      <c r="F17" s="237">
        <f t="shared" si="0"/>
        <v>0</v>
      </c>
      <c r="G17" s="235">
        <f>'[3]NR 2024'!J17</f>
        <v>0</v>
      </c>
      <c r="H17" s="245">
        <f>'[3]NR 2024'!K17</f>
        <v>0</v>
      </c>
      <c r="I17" s="238">
        <f t="shared" si="1"/>
        <v>0</v>
      </c>
      <c r="J17" s="246">
        <f>'[3]NR 2024'!Y17</f>
        <v>0</v>
      </c>
      <c r="K17" s="247">
        <f>'[3]NR 2024'!Z17</f>
        <v>0</v>
      </c>
      <c r="L17" s="248">
        <f t="shared" si="4"/>
        <v>0</v>
      </c>
      <c r="M17" s="249">
        <v>0</v>
      </c>
      <c r="N17" s="252"/>
      <c r="O17" s="237">
        <f t="shared" si="2"/>
        <v>0</v>
      </c>
      <c r="P17" s="250">
        <v>0</v>
      </c>
      <c r="Q17" s="252"/>
      <c r="R17" s="237">
        <f t="shared" si="3"/>
        <v>0</v>
      </c>
      <c r="S17" s="3"/>
    </row>
    <row r="18" spans="1:19" x14ac:dyDescent="0.25">
      <c r="A18" s="3"/>
      <c r="B18" s="243" t="s">
        <v>26</v>
      </c>
      <c r="C18" s="253" t="s">
        <v>27</v>
      </c>
      <c r="D18" s="235">
        <f>'[3]NR 2024'!G18</f>
        <v>2796.8</v>
      </c>
      <c r="E18" s="236">
        <f>'[3]NR 2024'!H18</f>
        <v>0</v>
      </c>
      <c r="F18" s="237">
        <f t="shared" si="0"/>
        <v>2796.8</v>
      </c>
      <c r="G18" s="235">
        <v>4500</v>
      </c>
      <c r="H18" s="236">
        <v>0</v>
      </c>
      <c r="I18" s="238">
        <f t="shared" si="1"/>
        <v>4500</v>
      </c>
      <c r="J18" s="246">
        <f>'[3]NR 2024'!Y18</f>
        <v>0</v>
      </c>
      <c r="K18" s="247">
        <f>'[3]NR 2024'!Z18</f>
        <v>0</v>
      </c>
      <c r="L18" s="248">
        <f t="shared" si="4"/>
        <v>0</v>
      </c>
      <c r="M18" s="249">
        <v>0</v>
      </c>
      <c r="N18" s="236">
        <v>0</v>
      </c>
      <c r="O18" s="237">
        <f t="shared" si="2"/>
        <v>0</v>
      </c>
      <c r="P18" s="250">
        <v>0</v>
      </c>
      <c r="Q18" s="236">
        <v>0</v>
      </c>
      <c r="R18" s="237">
        <f t="shared" si="3"/>
        <v>0</v>
      </c>
      <c r="S18" s="3"/>
    </row>
    <row r="19" spans="1:19" x14ac:dyDescent="0.25">
      <c r="A19" s="3"/>
      <c r="B19" s="243" t="s">
        <v>28</v>
      </c>
      <c r="C19" s="254" t="s">
        <v>29</v>
      </c>
      <c r="D19" s="235">
        <f>'[3]NR 2024'!G19</f>
        <v>380</v>
      </c>
      <c r="E19" s="236">
        <f>'[3]NR 2024'!H19</f>
        <v>0</v>
      </c>
      <c r="F19" s="237">
        <f t="shared" si="0"/>
        <v>380</v>
      </c>
      <c r="G19" s="235">
        <v>380</v>
      </c>
      <c r="H19" s="236">
        <f>'[3]NR 2024'!K19</f>
        <v>0</v>
      </c>
      <c r="I19" s="238">
        <f t="shared" si="1"/>
        <v>380</v>
      </c>
      <c r="J19" s="246">
        <f>'[3]NR 2024'!Y19</f>
        <v>380</v>
      </c>
      <c r="K19" s="247">
        <f>'[3]NR 2024'!Z19</f>
        <v>0</v>
      </c>
      <c r="L19" s="248">
        <f t="shared" si="4"/>
        <v>380</v>
      </c>
      <c r="M19" s="249">
        <v>380</v>
      </c>
      <c r="N19" s="236">
        <v>0</v>
      </c>
      <c r="O19" s="237">
        <f t="shared" si="2"/>
        <v>380</v>
      </c>
      <c r="P19" s="250">
        <v>380</v>
      </c>
      <c r="Q19" s="236">
        <v>0</v>
      </c>
      <c r="R19" s="237">
        <f t="shared" si="3"/>
        <v>380</v>
      </c>
      <c r="S19" s="3"/>
    </row>
    <row r="20" spans="1:19" x14ac:dyDescent="0.25">
      <c r="A20" s="3"/>
      <c r="B20" s="243" t="s">
        <v>30</v>
      </c>
      <c r="C20" s="255" t="s">
        <v>31</v>
      </c>
      <c r="D20" s="235">
        <f>'[3]NR 2024'!G20</f>
        <v>0</v>
      </c>
      <c r="E20" s="236">
        <f>'[3]NR 2024'!H20</f>
        <v>0</v>
      </c>
      <c r="F20" s="237">
        <f t="shared" si="0"/>
        <v>0</v>
      </c>
      <c r="G20" s="235">
        <f>'[3]NR 2024'!J20</f>
        <v>0</v>
      </c>
      <c r="H20" s="236">
        <f>'[3]NR 2024'!K20</f>
        <v>0</v>
      </c>
      <c r="I20" s="238">
        <f t="shared" si="1"/>
        <v>0</v>
      </c>
      <c r="J20" s="246">
        <f>'[3]NR 2024'!Y20</f>
        <v>0</v>
      </c>
      <c r="K20" s="247">
        <f>'[3]NR 2024'!Z20</f>
        <v>0</v>
      </c>
      <c r="L20" s="248">
        <f t="shared" si="4"/>
        <v>0</v>
      </c>
      <c r="M20" s="249">
        <v>0</v>
      </c>
      <c r="N20" s="236">
        <v>0</v>
      </c>
      <c r="O20" s="237">
        <f t="shared" si="2"/>
        <v>0</v>
      </c>
      <c r="P20" s="250">
        <v>0</v>
      </c>
      <c r="Q20" s="236">
        <v>0</v>
      </c>
      <c r="R20" s="237">
        <f t="shared" si="3"/>
        <v>0</v>
      </c>
      <c r="S20" s="3"/>
    </row>
    <row r="21" spans="1:19" x14ac:dyDescent="0.25">
      <c r="A21" s="3"/>
      <c r="B21" s="243" t="s">
        <v>32</v>
      </c>
      <c r="C21" s="256" t="s">
        <v>33</v>
      </c>
      <c r="D21" s="235">
        <f>'[3]NR 2024'!G21</f>
        <v>223</v>
      </c>
      <c r="E21" s="236">
        <f>'[3]NR 2024'!H21</f>
        <v>30</v>
      </c>
      <c r="F21" s="237">
        <f t="shared" si="0"/>
        <v>253</v>
      </c>
      <c r="G21" s="235">
        <v>150</v>
      </c>
      <c r="H21" s="236">
        <f>'[3]NR 2024'!K21</f>
        <v>0</v>
      </c>
      <c r="I21" s="238">
        <f t="shared" si="1"/>
        <v>150</v>
      </c>
      <c r="J21" s="246">
        <f>'[3]NR 2024'!Y21</f>
        <v>100</v>
      </c>
      <c r="K21" s="247">
        <f>'[3]NR 2024'!Z21</f>
        <v>0</v>
      </c>
      <c r="L21" s="248">
        <f t="shared" si="4"/>
        <v>100</v>
      </c>
      <c r="M21" s="249">
        <v>80</v>
      </c>
      <c r="N21" s="257">
        <v>0</v>
      </c>
      <c r="O21" s="237">
        <f t="shared" si="2"/>
        <v>80</v>
      </c>
      <c r="P21" s="250">
        <v>100</v>
      </c>
      <c r="Q21" s="257">
        <v>0</v>
      </c>
      <c r="R21" s="237">
        <f t="shared" si="3"/>
        <v>100</v>
      </c>
      <c r="S21" s="3"/>
    </row>
    <row r="22" spans="1:19" x14ac:dyDescent="0.25">
      <c r="A22" s="3"/>
      <c r="B22" s="243" t="s">
        <v>34</v>
      </c>
      <c r="C22" s="256" t="s">
        <v>35</v>
      </c>
      <c r="D22" s="235">
        <f>'[3]NR 2024'!G22</f>
        <v>0</v>
      </c>
      <c r="E22" s="236">
        <f>'[3]NR 2024'!H22</f>
        <v>0</v>
      </c>
      <c r="F22" s="237">
        <f t="shared" si="0"/>
        <v>0</v>
      </c>
      <c r="G22" s="235">
        <f>'[3]NR 2024'!J22</f>
        <v>0</v>
      </c>
      <c r="H22" s="236">
        <f>'[3]NR 2024'!K22</f>
        <v>0</v>
      </c>
      <c r="I22" s="238">
        <f t="shared" si="1"/>
        <v>0</v>
      </c>
      <c r="J22" s="246">
        <f>'[3]NR 2024'!Y22</f>
        <v>0</v>
      </c>
      <c r="K22" s="247">
        <f>'[3]NR 2024'!Z22</f>
        <v>0</v>
      </c>
      <c r="L22" s="248">
        <f t="shared" si="4"/>
        <v>0</v>
      </c>
      <c r="M22" s="249">
        <v>0</v>
      </c>
      <c r="N22" s="257">
        <v>0</v>
      </c>
      <c r="O22" s="237">
        <f t="shared" si="2"/>
        <v>0</v>
      </c>
      <c r="P22" s="250">
        <v>0</v>
      </c>
      <c r="Q22" s="257">
        <v>0</v>
      </c>
      <c r="R22" s="237">
        <f t="shared" si="3"/>
        <v>0</v>
      </c>
      <c r="S22" s="3"/>
    </row>
    <row r="23" spans="1:19" ht="15.75" thickBot="1" x14ac:dyDescent="0.3">
      <c r="A23" s="3"/>
      <c r="B23" s="258" t="s">
        <v>36</v>
      </c>
      <c r="C23" s="259" t="s">
        <v>37</v>
      </c>
      <c r="D23" s="235">
        <f>'[3]NR 2024'!G23</f>
        <v>0</v>
      </c>
      <c r="E23" s="236">
        <f>'[3]NR 2024'!H23</f>
        <v>0</v>
      </c>
      <c r="F23" s="260">
        <f t="shared" si="0"/>
        <v>0</v>
      </c>
      <c r="G23" s="235">
        <f>'[3]NR 2024'!J23</f>
        <v>0</v>
      </c>
      <c r="H23" s="236">
        <f>'[3]NR 2024'!K23</f>
        <v>0</v>
      </c>
      <c r="I23" s="261">
        <f t="shared" si="1"/>
        <v>0</v>
      </c>
      <c r="J23" s="246">
        <f>'[3]NR 2024'!Y23</f>
        <v>0</v>
      </c>
      <c r="K23" s="247">
        <f>'[3]NR 2024'!Z23</f>
        <v>0</v>
      </c>
      <c r="L23" s="248">
        <f t="shared" si="4"/>
        <v>0</v>
      </c>
      <c r="M23" s="262">
        <v>0</v>
      </c>
      <c r="N23" s="263">
        <v>0</v>
      </c>
      <c r="O23" s="260">
        <f t="shared" si="2"/>
        <v>0</v>
      </c>
      <c r="P23" s="264">
        <v>0</v>
      </c>
      <c r="Q23" s="263">
        <v>0</v>
      </c>
      <c r="R23" s="260">
        <f t="shared" si="3"/>
        <v>0</v>
      </c>
      <c r="S23" s="3"/>
    </row>
    <row r="24" spans="1:19" ht="15.75" thickBot="1" x14ac:dyDescent="0.3">
      <c r="A24" s="3"/>
      <c r="B24" s="265" t="s">
        <v>38</v>
      </c>
      <c r="C24" s="266" t="s">
        <v>39</v>
      </c>
      <c r="D24" s="267">
        <f t="shared" ref="D24:R24" si="5">SUM(D15:D21)</f>
        <v>19164.2</v>
      </c>
      <c r="E24" s="267">
        <f t="shared" si="5"/>
        <v>334</v>
      </c>
      <c r="F24" s="267">
        <f t="shared" si="5"/>
        <v>19498.2</v>
      </c>
      <c r="G24" s="267">
        <f t="shared" si="5"/>
        <v>20330</v>
      </c>
      <c r="H24" s="267">
        <f t="shared" si="5"/>
        <v>0</v>
      </c>
      <c r="I24" s="268">
        <f t="shared" si="5"/>
        <v>20330</v>
      </c>
      <c r="J24" s="269">
        <f t="shared" si="5"/>
        <v>21030</v>
      </c>
      <c r="K24" s="269">
        <f t="shared" si="5"/>
        <v>400</v>
      </c>
      <c r="L24" s="269">
        <f t="shared" si="5"/>
        <v>21430</v>
      </c>
      <c r="M24" s="270">
        <f>SUM(M15:M23)</f>
        <v>20660</v>
      </c>
      <c r="N24" s="267">
        <f>SUM(N15:N23)</f>
        <v>400</v>
      </c>
      <c r="O24" s="267">
        <f>SUM(O15:O21)</f>
        <v>21060</v>
      </c>
      <c r="P24" s="267">
        <f>SUM(P15:P23)</f>
        <v>20680</v>
      </c>
      <c r="Q24" s="267">
        <f>SUM(Q15:Q23)</f>
        <v>350</v>
      </c>
      <c r="R24" s="267">
        <f t="shared" si="5"/>
        <v>21030</v>
      </c>
      <c r="S24" s="3"/>
    </row>
    <row r="25" spans="1:19" ht="15.75" customHeight="1" thickBot="1" x14ac:dyDescent="0.3">
      <c r="A25" s="3"/>
      <c r="B25" s="271"/>
      <c r="C25" s="272" t="s">
        <v>40</v>
      </c>
      <c r="D25" s="273"/>
      <c r="E25" s="273"/>
      <c r="F25" s="274"/>
      <c r="G25" s="273"/>
      <c r="H25" s="273"/>
      <c r="I25" s="273"/>
      <c r="J25" s="275"/>
      <c r="K25" s="273"/>
      <c r="L25" s="274"/>
      <c r="M25" s="273"/>
      <c r="N25" s="273"/>
      <c r="O25" s="274"/>
      <c r="P25" s="273"/>
      <c r="Q25" s="273"/>
      <c r="R25" s="274"/>
      <c r="S25" s="3"/>
    </row>
    <row r="26" spans="1:19" x14ac:dyDescent="0.25">
      <c r="A26" s="3"/>
      <c r="B26" s="217" t="s">
        <v>7</v>
      </c>
      <c r="C26" s="218" t="s">
        <v>8</v>
      </c>
      <c r="D26" s="219" t="s">
        <v>41</v>
      </c>
      <c r="E26" s="276" t="s">
        <v>42</v>
      </c>
      <c r="F26" s="277" t="s">
        <v>43</v>
      </c>
      <c r="G26" s="222" t="s">
        <v>41</v>
      </c>
      <c r="H26" s="276" t="s">
        <v>42</v>
      </c>
      <c r="I26" s="278" t="s">
        <v>43</v>
      </c>
      <c r="J26" s="219" t="s">
        <v>41</v>
      </c>
      <c r="K26" s="276" t="s">
        <v>42</v>
      </c>
      <c r="L26" s="277" t="s">
        <v>43</v>
      </c>
      <c r="M26" s="224" t="s">
        <v>41</v>
      </c>
      <c r="N26" s="276" t="s">
        <v>42</v>
      </c>
      <c r="O26" s="277" t="s">
        <v>43</v>
      </c>
      <c r="P26" s="222" t="s">
        <v>41</v>
      </c>
      <c r="Q26" s="276" t="s">
        <v>42</v>
      </c>
      <c r="R26" s="277" t="s">
        <v>43</v>
      </c>
      <c r="S26" s="3"/>
    </row>
    <row r="27" spans="1:19" ht="15.75" thickBot="1" x14ac:dyDescent="0.3">
      <c r="A27" s="3"/>
      <c r="B27" s="225"/>
      <c r="C27" s="226"/>
      <c r="D27" s="227"/>
      <c r="E27" s="279"/>
      <c r="F27" s="280"/>
      <c r="G27" s="230"/>
      <c r="H27" s="279"/>
      <c r="I27" s="281"/>
      <c r="J27" s="227"/>
      <c r="K27" s="279"/>
      <c r="L27" s="280"/>
      <c r="M27" s="232"/>
      <c r="N27" s="279"/>
      <c r="O27" s="280"/>
      <c r="P27" s="230"/>
      <c r="Q27" s="279"/>
      <c r="R27" s="280"/>
      <c r="S27" s="3"/>
    </row>
    <row r="28" spans="1:19" x14ac:dyDescent="0.25">
      <c r="A28" s="3"/>
      <c r="B28" s="233" t="s">
        <v>44</v>
      </c>
      <c r="C28" s="234" t="s">
        <v>45</v>
      </c>
      <c r="D28" s="235">
        <f>'[3]NR 2024'!G28</f>
        <v>149</v>
      </c>
      <c r="E28" s="236">
        <f>'[3]NR 2024'!H28</f>
        <v>0</v>
      </c>
      <c r="F28" s="237">
        <f t="shared" ref="F28:F40" si="6">D28+E28</f>
        <v>149</v>
      </c>
      <c r="G28" s="235">
        <f>'[3]NR 2024'!M28</f>
        <v>200</v>
      </c>
      <c r="H28" s="236">
        <f>'[3]NR 2024'!N28</f>
        <v>0</v>
      </c>
      <c r="I28" s="238">
        <f t="shared" ref="I28:I40" si="7">G28+H28</f>
        <v>200</v>
      </c>
      <c r="J28" s="239">
        <f>'[3]NR 2024'!Y28</f>
        <v>150</v>
      </c>
      <c r="K28" s="240">
        <f>'[3]NR 2024'!Z28</f>
        <v>0</v>
      </c>
      <c r="L28" s="241">
        <f t="shared" ref="L28:L40" si="8">J28+K28</f>
        <v>150</v>
      </c>
      <c r="M28" s="282">
        <v>150</v>
      </c>
      <c r="N28" s="282">
        <v>0</v>
      </c>
      <c r="O28" s="237">
        <f t="shared" ref="O28:O40" si="9">M28+N28</f>
        <v>150</v>
      </c>
      <c r="P28" s="282">
        <v>150</v>
      </c>
      <c r="Q28" s="282">
        <v>0</v>
      </c>
      <c r="R28" s="237">
        <f t="shared" ref="R28:R40" si="10">P28+Q28</f>
        <v>150</v>
      </c>
      <c r="S28" s="3"/>
    </row>
    <row r="29" spans="1:19" x14ac:dyDescent="0.25">
      <c r="A29" s="3"/>
      <c r="B29" s="243" t="s">
        <v>46</v>
      </c>
      <c r="C29" s="256" t="s">
        <v>47</v>
      </c>
      <c r="D29" s="235">
        <f>'[3]NR 2024'!G29</f>
        <v>7610</v>
      </c>
      <c r="E29" s="245">
        <f>'[3]NR 2024'!H29</f>
        <v>41.1</v>
      </c>
      <c r="F29" s="237">
        <f t="shared" si="6"/>
        <v>7651.1</v>
      </c>
      <c r="G29" s="235">
        <f>'[3]NR 2024'!M29</f>
        <v>5040</v>
      </c>
      <c r="H29" s="245">
        <f>'[3]NR 2024'!N29</f>
        <v>0</v>
      </c>
      <c r="I29" s="238">
        <f t="shared" si="7"/>
        <v>5040</v>
      </c>
      <c r="J29" s="246">
        <f>'[3]NR 2024'!Y29</f>
        <v>7200</v>
      </c>
      <c r="K29" s="283">
        <f>'[3]NR 2024'!Z29</f>
        <v>70</v>
      </c>
      <c r="L29" s="248">
        <f t="shared" si="8"/>
        <v>7270</v>
      </c>
      <c r="M29" s="284">
        <v>6000</v>
      </c>
      <c r="N29" s="285">
        <v>70</v>
      </c>
      <c r="O29" s="237">
        <f t="shared" si="9"/>
        <v>6070</v>
      </c>
      <c r="P29" s="284">
        <v>6000</v>
      </c>
      <c r="Q29" s="285">
        <v>50</v>
      </c>
      <c r="R29" s="237">
        <f t="shared" si="10"/>
        <v>6050</v>
      </c>
      <c r="S29" s="3"/>
    </row>
    <row r="30" spans="1:19" x14ac:dyDescent="0.25">
      <c r="A30" s="3"/>
      <c r="B30" s="243" t="s">
        <v>48</v>
      </c>
      <c r="C30" s="256" t="s">
        <v>49</v>
      </c>
      <c r="D30" s="235">
        <f>'[3]NR 2024'!G30</f>
        <v>188</v>
      </c>
      <c r="E30" s="245">
        <f>'[3]NR 2024'!H30</f>
        <v>0</v>
      </c>
      <c r="F30" s="237">
        <f t="shared" si="6"/>
        <v>188</v>
      </c>
      <c r="G30" s="235">
        <f>'[3]NR 2024'!M30</f>
        <v>125</v>
      </c>
      <c r="H30" s="245">
        <f>'[3]NR 2024'!N30</f>
        <v>0</v>
      </c>
      <c r="I30" s="238">
        <f t="shared" si="7"/>
        <v>125</v>
      </c>
      <c r="J30" s="246">
        <f>'[3]NR 2024'!Y30</f>
        <v>150</v>
      </c>
      <c r="K30" s="283">
        <f>'[3]NR 2024'!Z30</f>
        <v>0</v>
      </c>
      <c r="L30" s="248">
        <f t="shared" si="8"/>
        <v>150</v>
      </c>
      <c r="M30" s="284">
        <v>150</v>
      </c>
      <c r="N30" s="285">
        <v>0</v>
      </c>
      <c r="O30" s="237">
        <f t="shared" si="9"/>
        <v>150</v>
      </c>
      <c r="P30" s="284">
        <v>150</v>
      </c>
      <c r="Q30" s="285"/>
      <c r="R30" s="237">
        <f t="shared" si="10"/>
        <v>150</v>
      </c>
      <c r="S30" s="3"/>
    </row>
    <row r="31" spans="1:19" x14ac:dyDescent="0.25">
      <c r="A31" s="3"/>
      <c r="B31" s="243"/>
      <c r="C31" s="256" t="s">
        <v>100</v>
      </c>
      <c r="D31" s="235">
        <f>'[3]NR 2024'!G31</f>
        <v>-5002</v>
      </c>
      <c r="E31" s="245">
        <f>'[3]NR 2024'!H31</f>
        <v>0</v>
      </c>
      <c r="F31" s="237">
        <f t="shared" si="6"/>
        <v>-5002</v>
      </c>
      <c r="G31" s="235">
        <f>'[3]NR 2024'!M31</f>
        <v>0</v>
      </c>
      <c r="H31" s="245">
        <f>'[3]NR 2024'!N31</f>
        <v>0</v>
      </c>
      <c r="I31" s="238">
        <f t="shared" si="7"/>
        <v>0</v>
      </c>
      <c r="J31" s="246">
        <f>'[3]NR 2024'!Y31</f>
        <v>-3000</v>
      </c>
      <c r="K31" s="283">
        <f>'[3]NR 2024'!Z31</f>
        <v>0</v>
      </c>
      <c r="L31" s="248">
        <f t="shared" si="8"/>
        <v>-3000</v>
      </c>
      <c r="M31" s="284">
        <v>0</v>
      </c>
      <c r="N31" s="285">
        <v>0</v>
      </c>
      <c r="O31" s="237">
        <f t="shared" si="9"/>
        <v>0</v>
      </c>
      <c r="P31" s="284">
        <v>0</v>
      </c>
      <c r="Q31" s="285"/>
      <c r="R31" s="237"/>
      <c r="S31" s="3"/>
    </row>
    <row r="32" spans="1:19" x14ac:dyDescent="0.25">
      <c r="A32" s="3"/>
      <c r="B32" s="243" t="s">
        <v>50</v>
      </c>
      <c r="C32" s="256" t="s">
        <v>51</v>
      </c>
      <c r="D32" s="235">
        <f>'[3]NR 2024'!G32</f>
        <v>7814</v>
      </c>
      <c r="E32" s="236">
        <f>'[3]NR 2024'!H32</f>
        <v>0</v>
      </c>
      <c r="F32" s="237">
        <f t="shared" si="6"/>
        <v>7814</v>
      </c>
      <c r="G32" s="235">
        <f>'[3]NR 2024'!M32</f>
        <v>7000</v>
      </c>
      <c r="H32" s="236">
        <f>'[3]NR 2024'!N32</f>
        <v>0</v>
      </c>
      <c r="I32" s="238">
        <f t="shared" si="7"/>
        <v>7000</v>
      </c>
      <c r="J32" s="246">
        <f>'[3]NR 2024'!Y32</f>
        <v>9200</v>
      </c>
      <c r="K32" s="247">
        <f>'[3]NR 2024'!Z32</f>
        <v>250</v>
      </c>
      <c r="L32" s="248">
        <f t="shared" si="8"/>
        <v>9450</v>
      </c>
      <c r="M32" s="284">
        <v>7500</v>
      </c>
      <c r="N32" s="284">
        <v>250</v>
      </c>
      <c r="O32" s="237">
        <f t="shared" si="9"/>
        <v>7750</v>
      </c>
      <c r="P32" s="284">
        <v>7500</v>
      </c>
      <c r="Q32" s="284">
        <v>240</v>
      </c>
      <c r="R32" s="237">
        <f t="shared" si="10"/>
        <v>7740</v>
      </c>
      <c r="S32" s="3"/>
    </row>
    <row r="33" spans="1:19" x14ac:dyDescent="0.25">
      <c r="A33" s="3"/>
      <c r="B33" s="243" t="s">
        <v>52</v>
      </c>
      <c r="C33" s="256" t="s">
        <v>53</v>
      </c>
      <c r="D33" s="235">
        <f>'[3]NR 2024'!G33</f>
        <v>4656</v>
      </c>
      <c r="E33" s="236">
        <f>'[3]NR 2024'!H33</f>
        <v>77.400000000000006</v>
      </c>
      <c r="F33" s="237">
        <f t="shared" si="6"/>
        <v>4733.3999999999996</v>
      </c>
      <c r="G33" s="235">
        <f>'[3]NR 2024'!M33</f>
        <v>5045</v>
      </c>
      <c r="H33" s="236">
        <f>'[3]NR 2024'!N33</f>
        <v>0</v>
      </c>
      <c r="I33" s="238">
        <f t="shared" si="7"/>
        <v>5045</v>
      </c>
      <c r="J33" s="246">
        <f>'[3]NR 2024'!Y33</f>
        <v>5100</v>
      </c>
      <c r="K33" s="247">
        <f>'[3]NR 2024'!Z33</f>
        <v>60</v>
      </c>
      <c r="L33" s="248">
        <f t="shared" si="8"/>
        <v>5160</v>
      </c>
      <c r="M33" s="284">
        <v>5100</v>
      </c>
      <c r="N33" s="284">
        <v>60</v>
      </c>
      <c r="O33" s="237">
        <f t="shared" si="9"/>
        <v>5160</v>
      </c>
      <c r="P33" s="284">
        <v>5100</v>
      </c>
      <c r="Q33" s="284">
        <v>60</v>
      </c>
      <c r="R33" s="237">
        <f t="shared" si="10"/>
        <v>5160</v>
      </c>
      <c r="S33" s="3"/>
    </row>
    <row r="34" spans="1:19" x14ac:dyDescent="0.25">
      <c r="A34" s="3"/>
      <c r="B34" s="243" t="s">
        <v>54</v>
      </c>
      <c r="C34" s="254" t="s">
        <v>55</v>
      </c>
      <c r="D34" s="235">
        <f>'[3]NR 2024'!G34</f>
        <v>4433</v>
      </c>
      <c r="E34" s="236">
        <f>'[3]NR 2024'!H34</f>
        <v>0</v>
      </c>
      <c r="F34" s="237">
        <f t="shared" si="6"/>
        <v>4433</v>
      </c>
      <c r="G34" s="235">
        <f>'[3]NR 2024'!M34</f>
        <v>4745</v>
      </c>
      <c r="H34" s="236">
        <f>'[3]NR 2024'!N34</f>
        <v>0</v>
      </c>
      <c r="I34" s="238">
        <f t="shared" si="7"/>
        <v>4745</v>
      </c>
      <c r="J34" s="246">
        <f>'[3]NR 2024'!Y34</f>
        <v>4900</v>
      </c>
      <c r="K34" s="247">
        <f>'[3]NR 2024'!Z34</f>
        <v>0</v>
      </c>
      <c r="L34" s="248">
        <f t="shared" si="8"/>
        <v>4900</v>
      </c>
      <c r="M34" s="284">
        <v>4900</v>
      </c>
      <c r="N34" s="284">
        <v>0</v>
      </c>
      <c r="O34" s="237">
        <f t="shared" si="9"/>
        <v>4900</v>
      </c>
      <c r="P34" s="284">
        <v>4900</v>
      </c>
      <c r="Q34" s="284">
        <v>0</v>
      </c>
      <c r="R34" s="237">
        <f t="shared" si="10"/>
        <v>4900</v>
      </c>
      <c r="S34" s="3"/>
    </row>
    <row r="35" spans="1:19" x14ac:dyDescent="0.25">
      <c r="A35" s="3"/>
      <c r="B35" s="243" t="s">
        <v>56</v>
      </c>
      <c r="C35" s="286" t="s">
        <v>57</v>
      </c>
      <c r="D35" s="235">
        <f>'[3]NR 2024'!G35</f>
        <v>223</v>
      </c>
      <c r="E35" s="236">
        <f>'[3]NR 2024'!H35</f>
        <v>0</v>
      </c>
      <c r="F35" s="237">
        <f t="shared" si="6"/>
        <v>223</v>
      </c>
      <c r="G35" s="235">
        <f>'[3]NR 2024'!M35</f>
        <v>300</v>
      </c>
      <c r="H35" s="236">
        <f>'[3]NR 2024'!N35</f>
        <v>0</v>
      </c>
      <c r="I35" s="238">
        <f t="shared" si="7"/>
        <v>300</v>
      </c>
      <c r="J35" s="246">
        <f>'[3]NR 2024'!Y35</f>
        <v>200</v>
      </c>
      <c r="K35" s="247">
        <f>'[3]NR 2024'!Z35</f>
        <v>0</v>
      </c>
      <c r="L35" s="248">
        <f t="shared" si="8"/>
        <v>200</v>
      </c>
      <c r="M35" s="284">
        <v>200</v>
      </c>
      <c r="N35" s="284">
        <v>0</v>
      </c>
      <c r="O35" s="237">
        <f t="shared" si="9"/>
        <v>200</v>
      </c>
      <c r="P35" s="284">
        <v>200</v>
      </c>
      <c r="Q35" s="284">
        <v>20</v>
      </c>
      <c r="R35" s="237">
        <f t="shared" si="10"/>
        <v>220</v>
      </c>
      <c r="S35" s="3"/>
    </row>
    <row r="36" spans="1:19" x14ac:dyDescent="0.25">
      <c r="A36" s="3"/>
      <c r="B36" s="243" t="s">
        <v>58</v>
      </c>
      <c r="C36" s="256" t="s">
        <v>59</v>
      </c>
      <c r="D36" s="235">
        <f>'[3]NR 2024'!G36</f>
        <v>1501</v>
      </c>
      <c r="E36" s="236">
        <f>'[3]NR 2024'!H36</f>
        <v>26.1</v>
      </c>
      <c r="F36" s="237">
        <f t="shared" si="6"/>
        <v>1527.1</v>
      </c>
      <c r="G36" s="235">
        <f>'[3]NR 2024'!M36</f>
        <v>1715</v>
      </c>
      <c r="H36" s="236">
        <f>'[3]NR 2024'!N36</f>
        <v>0</v>
      </c>
      <c r="I36" s="238">
        <f t="shared" si="7"/>
        <v>1715</v>
      </c>
      <c r="J36" s="246">
        <f>'[3]NR 2024'!Y36</f>
        <v>1724</v>
      </c>
      <c r="K36" s="247">
        <f>'[3]NR 2024'!Z36</f>
        <v>20</v>
      </c>
      <c r="L36" s="248">
        <f t="shared" si="8"/>
        <v>1744</v>
      </c>
      <c r="M36" s="284">
        <v>1724</v>
      </c>
      <c r="N36" s="284">
        <v>20</v>
      </c>
      <c r="O36" s="237">
        <f t="shared" si="9"/>
        <v>1744</v>
      </c>
      <c r="P36" s="284">
        <v>1724</v>
      </c>
      <c r="Q36" s="284">
        <v>0</v>
      </c>
      <c r="R36" s="237">
        <f t="shared" si="10"/>
        <v>1724</v>
      </c>
      <c r="S36" s="3"/>
    </row>
    <row r="37" spans="1:19" x14ac:dyDescent="0.25">
      <c r="A37" s="3"/>
      <c r="B37" s="243" t="s">
        <v>60</v>
      </c>
      <c r="C37" s="256" t="s">
        <v>61</v>
      </c>
      <c r="D37" s="235">
        <f>'[3]NR 2024'!G37</f>
        <v>13</v>
      </c>
      <c r="E37" s="236">
        <f>'[3]NR 2024'!H37</f>
        <v>0</v>
      </c>
      <c r="F37" s="237">
        <f>D37+E37</f>
        <v>13</v>
      </c>
      <c r="G37" s="235">
        <f>'[3]NR 2024'!M37</f>
        <v>0</v>
      </c>
      <c r="H37" s="236">
        <f>'[3]NR 2024'!N37</f>
        <v>0</v>
      </c>
      <c r="I37" s="238">
        <f t="shared" si="7"/>
        <v>0</v>
      </c>
      <c r="J37" s="246">
        <f>'[3]NR 2024'!Y37</f>
        <v>15</v>
      </c>
      <c r="K37" s="247">
        <f>'[3]NR 2024'!Z37</f>
        <v>0</v>
      </c>
      <c r="L37" s="248">
        <f t="shared" si="8"/>
        <v>15</v>
      </c>
      <c r="M37" s="284">
        <v>12</v>
      </c>
      <c r="N37" s="284">
        <v>0</v>
      </c>
      <c r="O37" s="237">
        <f t="shared" si="9"/>
        <v>12</v>
      </c>
      <c r="P37" s="284">
        <v>12</v>
      </c>
      <c r="Q37" s="284">
        <v>0</v>
      </c>
      <c r="R37" s="237">
        <f t="shared" si="10"/>
        <v>12</v>
      </c>
      <c r="S37" s="3"/>
    </row>
    <row r="38" spans="1:19" x14ac:dyDescent="0.25">
      <c r="A38" s="3"/>
      <c r="B38" s="243" t="s">
        <v>62</v>
      </c>
      <c r="C38" s="256" t="s">
        <v>63</v>
      </c>
      <c r="D38" s="235">
        <f>'[3]NR 2024'!G38</f>
        <v>920</v>
      </c>
      <c r="E38" s="236">
        <f>'[3]NR 2024'!H38</f>
        <v>0</v>
      </c>
      <c r="F38" s="237">
        <f>D38+E38</f>
        <v>920</v>
      </c>
      <c r="G38" s="235">
        <f>'[3]NR 2024'!M38</f>
        <v>960</v>
      </c>
      <c r="H38" s="236">
        <f>'[3]NR 2024'!N38</f>
        <v>0</v>
      </c>
      <c r="I38" s="238">
        <f t="shared" si="7"/>
        <v>960</v>
      </c>
      <c r="J38" s="246">
        <f>'[3]NR 2024'!Y38</f>
        <v>1168</v>
      </c>
      <c r="K38" s="247">
        <f>'[3]NR 2024'!Z38</f>
        <v>0</v>
      </c>
      <c r="L38" s="248">
        <f t="shared" si="8"/>
        <v>1168</v>
      </c>
      <c r="M38" s="284">
        <v>1168</v>
      </c>
      <c r="N38" s="284">
        <v>0</v>
      </c>
      <c r="O38" s="237">
        <f t="shared" si="9"/>
        <v>1168</v>
      </c>
      <c r="P38" s="284">
        <v>1168</v>
      </c>
      <c r="Q38" s="284">
        <v>0</v>
      </c>
      <c r="R38" s="237">
        <f t="shared" si="10"/>
        <v>1168</v>
      </c>
      <c r="S38" s="3"/>
    </row>
    <row r="39" spans="1:19" x14ac:dyDescent="0.25">
      <c r="A39" s="3"/>
      <c r="B39" s="287"/>
      <c r="C39" s="288" t="s">
        <v>101</v>
      </c>
      <c r="D39" s="235">
        <f>'[3]NR 2024'!G39</f>
        <v>-492</v>
      </c>
      <c r="E39" s="236"/>
      <c r="F39" s="237">
        <f>D39+E39</f>
        <v>-492</v>
      </c>
      <c r="G39" s="235">
        <f>'[3]NR 2024'!M39</f>
        <v>0</v>
      </c>
      <c r="H39" s="236">
        <f>'[3]NR 2024'!N39</f>
        <v>0</v>
      </c>
      <c r="I39" s="238">
        <f t="shared" si="7"/>
        <v>0</v>
      </c>
      <c r="J39" s="246">
        <f>'[3]NR 2024'!Y39</f>
        <v>-2000</v>
      </c>
      <c r="K39" s="247">
        <f>'[3]NR 2024'!Z39</f>
        <v>0</v>
      </c>
      <c r="L39" s="248">
        <f t="shared" si="8"/>
        <v>-2000</v>
      </c>
      <c r="M39" s="289">
        <v>-2000</v>
      </c>
      <c r="N39" s="289">
        <v>0</v>
      </c>
      <c r="O39" s="260">
        <f t="shared" si="9"/>
        <v>-2000</v>
      </c>
      <c r="P39" s="289">
        <v>-2000</v>
      </c>
      <c r="Q39" s="289">
        <v>0</v>
      </c>
      <c r="R39" s="260">
        <f t="shared" si="10"/>
        <v>-2000</v>
      </c>
      <c r="S39" s="3"/>
    </row>
    <row r="40" spans="1:19" ht="15.75" thickBot="1" x14ac:dyDescent="0.3">
      <c r="A40" s="3"/>
      <c r="B40" s="287" t="s">
        <v>64</v>
      </c>
      <c r="C40" s="288" t="s">
        <v>65</v>
      </c>
      <c r="D40" s="235">
        <f>'[3]NR 2024'!G40</f>
        <v>1756.4</v>
      </c>
      <c r="E40" s="236">
        <f>'[3]NR 2024'!H40</f>
        <v>0.1</v>
      </c>
      <c r="F40" s="260">
        <f t="shared" si="6"/>
        <v>1756.5</v>
      </c>
      <c r="G40" s="235">
        <f>'[3]NR 2024'!M40</f>
        <v>245</v>
      </c>
      <c r="H40" s="236">
        <f>'[3]NR 2024'!N40</f>
        <v>0</v>
      </c>
      <c r="I40" s="261">
        <f t="shared" si="7"/>
        <v>245</v>
      </c>
      <c r="J40" s="246">
        <f>'[3]NR 2024'!Y40</f>
        <v>1323</v>
      </c>
      <c r="K40" s="247">
        <f>'[3]NR 2024'!Z40</f>
        <v>0</v>
      </c>
      <c r="L40" s="248">
        <f t="shared" si="8"/>
        <v>1323</v>
      </c>
      <c r="M40" s="289">
        <v>856</v>
      </c>
      <c r="N40" s="289">
        <v>0</v>
      </c>
      <c r="O40" s="260">
        <f t="shared" si="9"/>
        <v>856</v>
      </c>
      <c r="P40" s="289">
        <v>876</v>
      </c>
      <c r="Q40" s="289">
        <v>0</v>
      </c>
      <c r="R40" s="260">
        <f t="shared" si="10"/>
        <v>876</v>
      </c>
      <c r="S40" s="3"/>
    </row>
    <row r="41" spans="1:19" ht="15.75" thickBot="1" x14ac:dyDescent="0.3">
      <c r="A41" s="3"/>
      <c r="B41" s="265" t="s">
        <v>66</v>
      </c>
      <c r="C41" s="290" t="s">
        <v>67</v>
      </c>
      <c r="D41" s="291">
        <f>SUM(D28:D33)+SUM(D36:D40)</f>
        <v>19113.400000000001</v>
      </c>
      <c r="E41" s="291">
        <f>SUM(E28:E33)+SUM(E36:E40)</f>
        <v>144.69999999999999</v>
      </c>
      <c r="F41" s="292">
        <f>SUM(F36:F40)+SUM(F28:F33)</f>
        <v>19258.099999999999</v>
      </c>
      <c r="G41" s="291">
        <f>SUM(G28:G33)+SUM(G36:G40)</f>
        <v>20330</v>
      </c>
      <c r="H41" s="291">
        <f>SUM(H28:H33)+SUM(H36:H40)</f>
        <v>0</v>
      </c>
      <c r="I41" s="293">
        <f>SUM(I36:I40)+SUM(I28:I33)</f>
        <v>20330</v>
      </c>
      <c r="J41" s="294">
        <f>SUM(J28:J33)+SUM(J36:J40)</f>
        <v>21030</v>
      </c>
      <c r="K41" s="295">
        <f>SUM(K28:K33)+SUM(K36:K40)</f>
        <v>400</v>
      </c>
      <c r="L41" s="294">
        <f>SUM(L36:L40)+SUM(L28:L33)</f>
        <v>21430</v>
      </c>
      <c r="M41" s="291">
        <f>SUM(M28:M33)+SUM(M36:M40)</f>
        <v>20660</v>
      </c>
      <c r="N41" s="291">
        <f>SUM(N28:N33)+SUM(N36:N40)</f>
        <v>400</v>
      </c>
      <c r="O41" s="292">
        <f>SUM(O36:O40)+SUM(O28:O33)</f>
        <v>21060</v>
      </c>
      <c r="P41" s="291">
        <f>SUM(P28:P33)+SUM(P36:P40)</f>
        <v>20680</v>
      </c>
      <c r="Q41" s="291">
        <f>SUM(Q28:Q33)+SUM(Q36:Q40)</f>
        <v>350</v>
      </c>
      <c r="R41" s="292">
        <f>SUM(R36:R40)+SUM(R28:R33)</f>
        <v>21030</v>
      </c>
      <c r="S41" s="3"/>
    </row>
    <row r="42" spans="1:19" ht="19.5" thickBot="1" x14ac:dyDescent="0.35">
      <c r="A42" s="3"/>
      <c r="B42" s="296" t="s">
        <v>68</v>
      </c>
      <c r="C42" s="297" t="s">
        <v>69</v>
      </c>
      <c r="D42" s="298">
        <f t="shared" ref="D42:R42" si="11">D24-D41</f>
        <v>50.799999999999272</v>
      </c>
      <c r="E42" s="298">
        <f t="shared" si="11"/>
        <v>189.3</v>
      </c>
      <c r="F42" s="299">
        <f t="shared" si="11"/>
        <v>240.10000000000218</v>
      </c>
      <c r="G42" s="298">
        <f t="shared" si="11"/>
        <v>0</v>
      </c>
      <c r="H42" s="298">
        <f t="shared" si="11"/>
        <v>0</v>
      </c>
      <c r="I42" s="300">
        <f t="shared" si="11"/>
        <v>0</v>
      </c>
      <c r="J42" s="298">
        <f t="shared" si="11"/>
        <v>0</v>
      </c>
      <c r="K42" s="298">
        <f t="shared" si="11"/>
        <v>0</v>
      </c>
      <c r="L42" s="299">
        <f t="shared" si="11"/>
        <v>0</v>
      </c>
      <c r="M42" s="301">
        <f t="shared" si="11"/>
        <v>0</v>
      </c>
      <c r="N42" s="298">
        <f t="shared" si="11"/>
        <v>0</v>
      </c>
      <c r="O42" s="299">
        <f t="shared" si="11"/>
        <v>0</v>
      </c>
      <c r="P42" s="298">
        <f t="shared" si="11"/>
        <v>0</v>
      </c>
      <c r="Q42" s="298">
        <f t="shared" si="11"/>
        <v>0</v>
      </c>
      <c r="R42" s="299">
        <f t="shared" si="11"/>
        <v>0</v>
      </c>
      <c r="S42" s="3"/>
    </row>
    <row r="43" spans="1:19" ht="15.75" thickBot="1" x14ac:dyDescent="0.3">
      <c r="A43" s="3"/>
      <c r="B43" s="302" t="s">
        <v>70</v>
      </c>
      <c r="C43" s="303" t="s">
        <v>71</v>
      </c>
      <c r="D43" s="304"/>
      <c r="E43" s="305"/>
      <c r="F43" s="306">
        <f>F42-D16</f>
        <v>-4654.2999999999975</v>
      </c>
      <c r="G43" s="304"/>
      <c r="H43" s="307"/>
      <c r="I43" s="308">
        <f>I42-G16</f>
        <v>-7100</v>
      </c>
      <c r="J43" s="309"/>
      <c r="K43" s="307"/>
      <c r="L43" s="306">
        <f>L42-J16</f>
        <v>-12000</v>
      </c>
      <c r="M43" s="310"/>
      <c r="N43" s="307"/>
      <c r="O43" s="306">
        <f>O42-M16</f>
        <v>-12000</v>
      </c>
      <c r="P43" s="304"/>
      <c r="Q43" s="307"/>
      <c r="R43" s="306">
        <f>R42-P16</f>
        <v>-12000</v>
      </c>
      <c r="S43" s="3"/>
    </row>
    <row r="44" spans="1:19" ht="8.25" customHeight="1" thickBot="1" x14ac:dyDescent="0.3">
      <c r="A44" s="3"/>
      <c r="B44" s="311"/>
      <c r="C44" s="312"/>
      <c r="D44" s="3"/>
      <c r="E44" s="313"/>
      <c r="F44" s="313"/>
      <c r="G44" s="3"/>
      <c r="H44" s="313"/>
      <c r="I44" s="313"/>
      <c r="J44" s="313"/>
      <c r="K44" s="313"/>
      <c r="L44" s="3"/>
      <c r="M44" s="3"/>
      <c r="N44" s="3"/>
      <c r="O44" s="3"/>
      <c r="P44" s="3"/>
      <c r="Q44" s="3"/>
      <c r="R44" s="3"/>
      <c r="S44" s="3"/>
    </row>
    <row r="45" spans="1:19" ht="15.75" customHeight="1" x14ac:dyDescent="0.25">
      <c r="A45" s="3"/>
      <c r="B45" s="311"/>
      <c r="C45" s="314" t="s">
        <v>72</v>
      </c>
      <c r="D45" s="315" t="s">
        <v>73</v>
      </c>
      <c r="E45" s="313"/>
      <c r="F45" s="316"/>
      <c r="G45" s="315" t="s">
        <v>74</v>
      </c>
      <c r="H45" s="313"/>
      <c r="I45" s="313"/>
      <c r="J45" s="315" t="s">
        <v>75</v>
      </c>
      <c r="K45" s="313"/>
      <c r="L45" s="313"/>
      <c r="M45" s="315" t="s">
        <v>76</v>
      </c>
      <c r="N45" s="3"/>
      <c r="O45" s="3"/>
      <c r="P45" s="315" t="s">
        <v>76</v>
      </c>
      <c r="Q45" s="3"/>
      <c r="R45" s="3"/>
      <c r="S45" s="3"/>
    </row>
    <row r="46" spans="1:19" ht="15.75" thickBot="1" x14ac:dyDescent="0.3">
      <c r="A46" s="3"/>
      <c r="B46" s="311"/>
      <c r="C46" s="317"/>
      <c r="D46" s="318"/>
      <c r="E46" s="313"/>
      <c r="F46" s="316"/>
      <c r="G46" s="318"/>
      <c r="H46" s="319"/>
      <c r="I46" s="319"/>
      <c r="J46" s="318"/>
      <c r="K46" s="319"/>
      <c r="L46" s="319"/>
      <c r="M46" s="318"/>
      <c r="N46" s="3"/>
      <c r="O46" s="3"/>
      <c r="P46" s="318"/>
      <c r="Q46" s="3"/>
      <c r="R46" s="3"/>
      <c r="S46" s="3"/>
    </row>
    <row r="47" spans="1:19" ht="8.25" customHeight="1" thickBot="1" x14ac:dyDescent="0.3">
      <c r="A47" s="3"/>
      <c r="B47" s="311"/>
      <c r="C47" s="312"/>
      <c r="D47" s="313"/>
      <c r="E47" s="313"/>
      <c r="F47" s="316"/>
      <c r="G47" s="313"/>
      <c r="H47" s="313"/>
      <c r="I47" s="316"/>
      <c r="J47" s="316"/>
      <c r="K47" s="316"/>
      <c r="L47" s="3"/>
      <c r="M47" s="3"/>
      <c r="N47" s="3"/>
      <c r="O47" s="3"/>
      <c r="P47" s="3"/>
      <c r="Q47" s="3"/>
      <c r="R47" s="3"/>
      <c r="S47" s="3"/>
    </row>
    <row r="48" spans="1:19" ht="37.5" customHeight="1" thickBot="1" x14ac:dyDescent="0.3">
      <c r="A48" s="3"/>
      <c r="B48" s="311"/>
      <c r="C48" s="314" t="s">
        <v>77</v>
      </c>
      <c r="D48" s="103" t="s">
        <v>78</v>
      </c>
      <c r="E48" s="320" t="s">
        <v>79</v>
      </c>
      <c r="F48" s="316"/>
      <c r="G48" s="103" t="s">
        <v>78</v>
      </c>
      <c r="H48" s="320" t="s">
        <v>79</v>
      </c>
      <c r="I48" s="3"/>
      <c r="J48" s="103" t="s">
        <v>78</v>
      </c>
      <c r="K48" s="320" t="s">
        <v>79</v>
      </c>
      <c r="L48" s="321"/>
      <c r="M48" s="103" t="s">
        <v>78</v>
      </c>
      <c r="N48" s="320" t="s">
        <v>79</v>
      </c>
      <c r="O48" s="3"/>
      <c r="P48" s="103" t="s">
        <v>78</v>
      </c>
      <c r="Q48" s="320" t="s">
        <v>79</v>
      </c>
      <c r="R48" s="3"/>
      <c r="S48" s="3"/>
    </row>
    <row r="49" spans="1:19" ht="15.75" thickBot="1" x14ac:dyDescent="0.3">
      <c r="A49" s="3"/>
      <c r="B49" s="322"/>
      <c r="C49" s="323"/>
      <c r="D49" s="324">
        <v>0</v>
      </c>
      <c r="E49" s="325">
        <v>0</v>
      </c>
      <c r="F49" s="316"/>
      <c r="G49" s="324">
        <v>0</v>
      </c>
      <c r="H49" s="325">
        <v>0</v>
      </c>
      <c r="I49" s="3"/>
      <c r="J49" s="324">
        <v>0</v>
      </c>
      <c r="K49" s="325">
        <v>0</v>
      </c>
      <c r="L49" s="319"/>
      <c r="M49" s="324">
        <v>0</v>
      </c>
      <c r="N49" s="325">
        <v>0</v>
      </c>
      <c r="O49" s="3"/>
      <c r="P49" s="324">
        <v>0</v>
      </c>
      <c r="Q49" s="325">
        <v>0</v>
      </c>
      <c r="R49" s="3"/>
      <c r="S49" s="3"/>
    </row>
    <row r="50" spans="1:19" x14ac:dyDescent="0.25">
      <c r="A50" s="3"/>
      <c r="B50" s="322"/>
      <c r="C50" s="312"/>
      <c r="D50" s="313"/>
      <c r="E50" s="313"/>
      <c r="F50" s="316"/>
      <c r="G50" s="313"/>
      <c r="H50" s="313"/>
      <c r="I50" s="316"/>
      <c r="J50" s="316"/>
      <c r="K50" s="316"/>
      <c r="L50" s="3"/>
      <c r="M50" s="3"/>
      <c r="N50" s="3"/>
      <c r="O50" s="3"/>
      <c r="P50" s="3"/>
      <c r="Q50" s="3"/>
      <c r="R50" s="3"/>
      <c r="S50" s="3"/>
    </row>
    <row r="51" spans="1:19" x14ac:dyDescent="0.25">
      <c r="A51" s="3"/>
      <c r="B51" s="322"/>
      <c r="C51" s="326" t="s">
        <v>80</v>
      </c>
      <c r="D51" s="327" t="s">
        <v>81</v>
      </c>
      <c r="E51" s="313"/>
      <c r="F51" s="3"/>
      <c r="G51" s="327" t="s">
        <v>82</v>
      </c>
      <c r="H51" s="3"/>
      <c r="I51" s="3"/>
      <c r="J51" s="327" t="s">
        <v>83</v>
      </c>
      <c r="K51" s="3"/>
      <c r="L51" s="328"/>
      <c r="M51" s="327" t="s">
        <v>84</v>
      </c>
      <c r="N51" s="328"/>
      <c r="O51" s="328"/>
      <c r="P51" s="327" t="s">
        <v>85</v>
      </c>
      <c r="Q51" s="3"/>
      <c r="R51" s="3"/>
      <c r="S51" s="3"/>
    </row>
    <row r="52" spans="1:19" x14ac:dyDescent="0.25">
      <c r="A52" s="3"/>
      <c r="B52" s="322"/>
      <c r="C52" s="329" t="s">
        <v>86</v>
      </c>
      <c r="D52" s="330"/>
      <c r="E52" s="313"/>
      <c r="F52" s="3"/>
      <c r="G52" s="330"/>
      <c r="H52" s="3"/>
      <c r="I52" s="3"/>
      <c r="J52" s="330"/>
      <c r="K52" s="3"/>
      <c r="L52" s="331"/>
      <c r="M52" s="330"/>
      <c r="N52" s="331"/>
      <c r="O52" s="331"/>
      <c r="P52" s="330"/>
      <c r="Q52" s="3"/>
      <c r="R52" s="3"/>
      <c r="S52" s="3"/>
    </row>
    <row r="53" spans="1:19" x14ac:dyDescent="0.25">
      <c r="A53" s="3"/>
      <c r="B53" s="322"/>
      <c r="C53" s="329" t="s">
        <v>87</v>
      </c>
      <c r="D53" s="330">
        <v>4483</v>
      </c>
      <c r="E53" s="313"/>
      <c r="F53" s="3"/>
      <c r="G53" s="330">
        <v>4723.5</v>
      </c>
      <c r="H53" s="3"/>
      <c r="I53" s="3"/>
      <c r="J53" s="330">
        <v>4723.5</v>
      </c>
      <c r="K53" s="3"/>
      <c r="L53" s="331"/>
      <c r="M53" s="330">
        <v>4723.5</v>
      </c>
      <c r="N53" s="331"/>
      <c r="O53" s="331"/>
      <c r="P53" s="330">
        <v>4723.5</v>
      </c>
      <c r="Q53" s="3"/>
      <c r="R53" s="3"/>
      <c r="S53" s="3"/>
    </row>
    <row r="54" spans="1:19" x14ac:dyDescent="0.25">
      <c r="A54" s="3"/>
      <c r="B54" s="322"/>
      <c r="C54" s="329" t="s">
        <v>88</v>
      </c>
      <c r="D54" s="330">
        <v>3676.4</v>
      </c>
      <c r="E54" s="313"/>
      <c r="F54" s="3"/>
      <c r="G54" s="330">
        <v>3228.7</v>
      </c>
      <c r="H54" s="3"/>
      <c r="I54" s="3"/>
      <c r="J54" s="330">
        <v>3425.7</v>
      </c>
      <c r="K54" s="3"/>
      <c r="L54" s="331"/>
      <c r="M54" s="330">
        <v>4593</v>
      </c>
      <c r="N54" s="331"/>
      <c r="O54" s="331"/>
      <c r="P54" s="330">
        <v>5600</v>
      </c>
      <c r="Q54" s="3"/>
      <c r="R54" s="3"/>
      <c r="S54" s="3"/>
    </row>
    <row r="55" spans="1:19" x14ac:dyDescent="0.25">
      <c r="A55" s="3"/>
      <c r="B55" s="322"/>
      <c r="C55" s="329" t="s">
        <v>89</v>
      </c>
      <c r="D55" s="330">
        <v>1409.5</v>
      </c>
      <c r="E55" s="313"/>
      <c r="F55" s="3"/>
      <c r="G55" s="330">
        <v>1409.5</v>
      </c>
      <c r="H55" s="3"/>
      <c r="I55" s="3"/>
      <c r="J55" s="330">
        <v>1409.5</v>
      </c>
      <c r="K55" s="3"/>
      <c r="L55" s="331"/>
      <c r="M55" s="330">
        <v>1409.5</v>
      </c>
      <c r="N55" s="331"/>
      <c r="O55" s="331"/>
      <c r="P55" s="330">
        <v>1409.5</v>
      </c>
      <c r="Q55" s="3"/>
      <c r="R55" s="3"/>
      <c r="S55" s="3"/>
    </row>
    <row r="56" spans="1:19" x14ac:dyDescent="0.25">
      <c r="A56" s="3"/>
      <c r="B56" s="322"/>
      <c r="C56" s="332" t="s">
        <v>90</v>
      </c>
      <c r="D56" s="330">
        <v>126.2</v>
      </c>
      <c r="E56" s="313"/>
      <c r="F56" s="3"/>
      <c r="G56" s="330">
        <v>110.9</v>
      </c>
      <c r="H56" s="3"/>
      <c r="I56" s="3"/>
      <c r="J56" s="330">
        <v>96.2</v>
      </c>
      <c r="K56" s="3"/>
      <c r="L56" s="331"/>
      <c r="M56" s="330">
        <v>96.2</v>
      </c>
      <c r="N56" s="331"/>
      <c r="O56" s="331"/>
      <c r="P56" s="330">
        <v>96.2</v>
      </c>
      <c r="Q56" s="3"/>
      <c r="R56" s="3"/>
      <c r="S56" s="3"/>
    </row>
    <row r="57" spans="1:19" ht="10.5" customHeight="1" x14ac:dyDescent="0.25">
      <c r="A57" s="3"/>
      <c r="B57" s="322"/>
      <c r="C57" s="312"/>
      <c r="D57" s="313"/>
      <c r="E57" s="31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3"/>
      <c r="B58" s="322"/>
      <c r="C58" s="326" t="s">
        <v>91</v>
      </c>
      <c r="D58" s="327" t="s">
        <v>81</v>
      </c>
      <c r="E58" s="313"/>
      <c r="F58" s="316"/>
      <c r="G58" s="327" t="s">
        <v>92</v>
      </c>
      <c r="H58" s="313"/>
      <c r="I58" s="316"/>
      <c r="J58" s="327" t="s">
        <v>83</v>
      </c>
      <c r="K58" s="316"/>
      <c r="L58" s="3"/>
      <c r="M58" s="327" t="s">
        <v>84</v>
      </c>
      <c r="N58" s="328"/>
      <c r="O58" s="328"/>
      <c r="P58" s="327" t="s">
        <v>85</v>
      </c>
      <c r="Q58" s="3"/>
      <c r="R58" s="3"/>
      <c r="S58" s="3"/>
    </row>
    <row r="59" spans="1:19" x14ac:dyDescent="0.25">
      <c r="A59" s="3"/>
      <c r="B59" s="322"/>
      <c r="C59" s="329"/>
      <c r="D59" s="333">
        <v>9</v>
      </c>
      <c r="E59" s="313"/>
      <c r="F59" s="316"/>
      <c r="G59" s="333"/>
      <c r="H59" s="313"/>
      <c r="I59" s="316"/>
      <c r="J59" s="333"/>
      <c r="K59" s="316"/>
      <c r="L59" s="3"/>
      <c r="M59" s="333"/>
      <c r="N59" s="3"/>
      <c r="O59" s="3"/>
      <c r="P59" s="333"/>
      <c r="Q59" s="3"/>
      <c r="R59" s="3"/>
      <c r="S59" s="3"/>
    </row>
    <row r="60" spans="1:19" x14ac:dyDescent="0.25">
      <c r="A60" s="3"/>
      <c r="B60" s="322"/>
      <c r="C60" s="312"/>
      <c r="D60" s="313"/>
      <c r="E60" s="313"/>
      <c r="F60" s="316"/>
      <c r="G60" s="313"/>
      <c r="H60" s="313"/>
      <c r="I60" s="316"/>
      <c r="J60" s="316"/>
      <c r="K60" s="316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34" t="s">
        <v>93</v>
      </c>
      <c r="C61" s="335"/>
      <c r="D61" s="336"/>
      <c r="E61" s="336"/>
      <c r="F61" s="336"/>
      <c r="G61" s="336"/>
      <c r="H61" s="336"/>
      <c r="I61" s="336"/>
      <c r="J61" s="336"/>
      <c r="K61" s="336"/>
      <c r="L61" s="337"/>
      <c r="M61" s="337"/>
      <c r="N61" s="337"/>
      <c r="O61" s="337"/>
      <c r="P61" s="337"/>
      <c r="Q61" s="337"/>
      <c r="R61" s="338"/>
      <c r="S61" s="3"/>
    </row>
    <row r="62" spans="1:19" x14ac:dyDescent="0.25">
      <c r="A62" s="3"/>
      <c r="B62" s="339"/>
      <c r="G62"/>
      <c r="R62" s="340"/>
      <c r="S62" s="3"/>
    </row>
    <row r="63" spans="1:19" x14ac:dyDescent="0.25">
      <c r="A63" s="3"/>
      <c r="B63" s="341"/>
      <c r="C63" s="342"/>
      <c r="D63" s="342"/>
      <c r="E63" s="342"/>
      <c r="F63" s="342"/>
      <c r="G63" s="342"/>
      <c r="H63" s="342"/>
      <c r="I63" s="342"/>
      <c r="J63" s="342"/>
      <c r="K63" s="342"/>
      <c r="R63" s="340"/>
      <c r="S63" s="3"/>
    </row>
    <row r="64" spans="1:19" x14ac:dyDescent="0.25">
      <c r="A64" s="3"/>
      <c r="B64" s="341"/>
      <c r="C64" s="342"/>
      <c r="D64" s="342"/>
      <c r="E64" s="342"/>
      <c r="F64" s="342"/>
      <c r="G64" s="342"/>
      <c r="H64" s="342"/>
      <c r="I64" s="342"/>
      <c r="J64" s="342"/>
      <c r="K64" s="342"/>
      <c r="R64" s="340"/>
      <c r="S64" s="3"/>
    </row>
    <row r="65" spans="1:19" x14ac:dyDescent="0.25">
      <c r="A65" s="3"/>
      <c r="B65" s="341"/>
      <c r="C65" s="342"/>
      <c r="D65" s="342"/>
      <c r="E65" s="342"/>
      <c r="F65" s="342"/>
      <c r="G65" s="342"/>
      <c r="H65" s="342"/>
      <c r="I65" s="342"/>
      <c r="J65" s="342"/>
      <c r="K65" s="342"/>
      <c r="R65" s="340"/>
      <c r="S65" s="3"/>
    </row>
    <row r="66" spans="1:19" x14ac:dyDescent="0.25">
      <c r="A66" s="3"/>
      <c r="B66" s="341"/>
      <c r="C66" s="342"/>
      <c r="D66" s="342"/>
      <c r="E66" s="342"/>
      <c r="F66" s="342"/>
      <c r="G66" s="342"/>
      <c r="H66" s="342"/>
      <c r="I66" s="342"/>
      <c r="J66" s="342"/>
      <c r="K66" s="342"/>
      <c r="R66" s="340"/>
      <c r="S66" s="3"/>
    </row>
    <row r="67" spans="1:19" x14ac:dyDescent="0.25">
      <c r="A67" s="3"/>
      <c r="B67" s="343"/>
      <c r="D67" s="344"/>
      <c r="E67" s="344"/>
      <c r="F67" s="344"/>
      <c r="G67" s="344"/>
      <c r="H67" s="344"/>
      <c r="I67" s="344"/>
      <c r="J67" s="344"/>
      <c r="K67" s="344"/>
      <c r="R67" s="340"/>
      <c r="S67" s="3"/>
    </row>
    <row r="68" spans="1:19" x14ac:dyDescent="0.25">
      <c r="A68" s="3"/>
      <c r="B68" s="343"/>
      <c r="C68" s="345"/>
      <c r="D68" s="344"/>
      <c r="E68" s="344"/>
      <c r="F68" s="344"/>
      <c r="G68" s="344"/>
      <c r="H68" s="344"/>
      <c r="I68" s="344"/>
      <c r="J68" s="344"/>
      <c r="K68" s="344"/>
      <c r="R68" s="340"/>
      <c r="S68" s="3"/>
    </row>
    <row r="69" spans="1:19" x14ac:dyDescent="0.25">
      <c r="A69" s="3"/>
      <c r="B69" s="343"/>
      <c r="C69" s="346"/>
      <c r="D69" s="344"/>
      <c r="E69" s="344"/>
      <c r="F69" s="344"/>
      <c r="G69" s="344"/>
      <c r="H69" s="344"/>
      <c r="I69" s="344"/>
      <c r="J69" s="344"/>
      <c r="K69" s="344"/>
      <c r="R69" s="340"/>
      <c r="S69" s="3"/>
    </row>
    <row r="70" spans="1:19" x14ac:dyDescent="0.25">
      <c r="A70" s="3"/>
      <c r="B70" s="343"/>
      <c r="C70" s="346"/>
      <c r="D70" s="344"/>
      <c r="E70" s="344"/>
      <c r="F70" s="344"/>
      <c r="G70" s="344"/>
      <c r="H70" s="344"/>
      <c r="I70" s="344"/>
      <c r="J70" s="344"/>
      <c r="K70" s="344"/>
      <c r="R70" s="340"/>
      <c r="S70" s="3"/>
    </row>
    <row r="71" spans="1:19" x14ac:dyDescent="0.25">
      <c r="A71" s="3"/>
      <c r="B71" s="347"/>
      <c r="C71" s="348"/>
      <c r="D71" s="349"/>
      <c r="E71" s="349"/>
      <c r="F71" s="349"/>
      <c r="G71" s="349"/>
      <c r="H71" s="349"/>
      <c r="I71" s="349"/>
      <c r="J71" s="349"/>
      <c r="K71" s="349"/>
      <c r="L71" s="350"/>
      <c r="M71" s="350"/>
      <c r="N71" s="350"/>
      <c r="O71" s="350"/>
      <c r="P71" s="350"/>
      <c r="Q71" s="350"/>
      <c r="R71" s="351"/>
      <c r="S71" s="3"/>
    </row>
    <row r="72" spans="1:19" x14ac:dyDescent="0.25">
      <c r="A72" s="3"/>
      <c r="B72" s="352"/>
      <c r="C72" s="353"/>
      <c r="D72" s="354"/>
      <c r="E72" s="354"/>
      <c r="F72" s="354"/>
      <c r="G72" s="354"/>
      <c r="H72" s="354"/>
      <c r="I72" s="354"/>
      <c r="J72" s="354"/>
      <c r="K72" s="354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3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355" t="s">
        <v>94</v>
      </c>
      <c r="C74" s="356">
        <v>45154</v>
      </c>
      <c r="D74" s="344"/>
      <c r="E74" s="355"/>
      <c r="F74" s="355" t="s">
        <v>96</v>
      </c>
      <c r="G74" s="357" t="s">
        <v>102</v>
      </c>
      <c r="H74" s="355"/>
      <c r="I74" s="355"/>
      <c r="J74" s="355"/>
      <c r="K74" s="355"/>
      <c r="L74" s="3"/>
      <c r="M74" s="3"/>
      <c r="N74" s="3"/>
      <c r="O74" s="3"/>
      <c r="P74" s="3"/>
      <c r="Q74" s="3"/>
      <c r="R74" s="3"/>
      <c r="S74" s="3"/>
    </row>
    <row r="75" spans="1:19" ht="7.5" customHeight="1" x14ac:dyDescent="0.25">
      <c r="A75" s="3"/>
      <c r="B75" s="355"/>
      <c r="C75" s="355"/>
      <c r="D75" s="355"/>
      <c r="E75" s="355"/>
      <c r="F75" s="355"/>
      <c r="G75" s="355"/>
      <c r="H75" s="355"/>
      <c r="I75" s="355"/>
      <c r="J75" s="355"/>
      <c r="K75" s="35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355"/>
      <c r="C76" s="355"/>
      <c r="D76" s="358"/>
      <c r="E76" s="355"/>
      <c r="F76" s="355" t="s">
        <v>98</v>
      </c>
      <c r="G76" s="359"/>
      <c r="H76" s="355"/>
      <c r="I76" s="355"/>
      <c r="J76" s="355"/>
      <c r="K76" s="35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355"/>
      <c r="C77" s="355"/>
      <c r="D77" s="358"/>
      <c r="E77" s="355"/>
      <c r="F77" s="355"/>
      <c r="G77" s="359"/>
      <c r="H77" s="355"/>
      <c r="I77" s="355"/>
      <c r="J77" s="355"/>
      <c r="K77" s="355"/>
      <c r="L77" s="3"/>
      <c r="M77" s="3"/>
      <c r="N77" s="3"/>
      <c r="O77" s="3"/>
      <c r="P77" s="3"/>
      <c r="Q77" s="3"/>
      <c r="R77" s="3"/>
      <c r="S77" s="3"/>
    </row>
    <row r="78" spans="1:19" x14ac:dyDescent="0.25">
      <c r="A78" s="3"/>
      <c r="B78" s="355"/>
      <c r="C78" s="355"/>
      <c r="D78" s="355"/>
      <c r="E78" s="355"/>
      <c r="F78" s="355"/>
      <c r="G78" s="355"/>
      <c r="H78" s="355"/>
      <c r="I78" s="355"/>
      <c r="J78" s="355"/>
      <c r="K78" s="355"/>
      <c r="L78" s="3"/>
      <c r="M78" s="3"/>
      <c r="N78" s="3"/>
      <c r="O78" s="3"/>
      <c r="P78" s="3"/>
      <c r="Q78" s="3"/>
      <c r="R78" s="3"/>
      <c r="S78" s="3"/>
    </row>
    <row r="79" spans="1:19" x14ac:dyDescent="0.25">
      <c r="A79" s="3"/>
      <c r="B79" s="352"/>
      <c r="C79" s="353"/>
      <c r="D79" s="354"/>
      <c r="E79" s="354"/>
      <c r="F79" s="354"/>
      <c r="G79" s="354"/>
      <c r="H79" s="354"/>
      <c r="I79" s="354"/>
      <c r="J79" s="354"/>
      <c r="K79" s="354"/>
      <c r="L79" s="3"/>
      <c r="M79" s="3"/>
      <c r="N79" s="3"/>
      <c r="O79" s="3"/>
      <c r="P79" s="3"/>
      <c r="Q79" s="3"/>
      <c r="R79" s="3"/>
      <c r="S79" s="3"/>
    </row>
    <row r="96" ht="15" hidden="1" customHeight="1" x14ac:dyDescent="0.25"/>
    <row r="97" x14ac:dyDescent="0.25"/>
    <row r="98" x14ac:dyDescent="0.25"/>
    <row r="110" ht="15" hidden="1" customHeight="1" x14ac:dyDescent="0.25"/>
    <row r="111" ht="15" hidden="1" customHeight="1" x14ac:dyDescent="0.25"/>
  </sheetData>
  <mergeCells count="58">
    <mergeCell ref="C48:C49"/>
    <mergeCell ref="D61:K61"/>
    <mergeCell ref="B63:K63"/>
    <mergeCell ref="B64:K64"/>
    <mergeCell ref="B65:K65"/>
    <mergeCell ref="B66:K66"/>
    <mergeCell ref="N26:N27"/>
    <mergeCell ref="O26:O27"/>
    <mergeCell ref="P26:P27"/>
    <mergeCell ref="Q26:Q27"/>
    <mergeCell ref="R26:R27"/>
    <mergeCell ref="C45:C46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S264"/>
  <sheetViews>
    <sheetView showGridLines="0" zoomScale="80" zoomScaleNormal="80" zoomScaleSheetLayoutView="80" workbookViewId="0">
      <selection activeCell="B64" sqref="B64:K6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185" t="str">
        <f>'[4]NR 2024'!D4:U4</f>
        <v>Sociální služby Chomutov, příspěvková organizace</v>
      </c>
      <c r="E4" s="185"/>
      <c r="F4" s="185"/>
      <c r="G4" s="185"/>
      <c r="H4" s="185"/>
      <c r="I4" s="185"/>
      <c r="J4" s="185"/>
      <c r="K4" s="18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7">
        <f>'[4]NR 2024'!D6</f>
        <v>46789944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5</v>
      </c>
      <c r="C8" s="1"/>
      <c r="D8" s="186" t="str">
        <f>'[4]NR 2024'!D8:U8</f>
        <v>Písečná 5030, 430 04 Chomutov</v>
      </c>
      <c r="E8" s="186"/>
      <c r="F8" s="186"/>
      <c r="G8" s="186"/>
      <c r="H8" s="186"/>
      <c r="I8" s="186"/>
      <c r="J8" s="186"/>
      <c r="K8" s="186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7</v>
      </c>
      <c r="C10" s="9" t="s">
        <v>8</v>
      </c>
      <c r="D10" s="180" t="s">
        <v>9</v>
      </c>
      <c r="E10" s="180"/>
      <c r="F10" s="181"/>
      <c r="G10" s="180" t="s">
        <v>10</v>
      </c>
      <c r="H10" s="180"/>
      <c r="I10" s="187"/>
      <c r="J10" s="188" t="s">
        <v>11</v>
      </c>
      <c r="K10" s="180"/>
      <c r="L10" s="181"/>
      <c r="M10" s="189" t="s">
        <v>12</v>
      </c>
      <c r="N10" s="180"/>
      <c r="O10" s="181"/>
      <c r="P10" s="180" t="s">
        <v>13</v>
      </c>
      <c r="Q10" s="180"/>
      <c r="R10" s="181"/>
      <c r="S10" s="3"/>
    </row>
    <row r="11" spans="1:19" ht="30.75" customHeight="1" thickBot="1" x14ac:dyDescent="0.3">
      <c r="A11" s="1"/>
      <c r="B11" s="10"/>
      <c r="C11" s="11"/>
      <c r="D11" s="12" t="s">
        <v>14</v>
      </c>
      <c r="E11" s="13" t="s">
        <v>15</v>
      </c>
      <c r="F11" s="13" t="s">
        <v>16</v>
      </c>
      <c r="G11" s="12" t="s">
        <v>14</v>
      </c>
      <c r="H11" s="13" t="s">
        <v>15</v>
      </c>
      <c r="I11" s="14" t="s">
        <v>16</v>
      </c>
      <c r="J11" s="14" t="s">
        <v>14</v>
      </c>
      <c r="K11" s="13" t="s">
        <v>15</v>
      </c>
      <c r="L11" s="13" t="s">
        <v>16</v>
      </c>
      <c r="M11" s="15" t="s">
        <v>14</v>
      </c>
      <c r="N11" s="13" t="s">
        <v>15</v>
      </c>
      <c r="O11" s="13" t="s">
        <v>16</v>
      </c>
      <c r="P11" s="12" t="s">
        <v>14</v>
      </c>
      <c r="Q11" s="13" t="s">
        <v>15</v>
      </c>
      <c r="R11" s="13" t="s">
        <v>16</v>
      </c>
      <c r="S11" s="3"/>
    </row>
    <row r="12" spans="1:19" ht="15.75" customHeight="1" thickBot="1" x14ac:dyDescent="0.3">
      <c r="A12" s="1"/>
      <c r="B12" s="16"/>
      <c r="C12" s="17" t="s">
        <v>17</v>
      </c>
      <c r="D12" s="182"/>
      <c r="E12" s="182"/>
      <c r="F12" s="183"/>
      <c r="G12" s="182"/>
      <c r="H12" s="182"/>
      <c r="I12" s="182"/>
      <c r="J12" s="184"/>
      <c r="K12" s="182"/>
      <c r="L12" s="183"/>
      <c r="M12" s="182"/>
      <c r="N12" s="182"/>
      <c r="O12" s="183"/>
      <c r="P12" s="182"/>
      <c r="Q12" s="182"/>
      <c r="R12" s="183"/>
      <c r="S12" s="3"/>
    </row>
    <row r="13" spans="1:19" ht="15.75" customHeight="1" x14ac:dyDescent="0.25">
      <c r="A13" s="1"/>
      <c r="B13" s="159" t="s">
        <v>7</v>
      </c>
      <c r="C13" s="161" t="s">
        <v>8</v>
      </c>
      <c r="D13" s="176" t="s">
        <v>18</v>
      </c>
      <c r="E13" s="165" t="s">
        <v>19</v>
      </c>
      <c r="F13" s="167" t="s">
        <v>17</v>
      </c>
      <c r="G13" s="169" t="s">
        <v>18</v>
      </c>
      <c r="H13" s="165" t="s">
        <v>19</v>
      </c>
      <c r="I13" s="174" t="s">
        <v>17</v>
      </c>
      <c r="J13" s="176" t="s">
        <v>18</v>
      </c>
      <c r="K13" s="165" t="s">
        <v>19</v>
      </c>
      <c r="L13" s="167" t="s">
        <v>17</v>
      </c>
      <c r="M13" s="178" t="s">
        <v>18</v>
      </c>
      <c r="N13" s="165" t="s">
        <v>19</v>
      </c>
      <c r="O13" s="167" t="s">
        <v>17</v>
      </c>
      <c r="P13" s="169" t="s">
        <v>18</v>
      </c>
      <c r="Q13" s="165" t="s">
        <v>19</v>
      </c>
      <c r="R13" s="167" t="s">
        <v>17</v>
      </c>
      <c r="S13" s="3"/>
    </row>
    <row r="14" spans="1:19" ht="15.75" thickBot="1" x14ac:dyDescent="0.3">
      <c r="A14" s="1"/>
      <c r="B14" s="160"/>
      <c r="C14" s="162"/>
      <c r="D14" s="177"/>
      <c r="E14" s="166"/>
      <c r="F14" s="168"/>
      <c r="G14" s="170"/>
      <c r="H14" s="166"/>
      <c r="I14" s="175"/>
      <c r="J14" s="177"/>
      <c r="K14" s="166"/>
      <c r="L14" s="168"/>
      <c r="M14" s="179"/>
      <c r="N14" s="166"/>
      <c r="O14" s="168"/>
      <c r="P14" s="170"/>
      <c r="Q14" s="166"/>
      <c r="R14" s="168"/>
      <c r="S14" s="3"/>
    </row>
    <row r="15" spans="1:19" x14ac:dyDescent="0.25">
      <c r="A15" s="1"/>
      <c r="B15" s="18" t="s">
        <v>20</v>
      </c>
      <c r="C15" s="19" t="s">
        <v>21</v>
      </c>
      <c r="D15" s="20">
        <f>'[4]NR 2024'!G15</f>
        <v>70545.7</v>
      </c>
      <c r="E15" s="21">
        <f>'[4]NR 2024'!H15</f>
        <v>3.6</v>
      </c>
      <c r="F15" s="22">
        <f t="shared" ref="F15:F23" si="0">D15+E15</f>
        <v>70549.3</v>
      </c>
      <c r="G15" s="20">
        <f>'[4]NR 2024'!J15</f>
        <v>0</v>
      </c>
      <c r="H15" s="21">
        <f>'[4]NR 2024'!K15</f>
        <v>0</v>
      </c>
      <c r="I15" s="23">
        <f t="shared" ref="I15:I23" si="1">G15+H15</f>
        <v>0</v>
      </c>
      <c r="J15" s="24">
        <f>'[4]NR 2024'!Y15</f>
        <v>75750</v>
      </c>
      <c r="K15" s="25">
        <f>'[4]NR 2024'!Z15</f>
        <v>0</v>
      </c>
      <c r="L15" s="26">
        <f>J15+K15</f>
        <v>75750</v>
      </c>
      <c r="M15" s="27">
        <v>78022</v>
      </c>
      <c r="N15" s="21"/>
      <c r="O15" s="22">
        <f t="shared" ref="O15:O23" si="2">M15+N15</f>
        <v>78022</v>
      </c>
      <c r="P15" s="20">
        <v>80300</v>
      </c>
      <c r="Q15" s="21"/>
      <c r="R15" s="22">
        <f t="shared" ref="R15:R23" si="3">P15+Q15</f>
        <v>80300</v>
      </c>
      <c r="S15" s="3"/>
    </row>
    <row r="16" spans="1:19" x14ac:dyDescent="0.25">
      <c r="A16" s="1"/>
      <c r="B16" s="28" t="s">
        <v>22</v>
      </c>
      <c r="C16" s="29" t="s">
        <v>23</v>
      </c>
      <c r="D16" s="20">
        <f>'[4]NR 2024'!G16</f>
        <v>24819.599999999999</v>
      </c>
      <c r="E16" s="31">
        <f>'[4]NR 2024'!H16</f>
        <v>0</v>
      </c>
      <c r="F16" s="22">
        <f t="shared" si="0"/>
        <v>24819.599999999999</v>
      </c>
      <c r="G16" s="20">
        <f>'[4]NR 2024'!J16</f>
        <v>28580</v>
      </c>
      <c r="H16" s="31">
        <f>'[4]NR 2024'!K16</f>
        <v>0</v>
      </c>
      <c r="I16" s="23">
        <f t="shared" si="1"/>
        <v>28580</v>
      </c>
      <c r="J16" s="32">
        <f>'[4]NR 2024'!Y16</f>
        <v>28004</v>
      </c>
      <c r="K16" s="33">
        <f>'[4]NR 2024'!Z16</f>
        <v>0</v>
      </c>
      <c r="L16" s="34">
        <f t="shared" ref="L16:L23" si="4">J16+K16</f>
        <v>28004</v>
      </c>
      <c r="M16" s="35">
        <v>30208</v>
      </c>
      <c r="N16" s="31"/>
      <c r="O16" s="22">
        <f t="shared" si="2"/>
        <v>30208</v>
      </c>
      <c r="P16" s="30">
        <v>31300</v>
      </c>
      <c r="Q16" s="31"/>
      <c r="R16" s="22">
        <f t="shared" si="3"/>
        <v>31300</v>
      </c>
      <c r="S16" s="3"/>
    </row>
    <row r="17" spans="1:19" x14ac:dyDescent="0.25">
      <c r="A17" s="1"/>
      <c r="B17" s="28" t="s">
        <v>24</v>
      </c>
      <c r="C17" s="36" t="s">
        <v>25</v>
      </c>
      <c r="D17" s="20">
        <f>'[4]NR 2024'!G17</f>
        <v>0</v>
      </c>
      <c r="E17" s="31">
        <f>'[4]NR 2024'!H17</f>
        <v>0</v>
      </c>
      <c r="F17" s="22">
        <f t="shared" si="0"/>
        <v>0</v>
      </c>
      <c r="G17" s="20">
        <f>'[4]NR 2024'!J17</f>
        <v>0</v>
      </c>
      <c r="H17" s="31">
        <f>'[4]NR 2024'!K17</f>
        <v>0</v>
      </c>
      <c r="I17" s="23">
        <f t="shared" si="1"/>
        <v>0</v>
      </c>
      <c r="J17" s="32">
        <f>'[4]NR 2024'!Y17</f>
        <v>0</v>
      </c>
      <c r="K17" s="33">
        <f>'[4]NR 2024'!Z17</f>
        <v>0</v>
      </c>
      <c r="L17" s="34">
        <f t="shared" si="4"/>
        <v>0</v>
      </c>
      <c r="M17" s="35"/>
      <c r="N17" s="37"/>
      <c r="O17" s="22">
        <f t="shared" si="2"/>
        <v>0</v>
      </c>
      <c r="P17" s="30"/>
      <c r="Q17" s="37"/>
      <c r="R17" s="22">
        <f t="shared" si="3"/>
        <v>0</v>
      </c>
      <c r="S17" s="3"/>
    </row>
    <row r="18" spans="1:19" x14ac:dyDescent="0.25">
      <c r="A18" s="1"/>
      <c r="B18" s="28" t="s">
        <v>26</v>
      </c>
      <c r="C18" s="38" t="s">
        <v>27</v>
      </c>
      <c r="D18" s="20">
        <f>'[4]NR 2024'!G18</f>
        <v>47639.8</v>
      </c>
      <c r="E18" s="21">
        <f>'[4]NR 2024'!H18</f>
        <v>0</v>
      </c>
      <c r="F18" s="22">
        <f t="shared" si="0"/>
        <v>47639.8</v>
      </c>
      <c r="G18" s="20">
        <f>'[4]NR 2024'!J18</f>
        <v>0</v>
      </c>
      <c r="H18" s="21">
        <f>'[4]NR 2024'!K18</f>
        <v>51655.03</v>
      </c>
      <c r="I18" s="23">
        <f t="shared" si="1"/>
        <v>51655.03</v>
      </c>
      <c r="J18" s="32">
        <f>'[4]NR 2024'!Y18</f>
        <v>55238.2</v>
      </c>
      <c r="K18" s="33">
        <f>'[4]NR 2024'!Z18</f>
        <v>0</v>
      </c>
      <c r="L18" s="34">
        <f t="shared" si="4"/>
        <v>55238.2</v>
      </c>
      <c r="M18" s="35">
        <v>53500</v>
      </c>
      <c r="N18" s="21"/>
      <c r="O18" s="22">
        <f t="shared" si="2"/>
        <v>53500</v>
      </c>
      <c r="P18" s="30">
        <v>54500</v>
      </c>
      <c r="Q18" s="21"/>
      <c r="R18" s="22">
        <f t="shared" si="3"/>
        <v>54500</v>
      </c>
      <c r="S18" s="3"/>
    </row>
    <row r="19" spans="1:19" x14ac:dyDescent="0.25">
      <c r="A19" s="1"/>
      <c r="B19" s="28" t="s">
        <v>28</v>
      </c>
      <c r="C19" s="39" t="s">
        <v>29</v>
      </c>
      <c r="D19" s="20">
        <f>'[4]NR 2024'!G19</f>
        <v>0</v>
      </c>
      <c r="E19" s="21">
        <f>'[4]NR 2024'!H19</f>
        <v>0</v>
      </c>
      <c r="F19" s="22">
        <f t="shared" si="0"/>
        <v>0</v>
      </c>
      <c r="G19" s="20">
        <f>'[4]NR 2024'!J19</f>
        <v>0</v>
      </c>
      <c r="H19" s="21">
        <f>'[4]NR 2024'!K19</f>
        <v>0</v>
      </c>
      <c r="I19" s="23">
        <f t="shared" si="1"/>
        <v>0</v>
      </c>
      <c r="J19" s="32">
        <f>'[4]NR 2024'!Y19</f>
        <v>0</v>
      </c>
      <c r="K19" s="33">
        <f>'[4]NR 2024'!Z19</f>
        <v>0</v>
      </c>
      <c r="L19" s="34">
        <f t="shared" si="4"/>
        <v>0</v>
      </c>
      <c r="M19" s="35"/>
      <c r="N19" s="40"/>
      <c r="O19" s="22">
        <f t="shared" si="2"/>
        <v>0</v>
      </c>
      <c r="P19" s="30"/>
      <c r="Q19" s="40"/>
      <c r="R19" s="22">
        <f t="shared" si="3"/>
        <v>0</v>
      </c>
      <c r="S19" s="3"/>
    </row>
    <row r="20" spans="1:19" x14ac:dyDescent="0.25">
      <c r="A20" s="1"/>
      <c r="B20" s="28" t="s">
        <v>30</v>
      </c>
      <c r="C20" s="41" t="s">
        <v>31</v>
      </c>
      <c r="D20" s="20">
        <f>'[4]NR 2024'!G20</f>
        <v>28.8</v>
      </c>
      <c r="E20" s="21">
        <f>'[4]NR 2024'!H20</f>
        <v>0</v>
      </c>
      <c r="F20" s="22">
        <f t="shared" si="0"/>
        <v>28.8</v>
      </c>
      <c r="G20" s="20">
        <f>'[4]NR 2024'!J20</f>
        <v>0</v>
      </c>
      <c r="H20" s="21">
        <f>'[4]NR 2024'!K20</f>
        <v>0</v>
      </c>
      <c r="I20" s="23">
        <f t="shared" si="1"/>
        <v>0</v>
      </c>
      <c r="J20" s="32">
        <f>'[4]NR 2024'!Y20</f>
        <v>0</v>
      </c>
      <c r="K20" s="33">
        <f>'[4]NR 2024'!Z20</f>
        <v>0</v>
      </c>
      <c r="L20" s="34">
        <f t="shared" si="4"/>
        <v>0</v>
      </c>
      <c r="M20" s="35"/>
      <c r="N20" s="40"/>
      <c r="O20" s="22">
        <f t="shared" si="2"/>
        <v>0</v>
      </c>
      <c r="P20" s="30"/>
      <c r="Q20" s="40"/>
      <c r="R20" s="22">
        <f t="shared" si="3"/>
        <v>0</v>
      </c>
      <c r="S20" s="3"/>
    </row>
    <row r="21" spans="1:19" x14ac:dyDescent="0.25">
      <c r="A21" s="1"/>
      <c r="B21" s="28" t="s">
        <v>32</v>
      </c>
      <c r="C21" s="42" t="s">
        <v>33</v>
      </c>
      <c r="D21" s="20">
        <f>'[4]NR 2024'!G21</f>
        <v>1101</v>
      </c>
      <c r="E21" s="21">
        <f>'[4]NR 2024'!H21</f>
        <v>0.9</v>
      </c>
      <c r="F21" s="22">
        <f t="shared" si="0"/>
        <v>1101.9000000000001</v>
      </c>
      <c r="G21" s="20">
        <f>'[4]NR 2024'!J21</f>
        <v>0</v>
      </c>
      <c r="H21" s="21">
        <f>'[4]NR 2024'!K21</f>
        <v>0</v>
      </c>
      <c r="I21" s="23">
        <f t="shared" si="1"/>
        <v>0</v>
      </c>
      <c r="J21" s="32">
        <f>'[4]NR 2024'!Y21</f>
        <v>406</v>
      </c>
      <c r="K21" s="33">
        <f>'[4]NR 2024'!Z21</f>
        <v>0</v>
      </c>
      <c r="L21" s="34">
        <f t="shared" si="4"/>
        <v>406</v>
      </c>
      <c r="M21" s="35">
        <v>500</v>
      </c>
      <c r="N21" s="44"/>
      <c r="O21" s="22">
        <f t="shared" si="2"/>
        <v>500</v>
      </c>
      <c r="P21" s="30">
        <v>500</v>
      </c>
      <c r="Q21" s="44"/>
      <c r="R21" s="22">
        <f t="shared" si="3"/>
        <v>500</v>
      </c>
      <c r="S21" s="3"/>
    </row>
    <row r="22" spans="1:19" x14ac:dyDescent="0.25">
      <c r="A22" s="1"/>
      <c r="B22" s="28" t="s">
        <v>34</v>
      </c>
      <c r="C22" s="42" t="s">
        <v>35</v>
      </c>
      <c r="D22" s="20">
        <f>'[4]NR 2024'!G22</f>
        <v>0</v>
      </c>
      <c r="E22" s="21">
        <f>'[4]NR 2024'!H22</f>
        <v>0</v>
      </c>
      <c r="F22" s="22">
        <f t="shared" si="0"/>
        <v>0</v>
      </c>
      <c r="G22" s="20">
        <f>'[4]NR 2024'!J22</f>
        <v>0</v>
      </c>
      <c r="H22" s="21">
        <f>'[4]NR 2024'!K22</f>
        <v>0</v>
      </c>
      <c r="I22" s="23">
        <f t="shared" si="1"/>
        <v>0</v>
      </c>
      <c r="J22" s="32">
        <f>'[4]NR 2024'!Y22</f>
        <v>0</v>
      </c>
      <c r="K22" s="33">
        <f>'[4]NR 2024'!Z22</f>
        <v>0</v>
      </c>
      <c r="L22" s="34">
        <f t="shared" si="4"/>
        <v>0</v>
      </c>
      <c r="M22" s="35"/>
      <c r="N22" s="44"/>
      <c r="O22" s="22">
        <f t="shared" si="2"/>
        <v>0</v>
      </c>
      <c r="P22" s="30"/>
      <c r="Q22" s="44"/>
      <c r="R22" s="22">
        <f t="shared" si="3"/>
        <v>0</v>
      </c>
      <c r="S22" s="3"/>
    </row>
    <row r="23" spans="1:19" ht="15.75" thickBot="1" x14ac:dyDescent="0.3">
      <c r="A23" s="1"/>
      <c r="B23" s="45" t="s">
        <v>36</v>
      </c>
      <c r="C23" s="46" t="s">
        <v>37</v>
      </c>
      <c r="D23" s="20">
        <f>'[4]NR 2024'!G23</f>
        <v>0</v>
      </c>
      <c r="E23" s="21">
        <f>'[4]NR 2024'!H23</f>
        <v>0</v>
      </c>
      <c r="F23" s="51">
        <f t="shared" si="0"/>
        <v>0</v>
      </c>
      <c r="G23" s="20">
        <f>'[4]NR 2024'!J23</f>
        <v>0</v>
      </c>
      <c r="H23" s="21">
        <f>'[4]NR 2024'!K23</f>
        <v>0</v>
      </c>
      <c r="I23" s="48">
        <f t="shared" si="1"/>
        <v>0</v>
      </c>
      <c r="J23" s="32">
        <f>'[4]NR 2024'!Y23</f>
        <v>0</v>
      </c>
      <c r="K23" s="33">
        <f>'[4]NR 2024'!Z23</f>
        <v>0</v>
      </c>
      <c r="L23" s="34">
        <f t="shared" si="4"/>
        <v>0</v>
      </c>
      <c r="M23" s="49"/>
      <c r="N23" s="50"/>
      <c r="O23" s="51">
        <f t="shared" si="2"/>
        <v>0</v>
      </c>
      <c r="P23" s="47"/>
      <c r="Q23" s="50"/>
      <c r="R23" s="51">
        <f t="shared" si="3"/>
        <v>0</v>
      </c>
      <c r="S23" s="3"/>
    </row>
    <row r="24" spans="1:19" ht="15.75" thickBot="1" x14ac:dyDescent="0.3">
      <c r="A24" s="1"/>
      <c r="B24" s="52" t="s">
        <v>38</v>
      </c>
      <c r="C24" s="53" t="s">
        <v>39</v>
      </c>
      <c r="D24" s="54">
        <f t="shared" ref="D24:R24" si="5">SUM(D15:D21)</f>
        <v>144134.89999999997</v>
      </c>
      <c r="E24" s="54">
        <f t="shared" si="5"/>
        <v>4.5</v>
      </c>
      <c r="F24" s="54">
        <f t="shared" si="5"/>
        <v>144139.4</v>
      </c>
      <c r="G24" s="54">
        <f t="shared" si="5"/>
        <v>28580</v>
      </c>
      <c r="H24" s="54">
        <f t="shared" si="5"/>
        <v>51655.03</v>
      </c>
      <c r="I24" s="55">
        <f t="shared" si="5"/>
        <v>80235.03</v>
      </c>
      <c r="J24" s="56">
        <f t="shared" si="5"/>
        <v>159398.20000000001</v>
      </c>
      <c r="K24" s="56">
        <f t="shared" si="5"/>
        <v>0</v>
      </c>
      <c r="L24" s="56">
        <f t="shared" si="5"/>
        <v>159398.20000000001</v>
      </c>
      <c r="M24" s="57">
        <f t="shared" si="5"/>
        <v>162230</v>
      </c>
      <c r="N24" s="54">
        <f t="shared" si="5"/>
        <v>0</v>
      </c>
      <c r="O24" s="54">
        <f t="shared" si="5"/>
        <v>162230</v>
      </c>
      <c r="P24" s="54">
        <f t="shared" si="5"/>
        <v>166600</v>
      </c>
      <c r="Q24" s="54">
        <f t="shared" si="5"/>
        <v>0</v>
      </c>
      <c r="R24" s="54">
        <f t="shared" si="5"/>
        <v>166600</v>
      </c>
      <c r="S24" s="3"/>
    </row>
    <row r="25" spans="1:19" ht="15.75" customHeight="1" thickBot="1" x14ac:dyDescent="0.3">
      <c r="A25" s="1"/>
      <c r="B25" s="58"/>
      <c r="C25" s="59" t="s">
        <v>40</v>
      </c>
      <c r="D25" s="171"/>
      <c r="E25" s="171"/>
      <c r="F25" s="172"/>
      <c r="G25" s="171"/>
      <c r="H25" s="171"/>
      <c r="I25" s="171"/>
      <c r="J25" s="173"/>
      <c r="K25" s="171"/>
      <c r="L25" s="172"/>
      <c r="M25" s="171"/>
      <c r="N25" s="171"/>
      <c r="O25" s="172"/>
      <c r="P25" s="171"/>
      <c r="Q25" s="171"/>
      <c r="R25" s="172"/>
      <c r="S25" s="3"/>
    </row>
    <row r="26" spans="1:19" x14ac:dyDescent="0.25">
      <c r="A26" s="1"/>
      <c r="B26" s="159" t="s">
        <v>7</v>
      </c>
      <c r="C26" s="161" t="s">
        <v>8</v>
      </c>
      <c r="D26" s="155" t="s">
        <v>41</v>
      </c>
      <c r="E26" s="148" t="s">
        <v>42</v>
      </c>
      <c r="F26" s="150" t="s">
        <v>43</v>
      </c>
      <c r="G26" s="163" t="s">
        <v>41</v>
      </c>
      <c r="H26" s="148" t="s">
        <v>42</v>
      </c>
      <c r="I26" s="190" t="s">
        <v>43</v>
      </c>
      <c r="J26" s="155" t="s">
        <v>41</v>
      </c>
      <c r="K26" s="148" t="s">
        <v>42</v>
      </c>
      <c r="L26" s="150" t="s">
        <v>43</v>
      </c>
      <c r="M26" s="152" t="s">
        <v>41</v>
      </c>
      <c r="N26" s="148" t="s">
        <v>42</v>
      </c>
      <c r="O26" s="150" t="s">
        <v>43</v>
      </c>
      <c r="P26" s="163" t="s">
        <v>41</v>
      </c>
      <c r="Q26" s="148" t="s">
        <v>42</v>
      </c>
      <c r="R26" s="150" t="s">
        <v>43</v>
      </c>
      <c r="S26" s="3"/>
    </row>
    <row r="27" spans="1:19" ht="15.75" thickBot="1" x14ac:dyDescent="0.3">
      <c r="A27" s="1"/>
      <c r="B27" s="160"/>
      <c r="C27" s="162"/>
      <c r="D27" s="156"/>
      <c r="E27" s="149"/>
      <c r="F27" s="151"/>
      <c r="G27" s="164"/>
      <c r="H27" s="149"/>
      <c r="I27" s="191"/>
      <c r="J27" s="156"/>
      <c r="K27" s="149"/>
      <c r="L27" s="151"/>
      <c r="M27" s="153"/>
      <c r="N27" s="149"/>
      <c r="O27" s="151"/>
      <c r="P27" s="164"/>
      <c r="Q27" s="149"/>
      <c r="R27" s="151"/>
      <c r="S27" s="3"/>
    </row>
    <row r="28" spans="1:19" x14ac:dyDescent="0.25">
      <c r="A28" s="1"/>
      <c r="B28" s="18" t="s">
        <v>44</v>
      </c>
      <c r="C28" s="60" t="s">
        <v>45</v>
      </c>
      <c r="D28" s="20">
        <f>'[4]NR 2024'!G28</f>
        <v>5113</v>
      </c>
      <c r="E28" s="21">
        <f>'[4]NR 2024'!H28</f>
        <v>0</v>
      </c>
      <c r="F28" s="22">
        <f t="shared" ref="F28:F38" si="6">D28+E28</f>
        <v>5113</v>
      </c>
      <c r="G28" s="20">
        <f>'[4]NR 2024'!M28</f>
        <v>2034</v>
      </c>
      <c r="H28" s="21">
        <f>'[4]NR 2024'!N28</f>
        <v>0</v>
      </c>
      <c r="I28" s="23">
        <f t="shared" ref="I28:I38" si="7">G28+H28</f>
        <v>2034</v>
      </c>
      <c r="J28" s="24">
        <f>'[4]NR 2024'!Y28</f>
        <v>2599</v>
      </c>
      <c r="K28" s="25">
        <f>'[4]NR 2024'!Z28</f>
        <v>0</v>
      </c>
      <c r="L28" s="26">
        <f t="shared" ref="L28:L38" si="8">J28+K28</f>
        <v>2599</v>
      </c>
      <c r="M28" s="61">
        <v>2730</v>
      </c>
      <c r="N28" s="61"/>
      <c r="O28" s="22">
        <f t="shared" ref="O28:O38" si="9">M28+N28</f>
        <v>2730</v>
      </c>
      <c r="P28" s="61">
        <v>2800</v>
      </c>
      <c r="Q28" s="61"/>
      <c r="R28" s="22">
        <f t="shared" ref="R28:R38" si="10">P28+Q28</f>
        <v>2800</v>
      </c>
      <c r="S28" s="3"/>
    </row>
    <row r="29" spans="1:19" x14ac:dyDescent="0.25">
      <c r="A29" s="1"/>
      <c r="B29" s="28" t="s">
        <v>46</v>
      </c>
      <c r="C29" s="62" t="s">
        <v>47</v>
      </c>
      <c r="D29" s="20">
        <f>'[4]NR 2024'!G29</f>
        <v>15135.4</v>
      </c>
      <c r="E29" s="31">
        <f>'[4]NR 2024'!H29</f>
        <v>0</v>
      </c>
      <c r="F29" s="22">
        <f t="shared" si="6"/>
        <v>15135.4</v>
      </c>
      <c r="G29" s="20">
        <f>'[4]NR 2024'!M29</f>
        <v>17255</v>
      </c>
      <c r="H29" s="31">
        <f>'[4]NR 2024'!N29</f>
        <v>0</v>
      </c>
      <c r="I29" s="23">
        <f t="shared" si="7"/>
        <v>17255</v>
      </c>
      <c r="J29" s="32">
        <f>'[4]NR 2024'!Y29</f>
        <v>18621</v>
      </c>
      <c r="K29" s="63">
        <f>'[4]NR 2024'!Z29</f>
        <v>0</v>
      </c>
      <c r="L29" s="34">
        <f t="shared" si="8"/>
        <v>18621</v>
      </c>
      <c r="M29" s="64">
        <v>19500</v>
      </c>
      <c r="N29" s="65"/>
      <c r="O29" s="22">
        <f t="shared" si="9"/>
        <v>19500</v>
      </c>
      <c r="P29" s="64">
        <v>20400</v>
      </c>
      <c r="Q29" s="65"/>
      <c r="R29" s="22">
        <f t="shared" si="10"/>
        <v>20400</v>
      </c>
      <c r="S29" s="3"/>
    </row>
    <row r="30" spans="1:19" x14ac:dyDescent="0.25">
      <c r="A30" s="1"/>
      <c r="B30" s="28" t="s">
        <v>48</v>
      </c>
      <c r="C30" s="42" t="s">
        <v>49</v>
      </c>
      <c r="D30" s="20">
        <f>'[4]NR 2024'!G30</f>
        <v>9427.2999999999993</v>
      </c>
      <c r="E30" s="31">
        <f>'[4]NR 2024'!H30</f>
        <v>0</v>
      </c>
      <c r="F30" s="22">
        <f t="shared" si="6"/>
        <v>9427.2999999999993</v>
      </c>
      <c r="G30" s="20">
        <f>'[4]NR 2024'!M30</f>
        <v>9450</v>
      </c>
      <c r="H30" s="31">
        <f>'[4]NR 2024'!N30</f>
        <v>0</v>
      </c>
      <c r="I30" s="23">
        <f t="shared" si="7"/>
        <v>9450</v>
      </c>
      <c r="J30" s="32">
        <f>'[4]NR 2024'!Y30</f>
        <v>10390</v>
      </c>
      <c r="K30" s="63">
        <f>'[4]NR 2024'!Z30</f>
        <v>0</v>
      </c>
      <c r="L30" s="34">
        <f t="shared" si="8"/>
        <v>10390</v>
      </c>
      <c r="M30" s="64">
        <v>10900</v>
      </c>
      <c r="N30" s="65"/>
      <c r="O30" s="22">
        <f t="shared" si="9"/>
        <v>10900</v>
      </c>
      <c r="P30" s="64">
        <v>11400</v>
      </c>
      <c r="Q30" s="65"/>
      <c r="R30" s="22">
        <f t="shared" si="10"/>
        <v>11400</v>
      </c>
      <c r="S30" s="3"/>
    </row>
    <row r="31" spans="1:19" x14ac:dyDescent="0.25">
      <c r="A31" s="1"/>
      <c r="B31" s="28" t="s">
        <v>50</v>
      </c>
      <c r="C31" s="42" t="s">
        <v>51</v>
      </c>
      <c r="D31" s="20">
        <f>'[4]NR 2024'!G31</f>
        <v>7421.8</v>
      </c>
      <c r="E31" s="21">
        <f>'[4]NR 2024'!H31</f>
        <v>0</v>
      </c>
      <c r="F31" s="22">
        <f t="shared" si="6"/>
        <v>7421.8</v>
      </c>
      <c r="G31" s="20">
        <f>'[4]NR 2024'!M31</f>
        <v>8347.4</v>
      </c>
      <c r="H31" s="21">
        <f>'[4]NR 2024'!N31</f>
        <v>0</v>
      </c>
      <c r="I31" s="23">
        <f t="shared" si="7"/>
        <v>8347.4</v>
      </c>
      <c r="J31" s="32">
        <f>'[4]NR 2024'!Y31</f>
        <v>9475</v>
      </c>
      <c r="K31" s="33">
        <f>'[4]NR 2024'!Z31</f>
        <v>0</v>
      </c>
      <c r="L31" s="34">
        <f t="shared" si="8"/>
        <v>9475</v>
      </c>
      <c r="M31" s="64">
        <v>9900</v>
      </c>
      <c r="N31" s="64"/>
      <c r="O31" s="22">
        <f t="shared" si="9"/>
        <v>9900</v>
      </c>
      <c r="P31" s="64">
        <v>10300</v>
      </c>
      <c r="Q31" s="64"/>
      <c r="R31" s="22">
        <f t="shared" si="10"/>
        <v>10300</v>
      </c>
      <c r="S31" s="3"/>
    </row>
    <row r="32" spans="1:19" x14ac:dyDescent="0.25">
      <c r="A32" s="1"/>
      <c r="B32" s="28" t="s">
        <v>52</v>
      </c>
      <c r="C32" s="42" t="s">
        <v>53</v>
      </c>
      <c r="D32" s="20">
        <f>'[4]NR 2024'!G32</f>
        <v>76091.5</v>
      </c>
      <c r="E32" s="21">
        <f>'[4]NR 2024'!H32</f>
        <v>0</v>
      </c>
      <c r="F32" s="22">
        <f t="shared" si="6"/>
        <v>76091.5</v>
      </c>
      <c r="G32" s="20">
        <f>'[4]NR 2024'!M32</f>
        <v>81230</v>
      </c>
      <c r="H32" s="21">
        <f>'[4]NR 2024'!N32</f>
        <v>0</v>
      </c>
      <c r="I32" s="23">
        <f t="shared" si="7"/>
        <v>81230</v>
      </c>
      <c r="J32" s="32">
        <f>'[4]NR 2024'!Y32</f>
        <v>82650</v>
      </c>
      <c r="K32" s="33">
        <f>'[4]NR 2024'!Z32</f>
        <v>0</v>
      </c>
      <c r="L32" s="34">
        <f t="shared" si="8"/>
        <v>82650</v>
      </c>
      <c r="M32" s="64">
        <v>83000</v>
      </c>
      <c r="N32" s="64"/>
      <c r="O32" s="22">
        <f t="shared" si="9"/>
        <v>83000</v>
      </c>
      <c r="P32" s="64">
        <v>84600</v>
      </c>
      <c r="Q32" s="64"/>
      <c r="R32" s="22">
        <f t="shared" si="10"/>
        <v>84600</v>
      </c>
      <c r="S32" s="3"/>
    </row>
    <row r="33" spans="1:19" x14ac:dyDescent="0.25">
      <c r="A33" s="1"/>
      <c r="B33" s="28" t="s">
        <v>54</v>
      </c>
      <c r="C33" s="39" t="s">
        <v>55</v>
      </c>
      <c r="D33" s="20">
        <f>'[4]NR 2024'!G33</f>
        <v>74710.899999999994</v>
      </c>
      <c r="E33" s="21">
        <f>'[4]NR 2024'!H33</f>
        <v>0</v>
      </c>
      <c r="F33" s="22">
        <f t="shared" si="6"/>
        <v>74710.899999999994</v>
      </c>
      <c r="G33" s="20">
        <f>'[4]NR 2024'!M33</f>
        <v>81230</v>
      </c>
      <c r="H33" s="21">
        <f>'[4]NR 2024'!N33</f>
        <v>0</v>
      </c>
      <c r="I33" s="23">
        <f t="shared" si="7"/>
        <v>81230</v>
      </c>
      <c r="J33" s="32">
        <f>'[4]NR 2024'!Y33</f>
        <v>82650</v>
      </c>
      <c r="K33" s="33">
        <f>'[4]NR 2024'!Z33</f>
        <v>0</v>
      </c>
      <c r="L33" s="34">
        <f t="shared" si="8"/>
        <v>82650</v>
      </c>
      <c r="M33" s="64">
        <v>83000</v>
      </c>
      <c r="N33" s="64"/>
      <c r="O33" s="22">
        <f t="shared" si="9"/>
        <v>83000</v>
      </c>
      <c r="P33" s="64">
        <v>84600</v>
      </c>
      <c r="Q33" s="64"/>
      <c r="R33" s="22">
        <f t="shared" si="10"/>
        <v>84600</v>
      </c>
      <c r="S33" s="3"/>
    </row>
    <row r="34" spans="1:19" x14ac:dyDescent="0.25">
      <c r="A34" s="1"/>
      <c r="B34" s="28" t="s">
        <v>56</v>
      </c>
      <c r="C34" s="66" t="s">
        <v>57</v>
      </c>
      <c r="D34" s="20">
        <f>'[4]NR 2024'!G34</f>
        <v>1380.6</v>
      </c>
      <c r="E34" s="21">
        <f>'[4]NR 2024'!H34</f>
        <v>0</v>
      </c>
      <c r="F34" s="22">
        <f t="shared" si="6"/>
        <v>1380.6</v>
      </c>
      <c r="G34" s="20">
        <f>'[4]NR 2024'!M34</f>
        <v>0</v>
      </c>
      <c r="H34" s="21">
        <f>'[4]NR 2024'!N34</f>
        <v>0</v>
      </c>
      <c r="I34" s="23">
        <f t="shared" si="7"/>
        <v>0</v>
      </c>
      <c r="J34" s="32">
        <f>'[4]NR 2024'!Y34</f>
        <v>0</v>
      </c>
      <c r="K34" s="33">
        <f>'[4]NR 2024'!Z34</f>
        <v>0</v>
      </c>
      <c r="L34" s="34">
        <f t="shared" si="8"/>
        <v>0</v>
      </c>
      <c r="M34" s="64">
        <v>0</v>
      </c>
      <c r="N34" s="64"/>
      <c r="O34" s="22">
        <f t="shared" si="9"/>
        <v>0</v>
      </c>
      <c r="P34" s="64">
        <v>0</v>
      </c>
      <c r="Q34" s="64"/>
      <c r="R34" s="22">
        <f t="shared" si="10"/>
        <v>0</v>
      </c>
      <c r="S34" s="3"/>
    </row>
    <row r="35" spans="1:19" x14ac:dyDescent="0.25">
      <c r="A35" s="1"/>
      <c r="B35" s="28" t="s">
        <v>58</v>
      </c>
      <c r="C35" s="42" t="s">
        <v>59</v>
      </c>
      <c r="D35" s="20">
        <f>'[4]NR 2024'!G35</f>
        <v>24943</v>
      </c>
      <c r="E35" s="21">
        <f>'[4]NR 2024'!H35</f>
        <v>0</v>
      </c>
      <c r="F35" s="22">
        <f t="shared" si="6"/>
        <v>24943</v>
      </c>
      <c r="G35" s="20">
        <f>'[4]NR 2024'!M35</f>
        <v>27700</v>
      </c>
      <c r="H35" s="21">
        <f>'[4]NR 2024'!N35</f>
        <v>0</v>
      </c>
      <c r="I35" s="23">
        <f t="shared" si="7"/>
        <v>27700</v>
      </c>
      <c r="J35" s="32">
        <f>'[4]NR 2024'!Y35</f>
        <v>27943</v>
      </c>
      <c r="K35" s="33">
        <f>'[4]NR 2024'!Z35</f>
        <v>0</v>
      </c>
      <c r="L35" s="34">
        <f t="shared" si="8"/>
        <v>27943</v>
      </c>
      <c r="M35" s="64">
        <v>28100</v>
      </c>
      <c r="N35" s="64"/>
      <c r="O35" s="22">
        <f t="shared" si="9"/>
        <v>28100</v>
      </c>
      <c r="P35" s="64">
        <v>28600</v>
      </c>
      <c r="Q35" s="64"/>
      <c r="R35" s="22">
        <f t="shared" si="10"/>
        <v>28600</v>
      </c>
      <c r="S35" s="3"/>
    </row>
    <row r="36" spans="1:19" x14ac:dyDescent="0.25">
      <c r="A36" s="1"/>
      <c r="B36" s="28" t="s">
        <v>60</v>
      </c>
      <c r="C36" s="42" t="s">
        <v>61</v>
      </c>
      <c r="D36" s="20">
        <f>'[4]NR 2024'!G36</f>
        <v>0.5</v>
      </c>
      <c r="E36" s="21">
        <f>'[4]NR 2024'!H36</f>
        <v>0</v>
      </c>
      <c r="F36" s="22">
        <f t="shared" si="6"/>
        <v>0.5</v>
      </c>
      <c r="G36" s="20">
        <f>'[4]NR 2024'!M36</f>
        <v>0</v>
      </c>
      <c r="H36" s="21">
        <f>'[4]NR 2024'!N36</f>
        <v>0</v>
      </c>
      <c r="I36" s="23">
        <f t="shared" si="7"/>
        <v>0</v>
      </c>
      <c r="J36" s="32">
        <f>'[4]NR 2024'!Y36</f>
        <v>0</v>
      </c>
      <c r="K36" s="33">
        <f>'[4]NR 2024'!Z36</f>
        <v>0</v>
      </c>
      <c r="L36" s="34">
        <f t="shared" si="8"/>
        <v>0</v>
      </c>
      <c r="M36" s="64">
        <v>0</v>
      </c>
      <c r="N36" s="64"/>
      <c r="O36" s="22">
        <f t="shared" si="9"/>
        <v>0</v>
      </c>
      <c r="P36" s="64">
        <v>0</v>
      </c>
      <c r="Q36" s="64"/>
      <c r="R36" s="22">
        <f t="shared" si="10"/>
        <v>0</v>
      </c>
      <c r="S36" s="3"/>
    </row>
    <row r="37" spans="1:19" x14ac:dyDescent="0.25">
      <c r="A37" s="1"/>
      <c r="B37" s="28" t="s">
        <v>62</v>
      </c>
      <c r="C37" s="42" t="s">
        <v>63</v>
      </c>
      <c r="D37" s="20">
        <f>'[4]NR 2024'!G37</f>
        <v>1411.6</v>
      </c>
      <c r="E37" s="21">
        <f>'[4]NR 2024'!H37</f>
        <v>0</v>
      </c>
      <c r="F37" s="22">
        <f t="shared" si="6"/>
        <v>1411.6</v>
      </c>
      <c r="G37" s="20">
        <f>'[4]NR 2024'!M37</f>
        <v>1508</v>
      </c>
      <c r="H37" s="21">
        <f>'[4]NR 2024'!N37</f>
        <v>0</v>
      </c>
      <c r="I37" s="23">
        <f t="shared" si="7"/>
        <v>1508</v>
      </c>
      <c r="J37" s="32">
        <f>'[4]NR 2024'!Y37</f>
        <v>1583</v>
      </c>
      <c r="K37" s="33">
        <f>'[4]NR 2024'!Z37</f>
        <v>0</v>
      </c>
      <c r="L37" s="34">
        <f t="shared" si="8"/>
        <v>1583</v>
      </c>
      <c r="M37" s="64">
        <v>1700</v>
      </c>
      <c r="N37" s="64"/>
      <c r="O37" s="22">
        <f t="shared" si="9"/>
        <v>1700</v>
      </c>
      <c r="P37" s="64">
        <v>1800</v>
      </c>
      <c r="Q37" s="64"/>
      <c r="R37" s="22">
        <f t="shared" si="10"/>
        <v>1800</v>
      </c>
      <c r="S37" s="3"/>
    </row>
    <row r="38" spans="1:19" ht="15.75" thickBot="1" x14ac:dyDescent="0.3">
      <c r="A38" s="1"/>
      <c r="B38" s="67" t="s">
        <v>64</v>
      </c>
      <c r="C38" s="68" t="s">
        <v>65</v>
      </c>
      <c r="D38" s="20">
        <f>'[4]NR 2024'!G38</f>
        <v>4590.8</v>
      </c>
      <c r="E38" s="21">
        <f>'[4]NR 2024'!H38</f>
        <v>0.5</v>
      </c>
      <c r="F38" s="51">
        <f t="shared" si="6"/>
        <v>4591.3</v>
      </c>
      <c r="G38" s="20">
        <f>'[4]NR 2024'!M38</f>
        <v>5568</v>
      </c>
      <c r="H38" s="21">
        <f>'[4]NR 2024'!N38</f>
        <v>0</v>
      </c>
      <c r="I38" s="48">
        <f t="shared" si="7"/>
        <v>5568</v>
      </c>
      <c r="J38" s="32">
        <f>'[4]NR 2024'!Y38</f>
        <v>6137.2</v>
      </c>
      <c r="K38" s="33">
        <f>'[4]NR 2024'!Z38</f>
        <v>0</v>
      </c>
      <c r="L38" s="34">
        <f t="shared" si="8"/>
        <v>6137.2</v>
      </c>
      <c r="M38" s="69">
        <v>6400</v>
      </c>
      <c r="N38" s="69"/>
      <c r="O38" s="51">
        <f t="shared" si="9"/>
        <v>6400</v>
      </c>
      <c r="P38" s="69">
        <v>6700</v>
      </c>
      <c r="Q38" s="69"/>
      <c r="R38" s="51">
        <f t="shared" si="10"/>
        <v>6700</v>
      </c>
      <c r="S38" s="3"/>
    </row>
    <row r="39" spans="1:19" ht="15.75" thickBot="1" x14ac:dyDescent="0.3">
      <c r="A39" s="1"/>
      <c r="B39" s="52" t="s">
        <v>66</v>
      </c>
      <c r="C39" s="70" t="s">
        <v>67</v>
      </c>
      <c r="D39" s="71">
        <f>SUM(D28:D32)+SUM(D35:D38)</f>
        <v>144134.9</v>
      </c>
      <c r="E39" s="71">
        <f>SUM(E28:E32)+SUM(E35:E38)</f>
        <v>0.5</v>
      </c>
      <c r="F39" s="72">
        <f>SUM(F35:F38)+SUM(F28:F32)</f>
        <v>144135.4</v>
      </c>
      <c r="G39" s="71">
        <f>SUM(G28:G32)+SUM(G35:G38)</f>
        <v>153092.4</v>
      </c>
      <c r="H39" s="71">
        <f>SUM(H28:H32)+SUM(H35:H38)</f>
        <v>0</v>
      </c>
      <c r="I39" s="73">
        <f>SUM(I35:I38)+SUM(I28:I32)</f>
        <v>153092.4</v>
      </c>
      <c r="J39" s="74">
        <f>SUM(J28:J32)+SUM(J35:J38)</f>
        <v>159398.20000000001</v>
      </c>
      <c r="K39" s="75">
        <f>SUM(K28:K32)+SUM(K35:K38)</f>
        <v>0</v>
      </c>
      <c r="L39" s="74">
        <f>SUM(L35:L38)+SUM(L28:L32)</f>
        <v>159398.20000000001</v>
      </c>
      <c r="M39" s="71">
        <f>SUM(M28:M32)+SUM(M35:M38)</f>
        <v>162230</v>
      </c>
      <c r="N39" s="71">
        <f>SUM(N28:N32)+SUM(N35:N38)</f>
        <v>0</v>
      </c>
      <c r="O39" s="72">
        <f>SUM(O35:O38)+SUM(O28:O32)</f>
        <v>162230</v>
      </c>
      <c r="P39" s="71">
        <f>SUM(P28:P32)+SUM(P35:P38)</f>
        <v>166600</v>
      </c>
      <c r="Q39" s="71">
        <f>SUM(Q28:Q32)+SUM(Q35:Q38)</f>
        <v>0</v>
      </c>
      <c r="R39" s="72">
        <f>SUM(R35:R38)+SUM(R28:R32)</f>
        <v>166600</v>
      </c>
      <c r="S39" s="3"/>
    </row>
    <row r="40" spans="1:19" ht="19.5" thickBot="1" x14ac:dyDescent="0.35">
      <c r="A40" s="1"/>
      <c r="B40" s="76" t="s">
        <v>68</v>
      </c>
      <c r="C40" s="77" t="s">
        <v>69</v>
      </c>
      <c r="D40" s="78">
        <f t="shared" ref="D40:R40" si="11">D24-D39</f>
        <v>0</v>
      </c>
      <c r="E40" s="78">
        <f t="shared" si="11"/>
        <v>4</v>
      </c>
      <c r="F40" s="79">
        <f t="shared" si="11"/>
        <v>4</v>
      </c>
      <c r="G40" s="78">
        <f t="shared" si="11"/>
        <v>-124512.4</v>
      </c>
      <c r="H40" s="78">
        <f t="shared" si="11"/>
        <v>51655.03</v>
      </c>
      <c r="I40" s="192">
        <f t="shared" si="11"/>
        <v>-72857.37</v>
      </c>
      <c r="J40" s="78">
        <f t="shared" si="11"/>
        <v>0</v>
      </c>
      <c r="K40" s="78">
        <f t="shared" si="11"/>
        <v>0</v>
      </c>
      <c r="L40" s="79">
        <f t="shared" si="11"/>
        <v>0</v>
      </c>
      <c r="M40" s="82">
        <f t="shared" si="11"/>
        <v>0</v>
      </c>
      <c r="N40" s="78">
        <f t="shared" si="11"/>
        <v>0</v>
      </c>
      <c r="O40" s="79">
        <f t="shared" si="11"/>
        <v>0</v>
      </c>
      <c r="P40" s="78">
        <f t="shared" si="11"/>
        <v>0</v>
      </c>
      <c r="Q40" s="78">
        <f t="shared" si="11"/>
        <v>0</v>
      </c>
      <c r="R40" s="79">
        <f t="shared" si="11"/>
        <v>0</v>
      </c>
      <c r="S40" s="3"/>
    </row>
    <row r="41" spans="1:19" ht="15.75" thickBot="1" x14ac:dyDescent="0.3">
      <c r="A41" s="1"/>
      <c r="B41" s="83" t="s">
        <v>70</v>
      </c>
      <c r="C41" s="84" t="s">
        <v>71</v>
      </c>
      <c r="D41" s="85"/>
      <c r="E41" s="86"/>
      <c r="F41" s="87">
        <f>F40-D16</f>
        <v>-24815.599999999999</v>
      </c>
      <c r="G41" s="85"/>
      <c r="H41" s="88"/>
      <c r="I41" s="89">
        <f>I40-G16</f>
        <v>-101437.37</v>
      </c>
      <c r="J41" s="90"/>
      <c r="K41" s="88"/>
      <c r="L41" s="87">
        <f>L40-J16</f>
        <v>-28004</v>
      </c>
      <c r="M41" s="91"/>
      <c r="N41" s="88"/>
      <c r="O41" s="87">
        <f>O40-M16</f>
        <v>-30208</v>
      </c>
      <c r="P41" s="85"/>
      <c r="Q41" s="88"/>
      <c r="R41" s="87">
        <f>R40-P16</f>
        <v>-31300</v>
      </c>
      <c r="S41" s="3"/>
    </row>
    <row r="42" spans="1:19" s="97" customFormat="1" ht="8.25" customHeight="1" thickBot="1" x14ac:dyDescent="0.3">
      <c r="A42" s="92"/>
      <c r="B42" s="93"/>
      <c r="C42" s="94"/>
      <c r="D42" s="92"/>
      <c r="E42" s="95"/>
      <c r="F42" s="95"/>
      <c r="G42" s="92"/>
      <c r="H42" s="95"/>
      <c r="I42" s="95"/>
      <c r="J42" s="95"/>
      <c r="K42" s="95"/>
      <c r="L42" s="96"/>
      <c r="M42" s="96"/>
      <c r="N42" s="96"/>
      <c r="O42" s="96"/>
      <c r="P42" s="96"/>
      <c r="Q42" s="96"/>
      <c r="R42" s="96"/>
      <c r="S42" s="96"/>
    </row>
    <row r="43" spans="1:19" s="97" customFormat="1" ht="15.75" customHeight="1" x14ac:dyDescent="0.25">
      <c r="A43" s="92"/>
      <c r="B43" s="98"/>
      <c r="C43" s="143" t="s">
        <v>72</v>
      </c>
      <c r="D43" s="99" t="s">
        <v>73</v>
      </c>
      <c r="E43" s="95"/>
      <c r="F43" s="100"/>
      <c r="G43" s="99" t="s">
        <v>74</v>
      </c>
      <c r="H43" s="95"/>
      <c r="I43" s="95"/>
      <c r="J43" s="99" t="s">
        <v>75</v>
      </c>
      <c r="K43" s="95"/>
      <c r="L43" s="95"/>
      <c r="M43" s="99" t="s">
        <v>76</v>
      </c>
      <c r="N43" s="96"/>
      <c r="O43" s="96"/>
      <c r="P43" s="99" t="s">
        <v>76</v>
      </c>
      <c r="Q43" s="96"/>
      <c r="R43" s="96"/>
      <c r="S43" s="96"/>
    </row>
    <row r="44" spans="1:19" ht="15.75" thickBot="1" x14ac:dyDescent="0.3">
      <c r="A44" s="1"/>
      <c r="B44" s="98"/>
      <c r="C44" s="154"/>
      <c r="D44" s="101"/>
      <c r="E44" s="95"/>
      <c r="F44" s="100"/>
      <c r="G44" s="101"/>
      <c r="H44" s="102"/>
      <c r="I44" s="102"/>
      <c r="J44" s="101"/>
      <c r="K44" s="102"/>
      <c r="L44" s="102"/>
      <c r="M44" s="101"/>
      <c r="N44" s="3"/>
      <c r="O44" s="3"/>
      <c r="P44" s="101"/>
      <c r="Q44" s="3"/>
      <c r="R44" s="3"/>
      <c r="S44" s="3"/>
    </row>
    <row r="45" spans="1:19" s="97" customFormat="1" ht="8.25" customHeight="1" thickBot="1" x14ac:dyDescent="0.3">
      <c r="A45" s="92"/>
      <c r="B45" s="98"/>
      <c r="C45" s="94"/>
      <c r="D45" s="95"/>
      <c r="E45" s="95"/>
      <c r="F45" s="100"/>
      <c r="G45" s="95"/>
      <c r="H45" s="95"/>
      <c r="I45" s="100"/>
      <c r="J45" s="100"/>
      <c r="K45" s="100"/>
      <c r="L45" s="96"/>
      <c r="M45" s="96"/>
      <c r="N45" s="96"/>
      <c r="O45" s="96"/>
      <c r="P45" s="96"/>
      <c r="Q45" s="96"/>
      <c r="R45" s="96"/>
      <c r="S45" s="96"/>
    </row>
    <row r="46" spans="1:19" s="97" customFormat="1" ht="37.5" customHeight="1" thickBot="1" x14ac:dyDescent="0.3">
      <c r="A46" s="92"/>
      <c r="B46" s="98"/>
      <c r="C46" s="143" t="s">
        <v>77</v>
      </c>
      <c r="D46" s="103" t="s">
        <v>78</v>
      </c>
      <c r="E46" s="104" t="s">
        <v>79</v>
      </c>
      <c r="F46" s="100"/>
      <c r="G46" s="103" t="s">
        <v>78</v>
      </c>
      <c r="H46" s="104" t="s">
        <v>79</v>
      </c>
      <c r="I46" s="96"/>
      <c r="J46" s="103" t="s">
        <v>78</v>
      </c>
      <c r="K46" s="104" t="s">
        <v>79</v>
      </c>
      <c r="L46" s="105"/>
      <c r="M46" s="103" t="s">
        <v>78</v>
      </c>
      <c r="N46" s="104" t="s">
        <v>79</v>
      </c>
      <c r="O46" s="96"/>
      <c r="P46" s="103" t="s">
        <v>78</v>
      </c>
      <c r="Q46" s="104" t="s">
        <v>79</v>
      </c>
      <c r="R46" s="96"/>
      <c r="S46" s="96"/>
    </row>
    <row r="47" spans="1:19" ht="15.75" thickBot="1" x14ac:dyDescent="0.3">
      <c r="A47" s="1"/>
      <c r="B47" s="106"/>
      <c r="C47" s="144"/>
      <c r="D47" s="107">
        <v>0</v>
      </c>
      <c r="E47" s="108">
        <v>0</v>
      </c>
      <c r="F47" s="100"/>
      <c r="G47" s="107">
        <v>6455.4</v>
      </c>
      <c r="H47" s="108">
        <v>0</v>
      </c>
      <c r="I47" s="3"/>
      <c r="J47" s="107">
        <v>9200</v>
      </c>
      <c r="K47" s="108">
        <v>0</v>
      </c>
      <c r="L47" s="102"/>
      <c r="M47" s="107">
        <v>0</v>
      </c>
      <c r="N47" s="108">
        <v>0</v>
      </c>
      <c r="O47" s="3"/>
      <c r="P47" s="107">
        <v>0</v>
      </c>
      <c r="Q47" s="108">
        <v>0</v>
      </c>
      <c r="R47" s="3"/>
      <c r="S47" s="3"/>
    </row>
    <row r="48" spans="1:19" x14ac:dyDescent="0.25">
      <c r="A48" s="1"/>
      <c r="B48" s="106"/>
      <c r="C48" s="94"/>
      <c r="D48" s="95"/>
      <c r="E48" s="95"/>
      <c r="F48" s="100"/>
      <c r="G48" s="95"/>
      <c r="H48" s="95"/>
      <c r="I48" s="100"/>
      <c r="J48" s="100"/>
      <c r="K48" s="100"/>
      <c r="L48" s="96"/>
      <c r="M48" s="3"/>
      <c r="N48" s="96"/>
      <c r="O48" s="96"/>
      <c r="P48" s="3"/>
      <c r="Q48" s="3"/>
      <c r="R48" s="3"/>
      <c r="S48" s="3"/>
    </row>
    <row r="49" spans="1:19" x14ac:dyDescent="0.25">
      <c r="A49" s="1"/>
      <c r="B49" s="106"/>
      <c r="C49" s="109" t="s">
        <v>80</v>
      </c>
      <c r="D49" s="110" t="s">
        <v>81</v>
      </c>
      <c r="E49" s="95"/>
      <c r="F49" s="3"/>
      <c r="G49" s="110" t="s">
        <v>82</v>
      </c>
      <c r="H49" s="3"/>
      <c r="I49" s="3"/>
      <c r="J49" s="110" t="s">
        <v>83</v>
      </c>
      <c r="K49" s="3"/>
      <c r="L49" s="111"/>
      <c r="M49" s="110" t="s">
        <v>84</v>
      </c>
      <c r="N49" s="111"/>
      <c r="O49" s="111"/>
      <c r="P49" s="110" t="s">
        <v>85</v>
      </c>
      <c r="Q49" s="3"/>
      <c r="R49" s="3"/>
      <c r="S49" s="3"/>
    </row>
    <row r="50" spans="1:19" x14ac:dyDescent="0.25">
      <c r="A50" s="1"/>
      <c r="B50" s="106"/>
      <c r="C50" s="112" t="s">
        <v>86</v>
      </c>
      <c r="D50" s="113"/>
      <c r="E50" s="95"/>
      <c r="F50" s="3"/>
      <c r="G50" s="113"/>
      <c r="H50" s="3"/>
      <c r="I50" s="3"/>
      <c r="J50" s="113"/>
      <c r="K50" s="3"/>
      <c r="L50" s="114"/>
      <c r="M50" s="113"/>
      <c r="N50" s="114"/>
      <c r="O50" s="114"/>
      <c r="P50" s="113"/>
      <c r="Q50" s="3"/>
      <c r="R50" s="3"/>
      <c r="S50" s="3"/>
    </row>
    <row r="51" spans="1:19" x14ac:dyDescent="0.25">
      <c r="A51" s="1"/>
      <c r="B51" s="106"/>
      <c r="C51" s="112" t="s">
        <v>87</v>
      </c>
      <c r="D51" s="113">
        <v>153.4</v>
      </c>
      <c r="E51" s="95"/>
      <c r="F51" s="3"/>
      <c r="G51" s="113">
        <v>119.5</v>
      </c>
      <c r="H51" s="3"/>
      <c r="I51" s="3"/>
      <c r="J51" s="113">
        <v>119.5</v>
      </c>
      <c r="K51" s="3"/>
      <c r="L51" s="114"/>
      <c r="M51" s="113">
        <v>100</v>
      </c>
      <c r="N51" s="114"/>
      <c r="O51" s="114"/>
      <c r="P51" s="113">
        <v>100</v>
      </c>
      <c r="Q51" s="3"/>
      <c r="R51" s="3"/>
      <c r="S51" s="3"/>
    </row>
    <row r="52" spans="1:19" x14ac:dyDescent="0.25">
      <c r="A52" s="1"/>
      <c r="B52" s="106"/>
      <c r="C52" s="112" t="s">
        <v>88</v>
      </c>
      <c r="D52" s="113">
        <v>627.70000000000005</v>
      </c>
      <c r="E52" s="95"/>
      <c r="F52" s="3"/>
      <c r="G52" s="113">
        <v>525.1</v>
      </c>
      <c r="H52" s="3"/>
      <c r="I52" s="3"/>
      <c r="J52" s="113">
        <v>142</v>
      </c>
      <c r="K52" s="3"/>
      <c r="L52" s="114"/>
      <c r="M52" s="113">
        <v>500</v>
      </c>
      <c r="N52" s="114"/>
      <c r="O52" s="114"/>
      <c r="P52" s="113">
        <v>500</v>
      </c>
      <c r="Q52" s="3"/>
      <c r="R52" s="3"/>
      <c r="S52" s="3"/>
    </row>
    <row r="53" spans="1:19" x14ac:dyDescent="0.25">
      <c r="A53" s="1"/>
      <c r="B53" s="106"/>
      <c r="C53" s="112" t="s">
        <v>89</v>
      </c>
      <c r="D53" s="113">
        <v>109.6</v>
      </c>
      <c r="E53" s="95"/>
      <c r="F53" s="3"/>
      <c r="G53" s="113">
        <v>109.6</v>
      </c>
      <c r="H53" s="3"/>
      <c r="I53" s="3"/>
      <c r="J53" s="113">
        <v>109.6</v>
      </c>
      <c r="K53" s="3"/>
      <c r="L53" s="114"/>
      <c r="M53" s="113">
        <v>109.6</v>
      </c>
      <c r="N53" s="114"/>
      <c r="O53" s="114"/>
      <c r="P53" s="113">
        <v>109.6</v>
      </c>
      <c r="Q53" s="3"/>
      <c r="R53" s="3"/>
      <c r="S53" s="3"/>
    </row>
    <row r="54" spans="1:19" x14ac:dyDescent="0.25">
      <c r="A54" s="1"/>
      <c r="B54" s="106"/>
      <c r="C54" s="115" t="s">
        <v>90</v>
      </c>
      <c r="D54" s="113">
        <v>308.8</v>
      </c>
      <c r="E54" s="95"/>
      <c r="F54" s="3"/>
      <c r="G54" s="113">
        <v>586.5</v>
      </c>
      <c r="H54" s="3"/>
      <c r="I54" s="3"/>
      <c r="J54" s="113">
        <v>646.5</v>
      </c>
      <c r="K54" s="3"/>
      <c r="L54" s="114"/>
      <c r="M54" s="113">
        <v>500</v>
      </c>
      <c r="N54" s="114"/>
      <c r="O54" s="114"/>
      <c r="P54" s="113">
        <v>500</v>
      </c>
      <c r="Q54" s="3"/>
      <c r="R54" s="3"/>
      <c r="S54" s="3"/>
    </row>
    <row r="55" spans="1:19" ht="10.5" customHeight="1" x14ac:dyDescent="0.25">
      <c r="A55" s="1"/>
      <c r="B55" s="106"/>
      <c r="C55" s="94"/>
      <c r="D55" s="95"/>
      <c r="E55" s="9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6"/>
      <c r="C56" s="109" t="s">
        <v>91</v>
      </c>
      <c r="D56" s="110" t="s">
        <v>81</v>
      </c>
      <c r="E56" s="95"/>
      <c r="F56" s="100"/>
      <c r="G56" s="110" t="s">
        <v>92</v>
      </c>
      <c r="H56" s="95"/>
      <c r="I56" s="100"/>
      <c r="J56" s="110" t="s">
        <v>83</v>
      </c>
      <c r="K56" s="100"/>
      <c r="L56" s="3"/>
      <c r="M56" s="110" t="s">
        <v>84</v>
      </c>
      <c r="N56" s="111"/>
      <c r="O56" s="111"/>
      <c r="P56" s="110" t="s">
        <v>85</v>
      </c>
      <c r="Q56" s="3"/>
      <c r="R56" s="3"/>
      <c r="S56" s="3"/>
    </row>
    <row r="57" spans="1:19" x14ac:dyDescent="0.25">
      <c r="A57" s="1"/>
      <c r="B57" s="106"/>
      <c r="C57" s="112"/>
      <c r="D57" s="116">
        <v>203</v>
      </c>
      <c r="E57" s="95"/>
      <c r="F57" s="100"/>
      <c r="G57" s="116">
        <v>202</v>
      </c>
      <c r="H57" s="95"/>
      <c r="I57" s="100"/>
      <c r="J57" s="116">
        <v>203.5</v>
      </c>
      <c r="K57" s="100"/>
      <c r="L57" s="3"/>
      <c r="M57" s="116">
        <v>203.5</v>
      </c>
      <c r="N57" s="3"/>
      <c r="O57" s="3"/>
      <c r="P57" s="116">
        <v>203.5</v>
      </c>
      <c r="Q57" s="3"/>
      <c r="R57" s="3"/>
      <c r="S57" s="3"/>
    </row>
    <row r="58" spans="1:19" x14ac:dyDescent="0.25">
      <c r="A58" s="1"/>
      <c r="B58" s="106"/>
      <c r="C58" s="94"/>
      <c r="D58" s="95"/>
      <c r="E58" s="95"/>
      <c r="F58" s="100"/>
      <c r="G58" s="95"/>
      <c r="H58" s="95"/>
      <c r="I58" s="100"/>
      <c r="J58" s="100"/>
      <c r="K58" s="10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7" t="s">
        <v>93</v>
      </c>
      <c r="C59" s="118"/>
      <c r="D59" s="145"/>
      <c r="E59" s="145"/>
      <c r="F59" s="145"/>
      <c r="G59" s="145"/>
      <c r="H59" s="145"/>
      <c r="I59" s="145"/>
      <c r="J59" s="145"/>
      <c r="K59" s="145"/>
      <c r="L59" s="119"/>
      <c r="M59" s="119"/>
      <c r="N59" s="119"/>
      <c r="O59" s="119"/>
      <c r="P59" s="119"/>
      <c r="Q59" s="119"/>
      <c r="R59" s="120"/>
      <c r="S59" s="3"/>
    </row>
    <row r="60" spans="1:19" x14ac:dyDescent="0.25">
      <c r="A60" s="1"/>
      <c r="B60" s="121" t="s">
        <v>103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122"/>
      <c r="S60" s="3"/>
    </row>
    <row r="61" spans="1:19" x14ac:dyDescent="0.25">
      <c r="A61" s="1"/>
      <c r="B61" s="361" t="s">
        <v>104</v>
      </c>
      <c r="C61" s="147"/>
      <c r="D61" s="147"/>
      <c r="E61" s="147"/>
      <c r="F61" s="147"/>
      <c r="G61" s="147"/>
      <c r="H61" s="147"/>
      <c r="I61" s="147"/>
      <c r="J61" s="147"/>
      <c r="K61" s="147"/>
      <c r="L61" s="97"/>
      <c r="M61" s="97"/>
      <c r="N61" s="97"/>
      <c r="O61" s="97"/>
      <c r="P61" s="97"/>
      <c r="Q61" s="97"/>
      <c r="R61" s="122"/>
      <c r="S61" s="3"/>
    </row>
    <row r="62" spans="1:19" x14ac:dyDescent="0.25">
      <c r="A62" s="1"/>
      <c r="B62" s="361" t="s">
        <v>105</v>
      </c>
      <c r="C62" s="362"/>
      <c r="D62" s="362"/>
      <c r="E62" s="362"/>
      <c r="F62" s="362"/>
      <c r="G62" s="362"/>
      <c r="H62" s="362"/>
      <c r="I62" s="362"/>
      <c r="J62" s="362"/>
      <c r="K62" s="362"/>
      <c r="L62" s="97"/>
      <c r="M62" s="97"/>
      <c r="N62" s="97"/>
      <c r="O62" s="97"/>
      <c r="P62" s="97"/>
      <c r="Q62" s="97"/>
      <c r="R62" s="122"/>
      <c r="S62" s="3"/>
    </row>
    <row r="63" spans="1:19" x14ac:dyDescent="0.25">
      <c r="A63" s="1"/>
      <c r="B63" s="361" t="s">
        <v>106</v>
      </c>
      <c r="C63" s="362"/>
      <c r="D63" s="362"/>
      <c r="E63" s="362"/>
      <c r="F63" s="362"/>
      <c r="G63" s="362"/>
      <c r="H63" s="362"/>
      <c r="I63" s="362"/>
      <c r="J63" s="362"/>
      <c r="K63" s="362"/>
      <c r="L63" s="97"/>
      <c r="M63" s="97"/>
      <c r="N63" s="97"/>
      <c r="O63" s="97"/>
      <c r="P63" s="97"/>
      <c r="Q63" s="97"/>
      <c r="R63" s="122"/>
      <c r="S63" s="3"/>
    </row>
    <row r="64" spans="1:19" x14ac:dyDescent="0.25">
      <c r="A64" s="1"/>
      <c r="B64" s="361" t="s">
        <v>107</v>
      </c>
      <c r="C64" s="362"/>
      <c r="D64" s="362"/>
      <c r="E64" s="362"/>
      <c r="F64" s="362"/>
      <c r="G64" s="362"/>
      <c r="H64" s="362"/>
      <c r="I64" s="362"/>
      <c r="J64" s="362"/>
      <c r="K64" s="362"/>
      <c r="L64" s="97"/>
      <c r="M64" s="97"/>
      <c r="N64" s="97"/>
      <c r="O64" s="97"/>
      <c r="P64" s="97"/>
      <c r="Q64" s="97"/>
      <c r="R64" s="122"/>
      <c r="S64" s="3"/>
    </row>
    <row r="65" spans="1:19" x14ac:dyDescent="0.25">
      <c r="A65" s="1"/>
      <c r="B65" s="123"/>
      <c r="C65" s="124"/>
      <c r="D65" s="125"/>
      <c r="E65" s="125"/>
      <c r="F65" s="125"/>
      <c r="G65" s="125"/>
      <c r="H65" s="125"/>
      <c r="I65" s="125"/>
      <c r="J65" s="125"/>
      <c r="K65" s="125"/>
      <c r="L65" s="97"/>
      <c r="M65" s="97"/>
      <c r="N65" s="97"/>
      <c r="O65" s="97"/>
      <c r="P65" s="97"/>
      <c r="Q65" s="97"/>
      <c r="R65" s="122"/>
      <c r="S65" s="3"/>
    </row>
    <row r="66" spans="1:19" x14ac:dyDescent="0.25">
      <c r="A66" s="1"/>
      <c r="B66" s="126"/>
      <c r="C66" s="127"/>
      <c r="D66" s="125"/>
      <c r="E66" s="125"/>
      <c r="F66" s="125"/>
      <c r="G66" s="125"/>
      <c r="H66" s="125"/>
      <c r="I66" s="125"/>
      <c r="J66" s="125"/>
      <c r="K66" s="125"/>
      <c r="L66" s="97"/>
      <c r="M66" s="97"/>
      <c r="N66" s="97"/>
      <c r="O66" s="97"/>
      <c r="P66" s="97"/>
      <c r="Q66" s="97"/>
      <c r="R66" s="122"/>
      <c r="S66" s="3"/>
    </row>
    <row r="67" spans="1:19" x14ac:dyDescent="0.25">
      <c r="A67" s="1"/>
      <c r="B67" s="123"/>
      <c r="C67" s="128"/>
      <c r="D67" s="125"/>
      <c r="E67" s="125"/>
      <c r="F67" s="125"/>
      <c r="G67" s="125"/>
      <c r="H67" s="125"/>
      <c r="I67" s="125"/>
      <c r="J67" s="125"/>
      <c r="K67" s="125"/>
      <c r="L67" s="97"/>
      <c r="M67" s="97"/>
      <c r="N67" s="97"/>
      <c r="O67" s="97"/>
      <c r="P67" s="97"/>
      <c r="Q67" s="97"/>
      <c r="R67" s="122"/>
      <c r="S67" s="3"/>
    </row>
    <row r="68" spans="1:19" x14ac:dyDescent="0.25">
      <c r="A68" s="1"/>
      <c r="B68" s="123"/>
      <c r="C68" s="128"/>
      <c r="D68" s="125"/>
      <c r="E68" s="125"/>
      <c r="F68" s="125"/>
      <c r="G68" s="125"/>
      <c r="H68" s="125"/>
      <c r="I68" s="125"/>
      <c r="J68" s="125"/>
      <c r="K68" s="125"/>
      <c r="L68" s="97"/>
      <c r="M68" s="97"/>
      <c r="N68" s="97"/>
      <c r="O68" s="97"/>
      <c r="P68" s="97"/>
      <c r="Q68" s="97"/>
      <c r="R68" s="122"/>
      <c r="S68" s="3"/>
    </row>
    <row r="69" spans="1:19" x14ac:dyDescent="0.25">
      <c r="A69" s="1"/>
      <c r="B69" s="129"/>
      <c r="C69" s="130"/>
      <c r="D69" s="131"/>
      <c r="E69" s="131"/>
      <c r="F69" s="131"/>
      <c r="G69" s="131"/>
      <c r="H69" s="131"/>
      <c r="I69" s="131"/>
      <c r="J69" s="131"/>
      <c r="K69" s="131"/>
      <c r="L69" s="132"/>
      <c r="M69" s="132"/>
      <c r="N69" s="132"/>
      <c r="O69" s="132"/>
      <c r="P69" s="132"/>
      <c r="Q69" s="132"/>
      <c r="R69" s="133"/>
      <c r="S69" s="3"/>
    </row>
    <row r="70" spans="1:19" x14ac:dyDescent="0.25">
      <c r="A70" s="92"/>
      <c r="B70" s="134"/>
      <c r="C70" s="135"/>
      <c r="D70" s="136"/>
      <c r="E70" s="136"/>
      <c r="F70" s="136"/>
      <c r="G70" s="136"/>
      <c r="H70" s="136"/>
      <c r="I70" s="136"/>
      <c r="J70" s="136"/>
      <c r="K70" s="136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7" t="s">
        <v>94</v>
      </c>
      <c r="C72" s="138">
        <v>45156</v>
      </c>
      <c r="D72" s="125"/>
      <c r="E72" s="137"/>
      <c r="F72" s="137" t="s">
        <v>96</v>
      </c>
      <c r="G72" s="139" t="s">
        <v>108</v>
      </c>
      <c r="H72" s="137"/>
      <c r="I72" s="137"/>
      <c r="J72" s="137"/>
      <c r="K72" s="137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7"/>
      <c r="C74" s="137"/>
      <c r="D74" s="140" t="s">
        <v>109</v>
      </c>
      <c r="E74" s="137"/>
      <c r="F74" s="137" t="s">
        <v>98</v>
      </c>
      <c r="G74" s="141"/>
      <c r="H74" s="137"/>
      <c r="I74" s="137"/>
      <c r="J74" s="137"/>
      <c r="K74" s="137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7"/>
      <c r="C75" s="137"/>
      <c r="D75" s="140"/>
      <c r="E75" s="137"/>
      <c r="F75" s="137"/>
      <c r="G75" s="141"/>
      <c r="H75" s="137"/>
      <c r="I75" s="137"/>
      <c r="J75" s="137"/>
      <c r="K75" s="137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2"/>
      <c r="B77" s="134"/>
      <c r="C77" s="135"/>
      <c r="D77" s="136"/>
      <c r="E77" s="136"/>
      <c r="F77" s="136"/>
      <c r="G77" s="136"/>
      <c r="H77" s="136"/>
      <c r="I77" s="136"/>
      <c r="J77" s="136"/>
      <c r="K77" s="136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S109"/>
  <sheetViews>
    <sheetView showGridLines="0" zoomScale="80" zoomScaleNormal="80" zoomScaleSheetLayoutView="80" workbookViewId="0">
      <selection activeCell="F57" sqref="F57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19.28515625" style="360" customWidth="1"/>
    <col min="8" max="8" width="17.28515625" customWidth="1"/>
    <col min="9" max="9" width="15.85546875" customWidth="1"/>
    <col min="10" max="10" width="20.85546875" customWidth="1"/>
    <col min="11" max="12" width="14.28515625" customWidth="1"/>
    <col min="13" max="13" width="21.140625" customWidth="1"/>
    <col min="14" max="14" width="17.28515625" customWidth="1"/>
    <col min="15" max="15" width="14.28515625" customWidth="1"/>
    <col min="16" max="16" width="21.42578125" customWidth="1"/>
    <col min="17" max="17" width="16.42578125" customWidth="1"/>
    <col min="18" max="18" width="14.28515625" customWidth="1"/>
    <col min="19" max="19" width="4" customWidth="1"/>
    <col min="20" max="16384" width="9.140625" hidden="1"/>
  </cols>
  <sheetData>
    <row r="1" spans="1:19" x14ac:dyDescent="0.25">
      <c r="A1" s="3"/>
      <c r="B1" s="3"/>
      <c r="C1" s="3"/>
      <c r="D1" s="3"/>
      <c r="E1" s="3"/>
      <c r="F1" s="3"/>
      <c r="G1" s="19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3"/>
      <c r="B2" s="194" t="s">
        <v>0</v>
      </c>
      <c r="C2" s="3"/>
      <c r="D2" s="3"/>
      <c r="E2" s="3"/>
      <c r="F2" s="3"/>
      <c r="G2" s="19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3"/>
      <c r="B3" s="3"/>
      <c r="C3" s="3"/>
      <c r="D3" s="3"/>
      <c r="E3" s="3"/>
      <c r="F3" s="3"/>
      <c r="G3" s="19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3"/>
      <c r="B4" s="3" t="s">
        <v>1</v>
      </c>
      <c r="C4" s="3"/>
      <c r="D4" s="195" t="str">
        <f>'[5]NR 2023'!D4:U4</f>
        <v>Technické služby města Chomutova, příspěvková organizace</v>
      </c>
      <c r="E4" s="195"/>
      <c r="F4" s="195"/>
      <c r="G4" s="195"/>
      <c r="H4" s="195"/>
      <c r="I4" s="195"/>
      <c r="J4" s="195"/>
      <c r="K4" s="19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3"/>
      <c r="B5" s="3"/>
      <c r="C5" s="3"/>
      <c r="D5" s="196"/>
      <c r="E5" s="196"/>
      <c r="F5" s="196"/>
      <c r="G5" s="196"/>
      <c r="H5" s="196"/>
      <c r="I5" s="196"/>
      <c r="J5" s="196"/>
      <c r="K5" s="196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 t="s">
        <v>3</v>
      </c>
      <c r="C6" s="3"/>
      <c r="D6" s="197">
        <f>'[5]NR 2023'!D6</f>
        <v>79065</v>
      </c>
      <c r="E6" s="196"/>
      <c r="F6" s="196"/>
      <c r="G6" s="196"/>
      <c r="H6" s="196"/>
      <c r="I6" s="196"/>
      <c r="J6" s="196"/>
      <c r="K6" s="19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3"/>
      <c r="B7" s="3"/>
      <c r="C7" s="3"/>
      <c r="D7" s="196"/>
      <c r="E7" s="196"/>
      <c r="F7" s="196"/>
      <c r="G7" s="196"/>
      <c r="H7" s="196"/>
      <c r="I7" s="196"/>
      <c r="J7" s="196"/>
      <c r="K7" s="196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 t="s">
        <v>5</v>
      </c>
      <c r="C8" s="3"/>
      <c r="D8" s="198" t="str">
        <f>'[5]NR 2023'!D8:U8</f>
        <v>náměstí 1. máje 89, 430 01 Chomutov</v>
      </c>
      <c r="E8" s="198"/>
      <c r="F8" s="198"/>
      <c r="G8" s="198"/>
      <c r="H8" s="198"/>
      <c r="I8" s="198"/>
      <c r="J8" s="198"/>
      <c r="K8" s="198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3"/>
      <c r="B9" s="3"/>
      <c r="C9" s="3"/>
      <c r="D9" s="3"/>
      <c r="E9" s="3"/>
      <c r="F9" s="3"/>
      <c r="G9" s="19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3"/>
      <c r="B10" s="199" t="s">
        <v>7</v>
      </c>
      <c r="C10" s="200" t="s">
        <v>8</v>
      </c>
      <c r="D10" s="201" t="s">
        <v>9</v>
      </c>
      <c r="E10" s="201"/>
      <c r="F10" s="202"/>
      <c r="G10" s="201" t="s">
        <v>10</v>
      </c>
      <c r="H10" s="201"/>
      <c r="I10" s="203"/>
      <c r="J10" s="204" t="s">
        <v>11</v>
      </c>
      <c r="K10" s="201"/>
      <c r="L10" s="202"/>
      <c r="M10" s="205" t="s">
        <v>12</v>
      </c>
      <c r="N10" s="201"/>
      <c r="O10" s="202"/>
      <c r="P10" s="201" t="s">
        <v>13</v>
      </c>
      <c r="Q10" s="201"/>
      <c r="R10" s="202"/>
      <c r="S10" s="3"/>
    </row>
    <row r="11" spans="1:19" ht="30.75" customHeight="1" thickBot="1" x14ac:dyDescent="0.3">
      <c r="A11" s="3"/>
      <c r="B11" s="206"/>
      <c r="C11" s="207"/>
      <c r="D11" s="208" t="s">
        <v>14</v>
      </c>
      <c r="E11" s="209" t="s">
        <v>15</v>
      </c>
      <c r="F11" s="209" t="s">
        <v>16</v>
      </c>
      <c r="G11" s="208" t="s">
        <v>14</v>
      </c>
      <c r="H11" s="209" t="s">
        <v>15</v>
      </c>
      <c r="I11" s="210" t="s">
        <v>16</v>
      </c>
      <c r="J11" s="210" t="s">
        <v>14</v>
      </c>
      <c r="K11" s="209" t="s">
        <v>15</v>
      </c>
      <c r="L11" s="209" t="s">
        <v>16</v>
      </c>
      <c r="M11" s="211" t="s">
        <v>14</v>
      </c>
      <c r="N11" s="209" t="s">
        <v>15</v>
      </c>
      <c r="O11" s="209" t="s">
        <v>16</v>
      </c>
      <c r="P11" s="208" t="s">
        <v>14</v>
      </c>
      <c r="Q11" s="209" t="s">
        <v>15</v>
      </c>
      <c r="R11" s="209" t="s">
        <v>16</v>
      </c>
      <c r="S11" s="3"/>
    </row>
    <row r="12" spans="1:19" ht="15.75" customHeight="1" thickBot="1" x14ac:dyDescent="0.3">
      <c r="A12" s="3"/>
      <c r="B12" s="212"/>
      <c r="C12" s="213" t="s">
        <v>17</v>
      </c>
      <c r="D12" s="214"/>
      <c r="E12" s="214"/>
      <c r="F12" s="215"/>
      <c r="G12" s="214"/>
      <c r="H12" s="214"/>
      <c r="I12" s="214"/>
      <c r="J12" s="216"/>
      <c r="K12" s="214"/>
      <c r="L12" s="215"/>
      <c r="M12" s="214"/>
      <c r="N12" s="214"/>
      <c r="O12" s="215"/>
      <c r="P12" s="214"/>
      <c r="Q12" s="214"/>
      <c r="R12" s="215"/>
      <c r="S12" s="3"/>
    </row>
    <row r="13" spans="1:19" ht="15.75" customHeight="1" x14ac:dyDescent="0.25">
      <c r="A13" s="3"/>
      <c r="B13" s="217" t="s">
        <v>7</v>
      </c>
      <c r="C13" s="218" t="s">
        <v>8</v>
      </c>
      <c r="D13" s="219" t="s">
        <v>18</v>
      </c>
      <c r="E13" s="220" t="s">
        <v>19</v>
      </c>
      <c r="F13" s="221" t="s">
        <v>17</v>
      </c>
      <c r="G13" s="222" t="s">
        <v>18</v>
      </c>
      <c r="H13" s="220" t="s">
        <v>19</v>
      </c>
      <c r="I13" s="223" t="s">
        <v>17</v>
      </c>
      <c r="J13" s="219" t="s">
        <v>18</v>
      </c>
      <c r="K13" s="220" t="s">
        <v>19</v>
      </c>
      <c r="L13" s="221" t="s">
        <v>17</v>
      </c>
      <c r="M13" s="224" t="s">
        <v>18</v>
      </c>
      <c r="N13" s="220" t="s">
        <v>19</v>
      </c>
      <c r="O13" s="221" t="s">
        <v>17</v>
      </c>
      <c r="P13" s="222" t="s">
        <v>18</v>
      </c>
      <c r="Q13" s="220" t="s">
        <v>19</v>
      </c>
      <c r="R13" s="221" t="s">
        <v>17</v>
      </c>
      <c r="S13" s="3"/>
    </row>
    <row r="14" spans="1:19" ht="15.75" thickBot="1" x14ac:dyDescent="0.3">
      <c r="A14" s="3"/>
      <c r="B14" s="225"/>
      <c r="C14" s="226"/>
      <c r="D14" s="227"/>
      <c r="E14" s="228"/>
      <c r="F14" s="229"/>
      <c r="G14" s="230"/>
      <c r="H14" s="228"/>
      <c r="I14" s="231"/>
      <c r="J14" s="227"/>
      <c r="K14" s="228"/>
      <c r="L14" s="229"/>
      <c r="M14" s="232"/>
      <c r="N14" s="228"/>
      <c r="O14" s="229"/>
      <c r="P14" s="230"/>
      <c r="Q14" s="228"/>
      <c r="R14" s="229"/>
      <c r="S14" s="3"/>
    </row>
    <row r="15" spans="1:19" x14ac:dyDescent="0.25">
      <c r="A15" s="3"/>
      <c r="B15" s="233" t="s">
        <v>20</v>
      </c>
      <c r="C15" s="234" t="s">
        <v>21</v>
      </c>
      <c r="D15" s="235">
        <f>'[5]NR 2023'!G15</f>
        <v>22597609.690000001</v>
      </c>
      <c r="E15" s="236">
        <f>'[5]NR 2023'!H15</f>
        <v>18760452.899999999</v>
      </c>
      <c r="F15" s="237">
        <f>D15+E15</f>
        <v>41358062.590000004</v>
      </c>
      <c r="G15" s="235">
        <f>'[5]NR 2023'!J15</f>
        <v>0</v>
      </c>
      <c r="H15" s="236">
        <f>'[5]NR 2023'!K15</f>
        <v>0</v>
      </c>
      <c r="I15" s="238">
        <f>G15+H15</f>
        <v>0</v>
      </c>
      <c r="J15" s="239">
        <f>'[5]NR 2023'!Y15</f>
        <v>16690000</v>
      </c>
      <c r="K15" s="240">
        <f>'[5]NR 2023'!Z15</f>
        <v>17100000</v>
      </c>
      <c r="L15" s="241">
        <f>J15+K15</f>
        <v>33790000</v>
      </c>
      <c r="M15" s="242">
        <f>+J15*1.04</f>
        <v>17357600</v>
      </c>
      <c r="N15" s="236">
        <f>+K15*1.04</f>
        <v>17784000</v>
      </c>
      <c r="O15" s="237">
        <f>M15+N15</f>
        <v>35141600</v>
      </c>
      <c r="P15" s="235">
        <f>+M15*1.04</f>
        <v>18051904</v>
      </c>
      <c r="Q15" s="236">
        <f>+N15*1.04</f>
        <v>18495360</v>
      </c>
      <c r="R15" s="237">
        <f>P15+Q15</f>
        <v>36547264</v>
      </c>
      <c r="S15" s="3"/>
    </row>
    <row r="16" spans="1:19" x14ac:dyDescent="0.25">
      <c r="A16" s="3"/>
      <c r="B16" s="243" t="s">
        <v>22</v>
      </c>
      <c r="C16" s="244" t="s">
        <v>23</v>
      </c>
      <c r="D16" s="235">
        <f>'[5]NR 2023'!G16</f>
        <v>158169064</v>
      </c>
      <c r="E16" s="245">
        <f>'[5]NR 2023'!H16</f>
        <v>0</v>
      </c>
      <c r="F16" s="237">
        <f>D16+E16</f>
        <v>158169064</v>
      </c>
      <c r="G16" s="235">
        <f>'[5]NR 2023'!J16</f>
        <v>169016600</v>
      </c>
      <c r="H16" s="245">
        <f>'[5]NR 2023'!K16</f>
        <v>0</v>
      </c>
      <c r="I16" s="238">
        <f>G16+H16</f>
        <v>169016600</v>
      </c>
      <c r="J16" s="246">
        <f>'[5]NR 2023'!Y16</f>
        <v>171816600</v>
      </c>
      <c r="K16" s="247">
        <f>'[5]NR 2023'!Z16</f>
        <v>0</v>
      </c>
      <c r="L16" s="248">
        <f>J16+K16</f>
        <v>171816600</v>
      </c>
      <c r="M16" s="249">
        <f>+J16*1.04</f>
        <v>178689264</v>
      </c>
      <c r="N16" s="245">
        <f>+K16*1.04</f>
        <v>0</v>
      </c>
      <c r="O16" s="237">
        <f>M16+N16</f>
        <v>178689264</v>
      </c>
      <c r="P16" s="250">
        <f>+M16*1.04</f>
        <v>185836834.56</v>
      </c>
      <c r="Q16" s="245">
        <f>+N16*1.04</f>
        <v>0</v>
      </c>
      <c r="R16" s="237">
        <f>P16+Q16</f>
        <v>185836834.56</v>
      </c>
      <c r="S16" s="3"/>
    </row>
    <row r="17" spans="1:19" x14ac:dyDescent="0.25">
      <c r="A17" s="3"/>
      <c r="B17" s="243" t="s">
        <v>24</v>
      </c>
      <c r="C17" s="251" t="s">
        <v>25</v>
      </c>
      <c r="D17" s="235">
        <f>'[5]NR 2023'!G17</f>
        <v>0</v>
      </c>
      <c r="E17" s="245">
        <f>'[5]NR 2023'!H17</f>
        <v>0</v>
      </c>
      <c r="F17" s="237">
        <f>D17+E17</f>
        <v>0</v>
      </c>
      <c r="G17" s="235">
        <f>'[5]NR 2023'!J17</f>
        <v>0</v>
      </c>
      <c r="H17" s="245">
        <f>'[5]NR 2023'!K17</f>
        <v>0</v>
      </c>
      <c r="I17" s="238">
        <f>G17+H17</f>
        <v>0</v>
      </c>
      <c r="J17" s="246">
        <f>'[5]NR 2023'!Y17</f>
        <v>0</v>
      </c>
      <c r="K17" s="247">
        <f>'[5]NR 2023'!Z17</f>
        <v>0</v>
      </c>
      <c r="L17" s="248">
        <f>J17+K17</f>
        <v>0</v>
      </c>
      <c r="M17" s="249">
        <f>+J17*1.04</f>
        <v>0</v>
      </c>
      <c r="N17" s="252">
        <f>+K17*1.04</f>
        <v>0</v>
      </c>
      <c r="O17" s="237">
        <f>M17+N17</f>
        <v>0</v>
      </c>
      <c r="P17" s="250">
        <f>+M17*1.04</f>
        <v>0</v>
      </c>
      <c r="Q17" s="252">
        <f>+N17*1.04</f>
        <v>0</v>
      </c>
      <c r="R17" s="237">
        <f>P17+Q17</f>
        <v>0</v>
      </c>
      <c r="S17" s="3"/>
    </row>
    <row r="18" spans="1:19" x14ac:dyDescent="0.25">
      <c r="A18" s="3"/>
      <c r="B18" s="243" t="s">
        <v>26</v>
      </c>
      <c r="C18" s="253" t="s">
        <v>27</v>
      </c>
      <c r="D18" s="235">
        <f>'[5]NR 2023'!G18</f>
        <v>20000</v>
      </c>
      <c r="E18" s="236">
        <f>'[5]NR 2023'!H18</f>
        <v>0</v>
      </c>
      <c r="F18" s="237">
        <f>D18+E18</f>
        <v>20000</v>
      </c>
      <c r="G18" s="235">
        <f>'[5]NR 2023'!J18</f>
        <v>0</v>
      </c>
      <c r="H18" s="236">
        <f>'[5]NR 2023'!K18</f>
        <v>0</v>
      </c>
      <c r="I18" s="238">
        <f>G18+H18</f>
        <v>0</v>
      </c>
      <c r="J18" s="246">
        <f>'[5]NR 2023'!Y18</f>
        <v>0</v>
      </c>
      <c r="K18" s="247">
        <f>'[5]NR 2023'!Z18</f>
        <v>0</v>
      </c>
      <c r="L18" s="248">
        <f>J18+K18</f>
        <v>0</v>
      </c>
      <c r="M18" s="249">
        <f>+J18*1.04</f>
        <v>0</v>
      </c>
      <c r="N18" s="236">
        <f>+K18*1.04</f>
        <v>0</v>
      </c>
      <c r="O18" s="237">
        <f>M18+N18</f>
        <v>0</v>
      </c>
      <c r="P18" s="250">
        <f>+M18*1.04</f>
        <v>0</v>
      </c>
      <c r="Q18" s="236">
        <f>+N18*1.04</f>
        <v>0</v>
      </c>
      <c r="R18" s="237">
        <f>P18+Q18</f>
        <v>0</v>
      </c>
      <c r="S18" s="3"/>
    </row>
    <row r="19" spans="1:19" x14ac:dyDescent="0.25">
      <c r="A19" s="3"/>
      <c r="B19" s="243" t="s">
        <v>28</v>
      </c>
      <c r="C19" s="254" t="s">
        <v>29</v>
      </c>
      <c r="D19" s="235">
        <f>'[5]NR 2023'!G19</f>
        <v>0</v>
      </c>
      <c r="E19" s="236">
        <f>'[5]NR 2023'!H19</f>
        <v>0</v>
      </c>
      <c r="F19" s="237">
        <f>D19+E19</f>
        <v>0</v>
      </c>
      <c r="G19" s="235">
        <f>'[5]NR 2023'!J19</f>
        <v>0</v>
      </c>
      <c r="H19" s="236">
        <f>'[5]NR 2023'!K19</f>
        <v>0</v>
      </c>
      <c r="I19" s="238">
        <f>G19+H19</f>
        <v>0</v>
      </c>
      <c r="J19" s="246">
        <f>'[5]NR 2023'!Y19</f>
        <v>0</v>
      </c>
      <c r="K19" s="247">
        <f>'[5]NR 2023'!Z19</f>
        <v>0</v>
      </c>
      <c r="L19" s="248">
        <f>J19+K19</f>
        <v>0</v>
      </c>
      <c r="M19" s="249">
        <f>+J19*1.04</f>
        <v>0</v>
      </c>
      <c r="N19" s="236">
        <f>+K19*1.04</f>
        <v>0</v>
      </c>
      <c r="O19" s="237">
        <f>M19+N19</f>
        <v>0</v>
      </c>
      <c r="P19" s="250">
        <f>+M19*1.04</f>
        <v>0</v>
      </c>
      <c r="Q19" s="236">
        <f>+N19*1.04</f>
        <v>0</v>
      </c>
      <c r="R19" s="237">
        <f>P19+Q19</f>
        <v>0</v>
      </c>
      <c r="S19" s="3"/>
    </row>
    <row r="20" spans="1:19" x14ac:dyDescent="0.25">
      <c r="A20" s="3"/>
      <c r="B20" s="243" t="s">
        <v>30</v>
      </c>
      <c r="C20" s="255" t="s">
        <v>31</v>
      </c>
      <c r="D20" s="235">
        <f>'[5]NR 2023'!G20</f>
        <v>1373412.87</v>
      </c>
      <c r="E20" s="236">
        <f>'[5]NR 2023'!H20</f>
        <v>0</v>
      </c>
      <c r="F20" s="237">
        <f>D20+E20</f>
        <v>1373412.87</v>
      </c>
      <c r="G20" s="235">
        <f>'[5]NR 2023'!J20</f>
        <v>0</v>
      </c>
      <c r="H20" s="236">
        <f>'[5]NR 2023'!K20</f>
        <v>0</v>
      </c>
      <c r="I20" s="238">
        <f>G20+H20</f>
        <v>0</v>
      </c>
      <c r="J20" s="246">
        <f>'[5]NR 2023'!Y20</f>
        <v>3770000</v>
      </c>
      <c r="K20" s="247">
        <f>'[5]NR 2023'!Z20</f>
        <v>0</v>
      </c>
      <c r="L20" s="248">
        <f>J20+K20</f>
        <v>3770000</v>
      </c>
      <c r="M20" s="249">
        <f>+J20*1.04</f>
        <v>3920800</v>
      </c>
      <c r="N20" s="236">
        <f>+K20*1.04</f>
        <v>0</v>
      </c>
      <c r="O20" s="237">
        <f>M20+N20</f>
        <v>3920800</v>
      </c>
      <c r="P20" s="250">
        <f>+M20*1.04</f>
        <v>4077632</v>
      </c>
      <c r="Q20" s="236">
        <f>+N20*1.04</f>
        <v>0</v>
      </c>
      <c r="R20" s="237">
        <f>P20+Q20</f>
        <v>4077632</v>
      </c>
      <c r="S20" s="3"/>
    </row>
    <row r="21" spans="1:19" x14ac:dyDescent="0.25">
      <c r="A21" s="3"/>
      <c r="B21" s="243" t="s">
        <v>32</v>
      </c>
      <c r="C21" s="256" t="s">
        <v>33</v>
      </c>
      <c r="D21" s="235">
        <f>'[5]NR 2023'!G21</f>
        <v>3710925.0500000003</v>
      </c>
      <c r="E21" s="236">
        <f>'[5]NR 2023'!H21</f>
        <v>15319.050000000001</v>
      </c>
      <c r="F21" s="237">
        <f>D21+E21</f>
        <v>3726244.1</v>
      </c>
      <c r="G21" s="235">
        <f>'[5]NR 2023'!J21</f>
        <v>0</v>
      </c>
      <c r="H21" s="236">
        <f>'[5]NR 2023'!K21</f>
        <v>0</v>
      </c>
      <c r="I21" s="238">
        <f>G21+H21</f>
        <v>0</v>
      </c>
      <c r="J21" s="246">
        <f>'[5]NR 2023'!Y21</f>
        <v>3200000</v>
      </c>
      <c r="K21" s="247">
        <f>'[5]NR 2023'!Z21</f>
        <v>0</v>
      </c>
      <c r="L21" s="248">
        <f>J21+K21</f>
        <v>3200000</v>
      </c>
      <c r="M21" s="249">
        <f>+J21*1.04</f>
        <v>3328000</v>
      </c>
      <c r="N21" s="257">
        <f>+K21*1.04</f>
        <v>0</v>
      </c>
      <c r="O21" s="237">
        <f>M21+N21</f>
        <v>3328000</v>
      </c>
      <c r="P21" s="250">
        <f>+M21*1.04</f>
        <v>3461120</v>
      </c>
      <c r="Q21" s="257">
        <f>+N21*1.04</f>
        <v>0</v>
      </c>
      <c r="R21" s="237">
        <f>P21+Q21</f>
        <v>3461120</v>
      </c>
      <c r="S21" s="3"/>
    </row>
    <row r="22" spans="1:19" x14ac:dyDescent="0.25">
      <c r="A22" s="3"/>
      <c r="B22" s="243" t="s">
        <v>34</v>
      </c>
      <c r="C22" s="256" t="s">
        <v>35</v>
      </c>
      <c r="D22" s="235">
        <f>'[5]NR 2023'!G22</f>
        <v>0</v>
      </c>
      <c r="E22" s="236">
        <f>'[5]NR 2023'!H22</f>
        <v>0</v>
      </c>
      <c r="F22" s="237">
        <f>D22+E22</f>
        <v>0</v>
      </c>
      <c r="G22" s="235">
        <f>'[5]NR 2023'!J22</f>
        <v>0</v>
      </c>
      <c r="H22" s="236">
        <f>'[5]NR 2023'!K22</f>
        <v>0</v>
      </c>
      <c r="I22" s="238">
        <f>G22+H22</f>
        <v>0</v>
      </c>
      <c r="J22" s="246">
        <f>'[5]NR 2023'!Y22</f>
        <v>200000</v>
      </c>
      <c r="K22" s="247">
        <f>'[5]NR 2023'!Z22</f>
        <v>0</v>
      </c>
      <c r="L22" s="248">
        <f>J22+K22</f>
        <v>200000</v>
      </c>
      <c r="M22" s="249">
        <f>+J22*1.04</f>
        <v>208000</v>
      </c>
      <c r="N22" s="257">
        <f>+K22*1.04</f>
        <v>0</v>
      </c>
      <c r="O22" s="237">
        <f>M22+N22</f>
        <v>208000</v>
      </c>
      <c r="P22" s="250">
        <f>+M22*1.04</f>
        <v>216320</v>
      </c>
      <c r="Q22" s="257">
        <f>+N22*1.04</f>
        <v>0</v>
      </c>
      <c r="R22" s="237">
        <f>P22+Q22</f>
        <v>216320</v>
      </c>
      <c r="S22" s="3"/>
    </row>
    <row r="23" spans="1:19" ht="15.75" thickBot="1" x14ac:dyDescent="0.3">
      <c r="A23" s="3"/>
      <c r="B23" s="258" t="s">
        <v>36</v>
      </c>
      <c r="C23" s="259" t="s">
        <v>37</v>
      </c>
      <c r="D23" s="235">
        <f>'[5]NR 2023'!G23</f>
        <v>578512.41999999993</v>
      </c>
      <c r="E23" s="236">
        <f>'[5]NR 2023'!H23</f>
        <v>0</v>
      </c>
      <c r="F23" s="260">
        <f>D23+E23</f>
        <v>578512.41999999993</v>
      </c>
      <c r="G23" s="235">
        <f>'[5]NR 2023'!J23</f>
        <v>0</v>
      </c>
      <c r="H23" s="236">
        <f>'[5]NR 2023'!K23</f>
        <v>0</v>
      </c>
      <c r="I23" s="261">
        <f>G23+H23</f>
        <v>0</v>
      </c>
      <c r="J23" s="246">
        <f>'[5]NR 2023'!Y23</f>
        <v>250000</v>
      </c>
      <c r="K23" s="247">
        <f>'[5]NR 2023'!Z23</f>
        <v>0</v>
      </c>
      <c r="L23" s="248">
        <f>J23+K23</f>
        <v>250000</v>
      </c>
      <c r="M23" s="262">
        <f>+J23*1.04</f>
        <v>260000</v>
      </c>
      <c r="N23" s="263">
        <f>+K23*1.04</f>
        <v>0</v>
      </c>
      <c r="O23" s="260">
        <f>M23+N23</f>
        <v>260000</v>
      </c>
      <c r="P23" s="264">
        <f>+M23*1.04</f>
        <v>270400</v>
      </c>
      <c r="Q23" s="263">
        <f>+N23*1.04</f>
        <v>0</v>
      </c>
      <c r="R23" s="260">
        <f>P23+Q23</f>
        <v>270400</v>
      </c>
      <c r="S23" s="3"/>
    </row>
    <row r="24" spans="1:19" ht="15.75" thickBot="1" x14ac:dyDescent="0.3">
      <c r="A24" s="3"/>
      <c r="B24" s="265" t="s">
        <v>38</v>
      </c>
      <c r="C24" s="266" t="s">
        <v>39</v>
      </c>
      <c r="D24" s="267">
        <f>SUM(D15:D21)</f>
        <v>185871011.61000001</v>
      </c>
      <c r="E24" s="267">
        <f>SUM(E15:E21)</f>
        <v>18775771.949999999</v>
      </c>
      <c r="F24" s="267">
        <f>SUM(F15:F21)</f>
        <v>204646783.56</v>
      </c>
      <c r="G24" s="267">
        <f>SUM(G15:G21)</f>
        <v>169016600</v>
      </c>
      <c r="H24" s="267">
        <f>SUM(H15:H21)</f>
        <v>0</v>
      </c>
      <c r="I24" s="268">
        <f>SUM(I15:I21)</f>
        <v>169016600</v>
      </c>
      <c r="J24" s="269">
        <f>SUM(J15:J21)</f>
        <v>195476600</v>
      </c>
      <c r="K24" s="269">
        <f>SUM(K15:K21)</f>
        <v>17100000</v>
      </c>
      <c r="L24" s="269">
        <f>SUM(L15:L21)</f>
        <v>212576600</v>
      </c>
      <c r="M24" s="270">
        <f>SUM(M15:M21)</f>
        <v>203295664</v>
      </c>
      <c r="N24" s="267">
        <f>SUM(N15:N21)</f>
        <v>17784000</v>
      </c>
      <c r="O24" s="267">
        <f>SUM(O15:O21)</f>
        <v>221079664</v>
      </c>
      <c r="P24" s="267">
        <f>SUM(P15:P21)</f>
        <v>211427490.56</v>
      </c>
      <c r="Q24" s="267">
        <f>SUM(Q15:Q21)</f>
        <v>18495360</v>
      </c>
      <c r="R24" s="267">
        <f>SUM(R15:R21)</f>
        <v>229922850.56</v>
      </c>
      <c r="S24" s="3"/>
    </row>
    <row r="25" spans="1:19" ht="15.75" customHeight="1" thickBot="1" x14ac:dyDescent="0.3">
      <c r="A25" s="3"/>
      <c r="B25" s="271"/>
      <c r="C25" s="272" t="s">
        <v>40</v>
      </c>
      <c r="D25" s="273"/>
      <c r="E25" s="273"/>
      <c r="F25" s="274"/>
      <c r="G25" s="273"/>
      <c r="H25" s="273"/>
      <c r="I25" s="273"/>
      <c r="J25" s="275"/>
      <c r="K25" s="273"/>
      <c r="L25" s="274"/>
      <c r="M25" s="273"/>
      <c r="N25" s="273"/>
      <c r="O25" s="274"/>
      <c r="P25" s="273"/>
      <c r="Q25" s="273"/>
      <c r="R25" s="274"/>
      <c r="S25" s="3"/>
    </row>
    <row r="26" spans="1:19" x14ac:dyDescent="0.25">
      <c r="A26" s="3"/>
      <c r="B26" s="217" t="s">
        <v>7</v>
      </c>
      <c r="C26" s="218" t="s">
        <v>8</v>
      </c>
      <c r="D26" s="219" t="s">
        <v>41</v>
      </c>
      <c r="E26" s="276" t="s">
        <v>42</v>
      </c>
      <c r="F26" s="277" t="s">
        <v>43</v>
      </c>
      <c r="G26" s="222" t="s">
        <v>41</v>
      </c>
      <c r="H26" s="276" t="s">
        <v>42</v>
      </c>
      <c r="I26" s="278" t="s">
        <v>43</v>
      </c>
      <c r="J26" s="219" t="s">
        <v>41</v>
      </c>
      <c r="K26" s="276" t="s">
        <v>42</v>
      </c>
      <c r="L26" s="277" t="s">
        <v>43</v>
      </c>
      <c r="M26" s="224" t="s">
        <v>41</v>
      </c>
      <c r="N26" s="276" t="s">
        <v>42</v>
      </c>
      <c r="O26" s="277" t="s">
        <v>43</v>
      </c>
      <c r="P26" s="222" t="s">
        <v>41</v>
      </c>
      <c r="Q26" s="276" t="s">
        <v>42</v>
      </c>
      <c r="R26" s="277" t="s">
        <v>43</v>
      </c>
      <c r="S26" s="3"/>
    </row>
    <row r="27" spans="1:19" ht="15.75" thickBot="1" x14ac:dyDescent="0.3">
      <c r="A27" s="3"/>
      <c r="B27" s="225"/>
      <c r="C27" s="226"/>
      <c r="D27" s="227"/>
      <c r="E27" s="279"/>
      <c r="F27" s="280"/>
      <c r="G27" s="230"/>
      <c r="H27" s="279"/>
      <c r="I27" s="281"/>
      <c r="J27" s="227"/>
      <c r="K27" s="279"/>
      <c r="L27" s="280"/>
      <c r="M27" s="232"/>
      <c r="N27" s="279"/>
      <c r="O27" s="280"/>
      <c r="P27" s="230"/>
      <c r="Q27" s="279"/>
      <c r="R27" s="280"/>
      <c r="S27" s="3"/>
    </row>
    <row r="28" spans="1:19" x14ac:dyDescent="0.25">
      <c r="A28" s="3"/>
      <c r="B28" s="233" t="s">
        <v>44</v>
      </c>
      <c r="C28" s="234" t="s">
        <v>45</v>
      </c>
      <c r="D28" s="235">
        <f>'[5]NR 2023'!G28</f>
        <v>6656354.6699999999</v>
      </c>
      <c r="E28" s="236">
        <f>'[5]NR 2023'!H28</f>
        <v>47702.67</v>
      </c>
      <c r="F28" s="237">
        <f>D28+E28</f>
        <v>6704057.3399999999</v>
      </c>
      <c r="G28" s="235">
        <f>'[5]NR 2023'!M28</f>
        <v>6900000</v>
      </c>
      <c r="H28" s="236">
        <f>'[5]NR 2023'!N28</f>
        <v>30000</v>
      </c>
      <c r="I28" s="238">
        <f>G28+H28</f>
        <v>6930000</v>
      </c>
      <c r="J28" s="239">
        <f>'[5]NR 2023'!Y28</f>
        <v>6900000</v>
      </c>
      <c r="K28" s="240">
        <f>'[5]NR 2023'!Z28</f>
        <v>30000</v>
      </c>
      <c r="L28" s="241">
        <f>J28+K28</f>
        <v>6930000</v>
      </c>
      <c r="M28" s="282">
        <f>+J28*1.04</f>
        <v>7176000</v>
      </c>
      <c r="N28" s="282">
        <f>+K28*1.04</f>
        <v>31200</v>
      </c>
      <c r="O28" s="237">
        <f>M28+N28</f>
        <v>7207200</v>
      </c>
      <c r="P28" s="282">
        <f>+M28*1.04</f>
        <v>7463040</v>
      </c>
      <c r="Q28" s="282">
        <f>+N28*1.04</f>
        <v>32448</v>
      </c>
      <c r="R28" s="237">
        <f>P28+Q28</f>
        <v>7495488</v>
      </c>
      <c r="S28" s="3"/>
    </row>
    <row r="29" spans="1:19" x14ac:dyDescent="0.25">
      <c r="A29" s="3"/>
      <c r="B29" s="243" t="s">
        <v>46</v>
      </c>
      <c r="C29" s="256" t="s">
        <v>47</v>
      </c>
      <c r="D29" s="235">
        <f>'[5]NR 2023'!G29</f>
        <v>14194721.01</v>
      </c>
      <c r="E29" s="245">
        <f>'[5]NR 2023'!H29</f>
        <v>2759743.47</v>
      </c>
      <c r="F29" s="237">
        <f>D29+E29</f>
        <v>16954464.48</v>
      </c>
      <c r="G29" s="235">
        <f>'[5]NR 2023'!M29</f>
        <v>11642966</v>
      </c>
      <c r="H29" s="245">
        <f>'[5]NR 2023'!N29</f>
        <v>2300000</v>
      </c>
      <c r="I29" s="238">
        <f>G29+H29</f>
        <v>13942966</v>
      </c>
      <c r="J29" s="246">
        <f>'[5]NR 2023'!Y29</f>
        <v>11994966</v>
      </c>
      <c r="K29" s="283">
        <f>'[5]NR 2023'!Z29</f>
        <v>2300000</v>
      </c>
      <c r="L29" s="248">
        <f>J29+K29</f>
        <v>14294966</v>
      </c>
      <c r="M29" s="284">
        <f>+J29*1.04</f>
        <v>12474764.640000001</v>
      </c>
      <c r="N29" s="285">
        <f>+K29*1.04</f>
        <v>2392000</v>
      </c>
      <c r="O29" s="237">
        <f>M29+N29</f>
        <v>14866764.640000001</v>
      </c>
      <c r="P29" s="284">
        <f>+M29*1.04</f>
        <v>12973755.2256</v>
      </c>
      <c r="Q29" s="285">
        <f>+N29*1.04</f>
        <v>2487680</v>
      </c>
      <c r="R29" s="237">
        <f>P29+Q29</f>
        <v>15461435.2256</v>
      </c>
      <c r="S29" s="3"/>
    </row>
    <row r="30" spans="1:19" x14ac:dyDescent="0.25">
      <c r="A30" s="3"/>
      <c r="B30" s="243" t="s">
        <v>48</v>
      </c>
      <c r="C30" s="256" t="s">
        <v>49</v>
      </c>
      <c r="D30" s="235">
        <f>'[5]NR 2023'!G30</f>
        <v>17784522.710000001</v>
      </c>
      <c r="E30" s="245">
        <f>'[5]NR 2023'!H30</f>
        <v>144582.79999999999</v>
      </c>
      <c r="F30" s="237">
        <f>D30+E30</f>
        <v>17929105.510000002</v>
      </c>
      <c r="G30" s="235">
        <f>'[5]NR 2023'!M30</f>
        <v>20711472</v>
      </c>
      <c r="H30" s="245">
        <f>'[5]NR 2023'!N30</f>
        <v>70000</v>
      </c>
      <c r="I30" s="238">
        <f>G30+H30</f>
        <v>20781472</v>
      </c>
      <c r="J30" s="246">
        <f>'[5]NR 2023'!Y30</f>
        <v>20711472</v>
      </c>
      <c r="K30" s="283">
        <f>'[5]NR 2023'!Z30</f>
        <v>70000</v>
      </c>
      <c r="L30" s="248">
        <f>J30+K30</f>
        <v>20781472</v>
      </c>
      <c r="M30" s="284">
        <f>+J30*1.04</f>
        <v>21539930.879999999</v>
      </c>
      <c r="N30" s="285">
        <f>+K30*1.04</f>
        <v>72800</v>
      </c>
      <c r="O30" s="237">
        <f>M30+N30</f>
        <v>21612730.879999999</v>
      </c>
      <c r="P30" s="284">
        <f>+M30*1.04</f>
        <v>22401528.115199998</v>
      </c>
      <c r="Q30" s="285">
        <f>+N30*1.04</f>
        <v>75712</v>
      </c>
      <c r="R30" s="237">
        <f>P30+Q30</f>
        <v>22477240.115199998</v>
      </c>
      <c r="S30" s="3"/>
    </row>
    <row r="31" spans="1:19" x14ac:dyDescent="0.25">
      <c r="A31" s="3"/>
      <c r="B31" s="243" t="s">
        <v>50</v>
      </c>
      <c r="C31" s="256" t="s">
        <v>51</v>
      </c>
      <c r="D31" s="235">
        <f>'[5]NR 2023'!G31</f>
        <v>35159492.699999996</v>
      </c>
      <c r="E31" s="236">
        <f>'[5]NR 2023'!H31</f>
        <v>4292766.88</v>
      </c>
      <c r="F31" s="237">
        <f>D31+E31</f>
        <v>39452259.579999998</v>
      </c>
      <c r="G31" s="235">
        <f>'[5]NR 2023'!M31</f>
        <v>39404789</v>
      </c>
      <c r="H31" s="236">
        <f>'[5]NR 2023'!N31</f>
        <v>4000000</v>
      </c>
      <c r="I31" s="238">
        <f>G31+H31</f>
        <v>43404789</v>
      </c>
      <c r="J31" s="246">
        <f>'[5]NR 2023'!Y31</f>
        <v>39404789</v>
      </c>
      <c r="K31" s="247">
        <f>'[5]NR 2023'!Z31</f>
        <v>4000000</v>
      </c>
      <c r="L31" s="248">
        <f>J31+K31</f>
        <v>43404789</v>
      </c>
      <c r="M31" s="284">
        <f>+J31*1.04</f>
        <v>40980980.560000002</v>
      </c>
      <c r="N31" s="284">
        <f>+K31*1.04</f>
        <v>4160000</v>
      </c>
      <c r="O31" s="237">
        <f>M31+N31</f>
        <v>45140980.560000002</v>
      </c>
      <c r="P31" s="284">
        <f>+M31*1.04</f>
        <v>42620219.782400005</v>
      </c>
      <c r="Q31" s="284">
        <f>+N31*1.04</f>
        <v>4326400</v>
      </c>
      <c r="R31" s="237">
        <f>P31+Q31</f>
        <v>46946619.782400005</v>
      </c>
      <c r="S31" s="3"/>
    </row>
    <row r="32" spans="1:19" x14ac:dyDescent="0.25">
      <c r="A32" s="3"/>
      <c r="B32" s="243" t="s">
        <v>52</v>
      </c>
      <c r="C32" s="256" t="s">
        <v>53</v>
      </c>
      <c r="D32" s="235">
        <f>'[5]NR 2023'!G32</f>
        <v>59982639.5</v>
      </c>
      <c r="E32" s="236">
        <f>'[5]NR 2023'!H32</f>
        <v>3371925.5</v>
      </c>
      <c r="F32" s="237">
        <f>D32+E32</f>
        <v>63354565</v>
      </c>
      <c r="G32" s="235">
        <f>'[5]NR 2023'!M32</f>
        <v>67110348</v>
      </c>
      <c r="H32" s="236">
        <f>'[5]NR 2023'!N32</f>
        <v>3300000</v>
      </c>
      <c r="I32" s="238">
        <f>G32+H32</f>
        <v>70410348</v>
      </c>
      <c r="J32" s="246">
        <f>'[5]NR 2023'!Y32</f>
        <v>68910348</v>
      </c>
      <c r="K32" s="247">
        <f>'[5]NR 2023'!Z32</f>
        <v>3300000</v>
      </c>
      <c r="L32" s="248">
        <f>J32+K32</f>
        <v>72210348</v>
      </c>
      <c r="M32" s="284">
        <f>+J32*1.04</f>
        <v>71666761.920000002</v>
      </c>
      <c r="N32" s="284">
        <f>+K32*1.04</f>
        <v>3432000</v>
      </c>
      <c r="O32" s="237">
        <f>M32+N32</f>
        <v>75098761.920000002</v>
      </c>
      <c r="P32" s="284">
        <f>+M32*1.04</f>
        <v>74533432.396800011</v>
      </c>
      <c r="Q32" s="284">
        <f>+N32*1.04</f>
        <v>3569280</v>
      </c>
      <c r="R32" s="237">
        <f>P32+Q32</f>
        <v>78102712.396800011</v>
      </c>
      <c r="S32" s="3"/>
    </row>
    <row r="33" spans="1:19" x14ac:dyDescent="0.25">
      <c r="A33" s="3"/>
      <c r="B33" s="243" t="s">
        <v>54</v>
      </c>
      <c r="C33" s="254" t="s">
        <v>55</v>
      </c>
      <c r="D33" s="235">
        <f>'[5]NR 2023'!G33</f>
        <v>58728672.5</v>
      </c>
      <c r="E33" s="236">
        <f>'[5]NR 2023'!H33</f>
        <v>3371925.5</v>
      </c>
      <c r="F33" s="237">
        <f>D33+E33</f>
        <v>62100598</v>
      </c>
      <c r="G33" s="235">
        <f>'[5]NR 2023'!M33</f>
        <v>66010348</v>
      </c>
      <c r="H33" s="236">
        <f>'[5]NR 2023'!N33</f>
        <v>3300000</v>
      </c>
      <c r="I33" s="238">
        <f>G33+H33</f>
        <v>69310348</v>
      </c>
      <c r="J33" s="246">
        <f>'[5]NR 2023'!Y33</f>
        <v>67810348</v>
      </c>
      <c r="K33" s="247">
        <f>'[5]NR 2023'!Z33</f>
        <v>3300000</v>
      </c>
      <c r="L33" s="248">
        <f>J33+K33</f>
        <v>71110348</v>
      </c>
      <c r="M33" s="284">
        <f>+J33*1.04</f>
        <v>70522761.920000002</v>
      </c>
      <c r="N33" s="284">
        <f>+K33*1.04</f>
        <v>3432000</v>
      </c>
      <c r="O33" s="237">
        <f>M33+N33</f>
        <v>73954761.920000002</v>
      </c>
      <c r="P33" s="284">
        <f>+M33*1.04</f>
        <v>73343672.396800011</v>
      </c>
      <c r="Q33" s="284">
        <f>+N33*1.04</f>
        <v>3569280</v>
      </c>
      <c r="R33" s="237">
        <f>P33+Q33</f>
        <v>76912952.396800011</v>
      </c>
      <c r="S33" s="3"/>
    </row>
    <row r="34" spans="1:19" x14ac:dyDescent="0.25">
      <c r="A34" s="3"/>
      <c r="B34" s="243" t="s">
        <v>56</v>
      </c>
      <c r="C34" s="286" t="s">
        <v>57</v>
      </c>
      <c r="D34" s="235">
        <f>'[5]NR 2023'!G34</f>
        <v>1253967</v>
      </c>
      <c r="E34" s="236">
        <f>'[5]NR 2023'!H34</f>
        <v>0</v>
      </c>
      <c r="F34" s="237">
        <f>D34+E34</f>
        <v>1253967</v>
      </c>
      <c r="G34" s="235">
        <f>'[5]NR 2023'!M34</f>
        <v>1100000</v>
      </c>
      <c r="H34" s="236">
        <f>'[5]NR 2023'!N34</f>
        <v>0</v>
      </c>
      <c r="I34" s="238">
        <f>G34+H34</f>
        <v>1100000</v>
      </c>
      <c r="J34" s="246">
        <f>'[5]NR 2023'!Y34</f>
        <v>1100000</v>
      </c>
      <c r="K34" s="247">
        <f>'[5]NR 2023'!Z34</f>
        <v>0</v>
      </c>
      <c r="L34" s="248">
        <f>J34+K34</f>
        <v>1100000</v>
      </c>
      <c r="M34" s="284">
        <f>+J34*1.04</f>
        <v>1144000</v>
      </c>
      <c r="N34" s="284">
        <f>+K34*1.04</f>
        <v>0</v>
      </c>
      <c r="O34" s="237">
        <f>M34+N34</f>
        <v>1144000</v>
      </c>
      <c r="P34" s="284">
        <f>+M34*1.04</f>
        <v>1189760</v>
      </c>
      <c r="Q34" s="284">
        <f>+N34*1.04</f>
        <v>0</v>
      </c>
      <c r="R34" s="237">
        <f>P34+Q34</f>
        <v>1189760</v>
      </c>
      <c r="S34" s="3"/>
    </row>
    <row r="35" spans="1:19" x14ac:dyDescent="0.25">
      <c r="A35" s="3"/>
      <c r="B35" s="243" t="s">
        <v>58</v>
      </c>
      <c r="C35" s="256" t="s">
        <v>59</v>
      </c>
      <c r="D35" s="235">
        <f>'[5]NR 2023'!G35</f>
        <v>21207028.100000001</v>
      </c>
      <c r="E35" s="236">
        <f>'[5]NR 2023'!H35</f>
        <v>1251830.19</v>
      </c>
      <c r="F35" s="237">
        <f>D35+E35</f>
        <v>22458858.290000003</v>
      </c>
      <c r="G35" s="235">
        <f>'[5]NR 2023'!M35</f>
        <v>22487618</v>
      </c>
      <c r="H35" s="236">
        <f>'[5]NR 2023'!N35</f>
        <v>1150000</v>
      </c>
      <c r="I35" s="238">
        <f>G35+H35</f>
        <v>23637618</v>
      </c>
      <c r="J35" s="246">
        <f>'[5]NR 2023'!Y35</f>
        <v>23135618</v>
      </c>
      <c r="K35" s="247">
        <f>'[5]NR 2023'!Z35</f>
        <v>1150000</v>
      </c>
      <c r="L35" s="248">
        <f>J35+K35</f>
        <v>24285618</v>
      </c>
      <c r="M35" s="284">
        <f>+J35*1.04</f>
        <v>24061042.720000003</v>
      </c>
      <c r="N35" s="284">
        <f>+K35*1.04</f>
        <v>1196000</v>
      </c>
      <c r="O35" s="237">
        <f>M35+N35</f>
        <v>25257042.720000003</v>
      </c>
      <c r="P35" s="284">
        <f>+M35*1.04</f>
        <v>25023484.428800002</v>
      </c>
      <c r="Q35" s="284">
        <f>+N35*1.04</f>
        <v>1243840</v>
      </c>
      <c r="R35" s="237">
        <f>P35+Q35</f>
        <v>26267324.428800002</v>
      </c>
      <c r="S35" s="3"/>
    </row>
    <row r="36" spans="1:19" x14ac:dyDescent="0.25">
      <c r="A36" s="3"/>
      <c r="B36" s="243" t="s">
        <v>60</v>
      </c>
      <c r="C36" s="256" t="s">
        <v>61</v>
      </c>
      <c r="D36" s="235">
        <f>'[5]NR 2023'!G36</f>
        <v>118962.86</v>
      </c>
      <c r="E36" s="236">
        <f>'[5]NR 2023'!H36</f>
        <v>20404.010000000002</v>
      </c>
      <c r="F36" s="237">
        <f>D36+E36</f>
        <v>139366.87</v>
      </c>
      <c r="G36" s="235">
        <f>'[5]NR 2023'!M36</f>
        <v>70000</v>
      </c>
      <c r="H36" s="236">
        <f>'[5]NR 2023'!N36</f>
        <v>250000</v>
      </c>
      <c r="I36" s="238">
        <f>G36+H36</f>
        <v>320000</v>
      </c>
      <c r="J36" s="246">
        <f>'[5]NR 2023'!Y36</f>
        <v>70000</v>
      </c>
      <c r="K36" s="247">
        <f>'[5]NR 2023'!Z36</f>
        <v>250000</v>
      </c>
      <c r="L36" s="248">
        <f>J36+K36</f>
        <v>320000</v>
      </c>
      <c r="M36" s="284">
        <f>+J36*1.04</f>
        <v>72800</v>
      </c>
      <c r="N36" s="284">
        <f>+K36*1.04</f>
        <v>260000</v>
      </c>
      <c r="O36" s="237">
        <f>M36+N36</f>
        <v>332800</v>
      </c>
      <c r="P36" s="284">
        <f>+M36*1.04</f>
        <v>75712</v>
      </c>
      <c r="Q36" s="284">
        <f>+N36*1.04</f>
        <v>270400</v>
      </c>
      <c r="R36" s="237">
        <f>P36+Q36</f>
        <v>346112</v>
      </c>
      <c r="S36" s="3"/>
    </row>
    <row r="37" spans="1:19" x14ac:dyDescent="0.25">
      <c r="A37" s="3"/>
      <c r="B37" s="243" t="s">
        <v>62</v>
      </c>
      <c r="C37" s="256" t="s">
        <v>63</v>
      </c>
      <c r="D37" s="235">
        <f>'[5]NR 2023'!G37</f>
        <v>14676532.850000001</v>
      </c>
      <c r="E37" s="236">
        <f>'[5]NR 2023'!H37</f>
        <v>991593.15</v>
      </c>
      <c r="F37" s="237">
        <f>D37+E37</f>
        <v>15668126.000000002</v>
      </c>
      <c r="G37" s="235">
        <f>'[5]NR 2023'!M37</f>
        <v>19766407</v>
      </c>
      <c r="H37" s="236">
        <f>'[5]NR 2023'!N37</f>
        <v>1000000</v>
      </c>
      <c r="I37" s="238">
        <f>G37+H37</f>
        <v>20766407</v>
      </c>
      <c r="J37" s="246">
        <f>'[5]NR 2023'!Y37</f>
        <v>19766407</v>
      </c>
      <c r="K37" s="247">
        <f>'[5]NR 2023'!Z37</f>
        <v>1000000</v>
      </c>
      <c r="L37" s="248">
        <f>J37+K37</f>
        <v>20766407</v>
      </c>
      <c r="M37" s="284">
        <f>+J37*1.04</f>
        <v>20557063.280000001</v>
      </c>
      <c r="N37" s="284">
        <f>+K37*1.04</f>
        <v>1040000</v>
      </c>
      <c r="O37" s="237">
        <f>M37+N37</f>
        <v>21597063.280000001</v>
      </c>
      <c r="P37" s="284">
        <f>+M37*1.04</f>
        <v>21379345.8112</v>
      </c>
      <c r="Q37" s="284">
        <f>+N37*1.04</f>
        <v>1081600</v>
      </c>
      <c r="R37" s="237">
        <f>P37+Q37</f>
        <v>22460945.8112</v>
      </c>
      <c r="S37" s="3"/>
    </row>
    <row r="38" spans="1:19" ht="15.75" thickBot="1" x14ac:dyDescent="0.3">
      <c r="A38" s="3"/>
      <c r="B38" s="287" t="s">
        <v>64</v>
      </c>
      <c r="C38" s="288" t="s">
        <v>65</v>
      </c>
      <c r="D38" s="235">
        <f>'[5]NR 2023'!G38</f>
        <v>17138652.380000066</v>
      </c>
      <c r="E38" s="236">
        <f>'[5]NR 2023'!H38</f>
        <v>620647.82999999996</v>
      </c>
      <c r="F38" s="260">
        <f>D38+E38</f>
        <v>17759300.210000064</v>
      </c>
      <c r="G38" s="235">
        <f>'[5]NR 2023'!M38</f>
        <v>7300000</v>
      </c>
      <c r="H38" s="236">
        <f>'[5]NR 2023'!N38</f>
        <v>2283000</v>
      </c>
      <c r="I38" s="261">
        <f>G38+H38</f>
        <v>9583000</v>
      </c>
      <c r="J38" s="246">
        <f>'[5]NR 2023'!Y38</f>
        <v>7300000</v>
      </c>
      <c r="K38" s="247">
        <f>'[5]NR 2023'!Z38</f>
        <v>2283000</v>
      </c>
      <c r="L38" s="248">
        <f>J38+K38</f>
        <v>9583000</v>
      </c>
      <c r="M38" s="289">
        <f>+J38*1.04</f>
        <v>7592000</v>
      </c>
      <c r="N38" s="289">
        <f>+K38*1.04</f>
        <v>2374320</v>
      </c>
      <c r="O38" s="260">
        <f>M38+N38</f>
        <v>9966320</v>
      </c>
      <c r="P38" s="289">
        <f>+M38*1.04</f>
        <v>7895680</v>
      </c>
      <c r="Q38" s="289">
        <f>+N38*1.04</f>
        <v>2469292.8000000003</v>
      </c>
      <c r="R38" s="260">
        <f>P38+Q38</f>
        <v>10364972.800000001</v>
      </c>
      <c r="S38" s="3"/>
    </row>
    <row r="39" spans="1:19" ht="15.75" thickBot="1" x14ac:dyDescent="0.3">
      <c r="A39" s="3"/>
      <c r="B39" s="265" t="s">
        <v>66</v>
      </c>
      <c r="C39" s="290" t="s">
        <v>67</v>
      </c>
      <c r="D39" s="291">
        <f>SUM(D28:D32)+SUM(D35:D38)</f>
        <v>186918906.78000009</v>
      </c>
      <c r="E39" s="291">
        <f>SUM(E28:E32)+SUM(E35:E38)</f>
        <v>13501196.5</v>
      </c>
      <c r="F39" s="292">
        <f>SUM(F35:F38)+SUM(F28:F32)</f>
        <v>200420103.28000006</v>
      </c>
      <c r="G39" s="291">
        <f>SUM(G28:G32)+SUM(G35:G38)</f>
        <v>195393600</v>
      </c>
      <c r="H39" s="291">
        <f>SUM(H28:H32)+SUM(H35:H38)</f>
        <v>14383000</v>
      </c>
      <c r="I39" s="293">
        <f>SUM(I35:I38)+SUM(I28:I32)</f>
        <v>209776600</v>
      </c>
      <c r="J39" s="294">
        <f>SUM(J28:J32)+SUM(J35:J38)</f>
        <v>198193600</v>
      </c>
      <c r="K39" s="295">
        <f>SUM(K28:K32)+SUM(K35:K38)</f>
        <v>14383000</v>
      </c>
      <c r="L39" s="294">
        <f>SUM(L35:L38)+SUM(L28:L32)</f>
        <v>212576600</v>
      </c>
      <c r="M39" s="291">
        <f>SUM(M28:M32)+SUM(M35:M38)</f>
        <v>206121344</v>
      </c>
      <c r="N39" s="291">
        <f>SUM(N28:N32)+SUM(N35:N38)</f>
        <v>14958320</v>
      </c>
      <c r="O39" s="292">
        <f>SUM(O35:O38)+SUM(O28:O32)</f>
        <v>221079664</v>
      </c>
      <c r="P39" s="291">
        <f>SUM(P28:P32)+SUM(P35:P38)</f>
        <v>214366197.76000002</v>
      </c>
      <c r="Q39" s="291">
        <f>SUM(Q28:Q32)+SUM(Q35:Q38)</f>
        <v>15556652.800000001</v>
      </c>
      <c r="R39" s="292">
        <f>SUM(R35:R38)+SUM(R28:R32)</f>
        <v>229922850.56</v>
      </c>
      <c r="S39" s="3"/>
    </row>
    <row r="40" spans="1:19" ht="19.5" thickBot="1" x14ac:dyDescent="0.35">
      <c r="A40" s="3"/>
      <c r="B40" s="296" t="s">
        <v>68</v>
      </c>
      <c r="C40" s="297" t="s">
        <v>69</v>
      </c>
      <c r="D40" s="298">
        <f>D24-D39</f>
        <v>-1047895.1700000763</v>
      </c>
      <c r="E40" s="298">
        <f>E24-E39</f>
        <v>5274575.4499999993</v>
      </c>
      <c r="F40" s="299">
        <f>F24-F39</f>
        <v>4226680.2799999416</v>
      </c>
      <c r="G40" s="298">
        <f>G24-G39</f>
        <v>-26377000</v>
      </c>
      <c r="H40" s="298">
        <f>H24-H39</f>
        <v>-14383000</v>
      </c>
      <c r="I40" s="300">
        <f>I24-I39</f>
        <v>-40760000</v>
      </c>
      <c r="J40" s="298">
        <f>J24-J39</f>
        <v>-2717000</v>
      </c>
      <c r="K40" s="298">
        <f>K24-K39</f>
        <v>2717000</v>
      </c>
      <c r="L40" s="299">
        <f>L24-L39</f>
        <v>0</v>
      </c>
      <c r="M40" s="301">
        <f>M24-M39</f>
        <v>-2825680</v>
      </c>
      <c r="N40" s="298">
        <f>N24-N39</f>
        <v>2825680</v>
      </c>
      <c r="O40" s="299">
        <f>O24-O39</f>
        <v>0</v>
      </c>
      <c r="P40" s="298">
        <f>P24-P39</f>
        <v>-2938707.2000000179</v>
      </c>
      <c r="Q40" s="298">
        <f>Q24-Q39</f>
        <v>2938707.1999999993</v>
      </c>
      <c r="R40" s="299">
        <f>R24-R39</f>
        <v>0</v>
      </c>
      <c r="S40" s="3"/>
    </row>
    <row r="41" spans="1:19" ht="15.75" thickBot="1" x14ac:dyDescent="0.3">
      <c r="A41" s="3"/>
      <c r="B41" s="302" t="s">
        <v>70</v>
      </c>
      <c r="C41" s="303" t="s">
        <v>71</v>
      </c>
      <c r="D41" s="304"/>
      <c r="E41" s="305"/>
      <c r="F41" s="306">
        <f>F40-D16</f>
        <v>-153942383.72000006</v>
      </c>
      <c r="G41" s="304"/>
      <c r="H41" s="307"/>
      <c r="I41" s="308">
        <f>I40-G16</f>
        <v>-209776600</v>
      </c>
      <c r="J41" s="309"/>
      <c r="K41" s="307"/>
      <c r="L41" s="306">
        <f>L40-J16</f>
        <v>-171816600</v>
      </c>
      <c r="M41" s="310"/>
      <c r="N41" s="307"/>
      <c r="O41" s="306">
        <f>O40-M16</f>
        <v>-178689264</v>
      </c>
      <c r="P41" s="304"/>
      <c r="Q41" s="307"/>
      <c r="R41" s="306">
        <f>R40-P16</f>
        <v>-185836834.56</v>
      </c>
      <c r="S41" s="3"/>
    </row>
    <row r="42" spans="1:19" ht="8.25" customHeight="1" thickBot="1" x14ac:dyDescent="0.3">
      <c r="A42" s="3"/>
      <c r="B42" s="311"/>
      <c r="C42" s="312"/>
      <c r="D42" s="3"/>
      <c r="E42" s="313"/>
      <c r="F42" s="313"/>
      <c r="G42" s="3"/>
      <c r="H42" s="313"/>
      <c r="I42" s="313"/>
      <c r="J42" s="313"/>
      <c r="K42" s="313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25">
      <c r="A43" s="3"/>
      <c r="B43" s="311"/>
      <c r="C43" s="314" t="s">
        <v>72</v>
      </c>
      <c r="D43" s="315" t="s">
        <v>73</v>
      </c>
      <c r="E43" s="313"/>
      <c r="F43" s="316"/>
      <c r="G43" s="315" t="s">
        <v>74</v>
      </c>
      <c r="H43" s="313"/>
      <c r="I43" s="313"/>
      <c r="J43" s="315" t="s">
        <v>75</v>
      </c>
      <c r="K43" s="313"/>
      <c r="L43" s="313"/>
      <c r="M43" s="315" t="s">
        <v>76</v>
      </c>
      <c r="N43" s="3"/>
      <c r="O43" s="3"/>
      <c r="P43" s="315" t="s">
        <v>76</v>
      </c>
      <c r="Q43" s="3"/>
      <c r="R43" s="3"/>
      <c r="S43" s="3"/>
    </row>
    <row r="44" spans="1:19" ht="15.75" thickBot="1" x14ac:dyDescent="0.3">
      <c r="A44" s="3"/>
      <c r="B44" s="311"/>
      <c r="C44" s="317"/>
      <c r="D44" s="318">
        <v>0</v>
      </c>
      <c r="E44" s="313"/>
      <c r="F44" s="316"/>
      <c r="G44" s="318">
        <v>0</v>
      </c>
      <c r="H44" s="319"/>
      <c r="I44" s="319"/>
      <c r="J44" s="318">
        <v>0</v>
      </c>
      <c r="K44" s="319"/>
      <c r="L44" s="319"/>
      <c r="M44" s="318"/>
      <c r="N44" s="3"/>
      <c r="O44" s="3"/>
      <c r="P44" s="318">
        <v>0</v>
      </c>
      <c r="Q44" s="3"/>
      <c r="R44" s="3"/>
      <c r="S44" s="3"/>
    </row>
    <row r="45" spans="1:19" ht="8.25" customHeight="1" thickBot="1" x14ac:dyDescent="0.3">
      <c r="A45" s="3"/>
      <c r="B45" s="311"/>
      <c r="C45" s="312"/>
      <c r="D45" s="313"/>
      <c r="E45" s="313"/>
      <c r="F45" s="316"/>
      <c r="G45" s="313"/>
      <c r="H45" s="313"/>
      <c r="I45" s="316"/>
      <c r="J45" s="316"/>
      <c r="K45" s="316"/>
      <c r="L45" s="3"/>
      <c r="M45" s="3"/>
      <c r="N45" s="3"/>
      <c r="O45" s="3"/>
      <c r="P45" s="3"/>
      <c r="Q45" s="3"/>
      <c r="R45" s="3"/>
      <c r="S45" s="3"/>
    </row>
    <row r="46" spans="1:19" ht="37.5" customHeight="1" thickBot="1" x14ac:dyDescent="0.3">
      <c r="A46" s="3"/>
      <c r="B46" s="311"/>
      <c r="C46" s="314" t="s">
        <v>77</v>
      </c>
      <c r="D46" s="103" t="s">
        <v>78</v>
      </c>
      <c r="E46" s="320" t="s">
        <v>79</v>
      </c>
      <c r="F46" s="316"/>
      <c r="G46" s="103" t="s">
        <v>78</v>
      </c>
      <c r="H46" s="320" t="s">
        <v>79</v>
      </c>
      <c r="I46" s="3"/>
      <c r="J46" s="103" t="s">
        <v>78</v>
      </c>
      <c r="K46" s="320" t="s">
        <v>79</v>
      </c>
      <c r="L46" s="321"/>
      <c r="M46" s="103" t="s">
        <v>78</v>
      </c>
      <c r="N46" s="320" t="s">
        <v>79</v>
      </c>
      <c r="O46" s="3"/>
      <c r="P46" s="103" t="s">
        <v>78</v>
      </c>
      <c r="Q46" s="320" t="s">
        <v>79</v>
      </c>
      <c r="R46" s="3"/>
      <c r="S46" s="3"/>
    </row>
    <row r="47" spans="1:19" ht="15.75" thickBot="1" x14ac:dyDescent="0.3">
      <c r="A47" s="3"/>
      <c r="B47" s="322"/>
      <c r="C47" s="323"/>
      <c r="D47" s="324">
        <v>0</v>
      </c>
      <c r="E47" s="325">
        <v>0</v>
      </c>
      <c r="F47" s="316"/>
      <c r="G47" s="324">
        <f>+'[5]NR 2023'!J47</f>
        <v>0</v>
      </c>
      <c r="H47" s="325">
        <v>0</v>
      </c>
      <c r="I47" s="3"/>
      <c r="J47" s="324">
        <v>0</v>
      </c>
      <c r="K47" s="325">
        <v>0</v>
      </c>
      <c r="L47" s="319"/>
      <c r="M47" s="324">
        <v>0</v>
      </c>
      <c r="N47" s="325">
        <v>0</v>
      </c>
      <c r="O47" s="3"/>
      <c r="P47" s="324">
        <v>0</v>
      </c>
      <c r="Q47" s="325">
        <v>0</v>
      </c>
      <c r="R47" s="3"/>
      <c r="S47" s="3"/>
    </row>
    <row r="48" spans="1:19" x14ac:dyDescent="0.25">
      <c r="A48" s="3"/>
      <c r="B48" s="322"/>
      <c r="C48" s="312"/>
      <c r="D48" s="313"/>
      <c r="E48" s="313"/>
      <c r="F48" s="316"/>
      <c r="G48" s="313"/>
      <c r="H48" s="313"/>
      <c r="I48" s="316"/>
      <c r="J48" s="316"/>
      <c r="K48" s="316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/>
      <c r="B49" s="322"/>
      <c r="C49" s="326" t="s">
        <v>80</v>
      </c>
      <c r="D49" s="327" t="s">
        <v>81</v>
      </c>
      <c r="E49" s="313"/>
      <c r="F49" s="3"/>
      <c r="G49" s="327" t="s">
        <v>82</v>
      </c>
      <c r="H49" s="3"/>
      <c r="I49" s="3"/>
      <c r="J49" s="327" t="s">
        <v>83</v>
      </c>
      <c r="K49" s="3"/>
      <c r="L49" s="328"/>
      <c r="M49" s="327" t="s">
        <v>84</v>
      </c>
      <c r="N49" s="328"/>
      <c r="O49" s="328"/>
      <c r="P49" s="327" t="s">
        <v>85</v>
      </c>
      <c r="Q49" s="3"/>
      <c r="R49" s="3"/>
      <c r="S49" s="3"/>
    </row>
    <row r="50" spans="1:19" x14ac:dyDescent="0.25">
      <c r="A50" s="3"/>
      <c r="B50" s="322"/>
      <c r="C50" s="329" t="s">
        <v>86</v>
      </c>
      <c r="D50" s="330">
        <f>+'[5]NR 2023'!G50</f>
        <v>5978031.929999996</v>
      </c>
      <c r="E50" s="313"/>
      <c r="F50" s="3"/>
      <c r="G50" s="330">
        <f>+'[5]NR 2023'!M50</f>
        <v>5788820.2700000033</v>
      </c>
      <c r="H50" s="3"/>
      <c r="I50" s="3"/>
      <c r="J50" s="330">
        <f>+'[5]NR 2023'!Y50</f>
        <v>4632334.7599999979</v>
      </c>
      <c r="K50" s="3"/>
      <c r="L50" s="331"/>
      <c r="M50" s="330">
        <f>+J50*1.04</f>
        <v>4817628.1503999978</v>
      </c>
      <c r="N50" s="331"/>
      <c r="O50" s="331"/>
      <c r="P50" s="330">
        <f>+M50*1.04</f>
        <v>5010333.2764159981</v>
      </c>
      <c r="Q50" s="3"/>
      <c r="R50" s="3"/>
      <c r="S50" s="3"/>
    </row>
    <row r="51" spans="1:19" x14ac:dyDescent="0.25">
      <c r="A51" s="3"/>
      <c r="B51" s="322"/>
      <c r="C51" s="329" t="s">
        <v>87</v>
      </c>
      <c r="D51" s="330">
        <f>+'[5]NR 2023'!G51</f>
        <v>198936.8</v>
      </c>
      <c r="E51" s="313"/>
      <c r="F51" s="3"/>
      <c r="G51" s="330">
        <f>+'[5]NR 2023'!M51</f>
        <v>198936.75</v>
      </c>
      <c r="H51" s="3"/>
      <c r="I51" s="3"/>
      <c r="J51" s="330">
        <f>+'[5]NR 2023'!Y51</f>
        <v>4198936.8</v>
      </c>
      <c r="K51" s="3"/>
      <c r="L51" s="331"/>
      <c r="M51" s="330">
        <f>+J51*1.04</f>
        <v>4366894.2719999999</v>
      </c>
      <c r="N51" s="331"/>
      <c r="O51" s="331"/>
      <c r="P51" s="330">
        <f>+M51*1.04</f>
        <v>4541570.0428799996</v>
      </c>
      <c r="Q51" s="3"/>
      <c r="R51" s="3"/>
      <c r="S51" s="3"/>
    </row>
    <row r="52" spans="1:19" x14ac:dyDescent="0.25">
      <c r="A52" s="3"/>
      <c r="B52" s="322"/>
      <c r="C52" s="329" t="s">
        <v>88</v>
      </c>
      <c r="D52" s="330">
        <f>+'[5]NR 2023'!G52</f>
        <v>5554034.129999999</v>
      </c>
      <c r="E52" s="313"/>
      <c r="F52" s="3"/>
      <c r="G52" s="330">
        <f>+'[5]NR 2023'!M52</f>
        <v>5391544</v>
      </c>
      <c r="H52" s="3"/>
      <c r="I52" s="3"/>
      <c r="J52" s="330">
        <f>+'[5]NR 2023'!Y52</f>
        <v>211191</v>
      </c>
      <c r="K52" s="3"/>
      <c r="L52" s="331"/>
      <c r="M52" s="330">
        <f>+J52*1.04</f>
        <v>219638.64</v>
      </c>
      <c r="N52" s="331"/>
      <c r="O52" s="331"/>
      <c r="P52" s="330">
        <f>+M52*1.04</f>
        <v>228424.18560000003</v>
      </c>
      <c r="Q52" s="3"/>
      <c r="R52" s="3"/>
      <c r="S52" s="3"/>
    </row>
    <row r="53" spans="1:19" x14ac:dyDescent="0.25">
      <c r="A53" s="3"/>
      <c r="B53" s="322"/>
      <c r="C53" s="329" t="s">
        <v>89</v>
      </c>
      <c r="D53" s="330">
        <f>+'[5]NR 2023'!G53</f>
        <v>0</v>
      </c>
      <c r="E53" s="313"/>
      <c r="F53" s="3"/>
      <c r="G53" s="330">
        <f>+'[5]NR 2023'!M53</f>
        <v>0</v>
      </c>
      <c r="H53" s="3"/>
      <c r="I53" s="3"/>
      <c r="J53" s="330">
        <f>+'[5]NR 2023'!Y53</f>
        <v>0</v>
      </c>
      <c r="K53" s="3"/>
      <c r="L53" s="331"/>
      <c r="M53" s="330">
        <f>+J53*1.04</f>
        <v>0</v>
      </c>
      <c r="N53" s="331"/>
      <c r="O53" s="331"/>
      <c r="P53" s="330">
        <f>+M53*1.04</f>
        <v>0</v>
      </c>
      <c r="Q53" s="3"/>
      <c r="R53" s="3"/>
      <c r="S53" s="3"/>
    </row>
    <row r="54" spans="1:19" x14ac:dyDescent="0.25">
      <c r="A54" s="3"/>
      <c r="B54" s="322"/>
      <c r="C54" s="332" t="s">
        <v>90</v>
      </c>
      <c r="D54" s="330">
        <f>+'[5]NR 2023'!G54</f>
        <v>225061</v>
      </c>
      <c r="E54" s="313"/>
      <c r="F54" s="3"/>
      <c r="G54" s="330">
        <f>+'[5]NR 2023'!M54</f>
        <v>198339.52000000002</v>
      </c>
      <c r="H54" s="3"/>
      <c r="I54" s="3"/>
      <c r="J54" s="330">
        <f>+'[5]NR 2023'!Y54</f>
        <v>222206.95999999996</v>
      </c>
      <c r="K54" s="3"/>
      <c r="L54" s="331"/>
      <c r="M54" s="330">
        <f>+J54*1.04</f>
        <v>231095.23839999997</v>
      </c>
      <c r="N54" s="331"/>
      <c r="O54" s="331"/>
      <c r="P54" s="330">
        <f>+M54*1.04</f>
        <v>240339.04793599999</v>
      </c>
      <c r="Q54" s="3"/>
      <c r="R54" s="3"/>
      <c r="S54" s="3"/>
    </row>
    <row r="55" spans="1:19" ht="10.5" customHeight="1" x14ac:dyDescent="0.25">
      <c r="A55" s="3"/>
      <c r="B55" s="322"/>
      <c r="C55" s="312"/>
      <c r="D55" s="313"/>
      <c r="E55" s="31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322"/>
      <c r="C56" s="326" t="s">
        <v>91</v>
      </c>
      <c r="D56" s="327" t="s">
        <v>81</v>
      </c>
      <c r="E56" s="313"/>
      <c r="F56" s="316"/>
      <c r="G56" s="327" t="s">
        <v>92</v>
      </c>
      <c r="H56" s="313"/>
      <c r="I56" s="316"/>
      <c r="J56" s="327" t="s">
        <v>83</v>
      </c>
      <c r="K56" s="316"/>
      <c r="L56" s="3"/>
      <c r="M56" s="327" t="s">
        <v>84</v>
      </c>
      <c r="N56" s="328"/>
      <c r="O56" s="328"/>
      <c r="P56" s="327" t="s">
        <v>85</v>
      </c>
      <c r="Q56" s="3"/>
      <c r="R56" s="3"/>
      <c r="S56" s="3"/>
    </row>
    <row r="57" spans="1:19" x14ac:dyDescent="0.25">
      <c r="A57" s="3"/>
      <c r="B57" s="322"/>
      <c r="C57" s="329"/>
      <c r="D57" s="333"/>
      <c r="E57" s="313"/>
      <c r="F57" s="316"/>
      <c r="G57" s="333">
        <f>+'[5]NR 2023'!J57</f>
        <v>185</v>
      </c>
      <c r="H57" s="313"/>
      <c r="I57" s="316"/>
      <c r="J57" s="333">
        <f>+'[5]NR 2023'!V57</f>
        <v>187</v>
      </c>
      <c r="K57" s="316"/>
      <c r="L57" s="3"/>
      <c r="M57" s="333">
        <v>185</v>
      </c>
      <c r="N57" s="3"/>
      <c r="O57" s="3"/>
      <c r="P57" s="333">
        <v>185</v>
      </c>
      <c r="Q57" s="3"/>
      <c r="R57" s="3"/>
      <c r="S57" s="3"/>
    </row>
    <row r="58" spans="1:19" x14ac:dyDescent="0.25">
      <c r="A58" s="3"/>
      <c r="B58" s="322"/>
      <c r="C58" s="312"/>
      <c r="D58" s="313"/>
      <c r="E58" s="313"/>
      <c r="F58" s="316"/>
      <c r="G58" s="313"/>
      <c r="H58" s="313"/>
      <c r="I58" s="316"/>
      <c r="J58" s="316"/>
      <c r="K58" s="316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334" t="s">
        <v>93</v>
      </c>
      <c r="C59" s="335"/>
      <c r="D59" s="336"/>
      <c r="E59" s="336"/>
      <c r="F59" s="336"/>
      <c r="G59" s="336"/>
      <c r="H59" s="336"/>
      <c r="I59" s="336"/>
      <c r="J59" s="336"/>
      <c r="K59" s="336"/>
      <c r="L59" s="337"/>
      <c r="M59" s="337"/>
      <c r="N59" s="337"/>
      <c r="O59" s="337"/>
      <c r="P59" s="337"/>
      <c r="Q59" s="337"/>
      <c r="R59" s="338"/>
      <c r="S59" s="3"/>
    </row>
    <row r="60" spans="1:19" x14ac:dyDescent="0.25">
      <c r="A60" s="3"/>
      <c r="B60" s="339"/>
      <c r="G60"/>
      <c r="R60" s="340"/>
      <c r="S60" s="3"/>
    </row>
    <row r="61" spans="1:19" x14ac:dyDescent="0.25">
      <c r="A61" s="3"/>
      <c r="B61" s="341"/>
      <c r="C61" s="342"/>
      <c r="D61" s="342"/>
      <c r="E61" s="342"/>
      <c r="F61" s="342"/>
      <c r="G61" s="342"/>
      <c r="H61" s="342"/>
      <c r="I61" s="342"/>
      <c r="J61" s="342"/>
      <c r="K61" s="342"/>
      <c r="R61" s="340"/>
      <c r="S61" s="3"/>
    </row>
    <row r="62" spans="1:19" x14ac:dyDescent="0.25">
      <c r="A62" s="3"/>
      <c r="B62" s="341"/>
      <c r="C62" s="342"/>
      <c r="D62" s="342"/>
      <c r="E62" s="342"/>
      <c r="F62" s="342"/>
      <c r="G62" s="342"/>
      <c r="H62" s="342"/>
      <c r="I62" s="342"/>
      <c r="J62" s="342"/>
      <c r="K62" s="342"/>
      <c r="R62" s="340"/>
      <c r="S62" s="3"/>
    </row>
    <row r="63" spans="1:19" x14ac:dyDescent="0.25">
      <c r="A63" s="3"/>
      <c r="B63" s="341"/>
      <c r="C63" s="342"/>
      <c r="D63" s="342"/>
      <c r="E63" s="342"/>
      <c r="F63" s="342"/>
      <c r="G63" s="342"/>
      <c r="H63" s="342"/>
      <c r="I63" s="342"/>
      <c r="J63" s="342"/>
      <c r="K63" s="342"/>
      <c r="R63" s="340"/>
      <c r="S63" s="3"/>
    </row>
    <row r="64" spans="1:19" x14ac:dyDescent="0.25">
      <c r="A64" s="3"/>
      <c r="B64" s="341"/>
      <c r="C64" s="342"/>
      <c r="D64" s="342"/>
      <c r="E64" s="342"/>
      <c r="F64" s="342"/>
      <c r="G64" s="342"/>
      <c r="H64" s="342"/>
      <c r="I64" s="342"/>
      <c r="J64" s="342"/>
      <c r="K64" s="342"/>
      <c r="R64" s="340"/>
      <c r="S64" s="3"/>
    </row>
    <row r="65" spans="1:19" x14ac:dyDescent="0.25">
      <c r="A65" s="3"/>
      <c r="B65" s="343"/>
      <c r="D65" s="344"/>
      <c r="E65" s="344"/>
      <c r="F65" s="344"/>
      <c r="G65" s="344"/>
      <c r="H65" s="344"/>
      <c r="I65" s="344"/>
      <c r="J65" s="344"/>
      <c r="K65" s="344"/>
      <c r="R65" s="340"/>
      <c r="S65" s="3"/>
    </row>
    <row r="66" spans="1:19" x14ac:dyDescent="0.25">
      <c r="A66" s="3"/>
      <c r="B66" s="343"/>
      <c r="C66" s="345"/>
      <c r="D66" s="344"/>
      <c r="E66" s="344"/>
      <c r="F66" s="344"/>
      <c r="G66" s="344"/>
      <c r="H66" s="344"/>
      <c r="I66" s="344"/>
      <c r="J66" s="344"/>
      <c r="K66" s="344"/>
      <c r="R66" s="340"/>
      <c r="S66" s="3"/>
    </row>
    <row r="67" spans="1:19" x14ac:dyDescent="0.25">
      <c r="A67" s="3"/>
      <c r="B67" s="343"/>
      <c r="C67" s="346"/>
      <c r="D67" s="344"/>
      <c r="E67" s="344"/>
      <c r="F67" s="344"/>
      <c r="G67" s="344"/>
      <c r="H67" s="344"/>
      <c r="I67" s="344"/>
      <c r="J67" s="344"/>
      <c r="K67" s="344"/>
      <c r="R67" s="340"/>
      <c r="S67" s="3"/>
    </row>
    <row r="68" spans="1:19" x14ac:dyDescent="0.25">
      <c r="A68" s="3"/>
      <c r="B68" s="343"/>
      <c r="C68" s="346"/>
      <c r="D68" s="344"/>
      <c r="E68" s="344"/>
      <c r="F68" s="344"/>
      <c r="G68" s="344"/>
      <c r="H68" s="344"/>
      <c r="I68" s="344"/>
      <c r="J68" s="344"/>
      <c r="K68" s="344"/>
      <c r="R68" s="340"/>
      <c r="S68" s="3"/>
    </row>
    <row r="69" spans="1:19" x14ac:dyDescent="0.25">
      <c r="A69" s="3"/>
      <c r="B69" s="347"/>
      <c r="C69" s="348"/>
      <c r="D69" s="349"/>
      <c r="E69" s="349"/>
      <c r="F69" s="349"/>
      <c r="G69" s="349"/>
      <c r="H69" s="349"/>
      <c r="I69" s="349"/>
      <c r="J69" s="349"/>
      <c r="K69" s="349"/>
      <c r="L69" s="350"/>
      <c r="M69" s="350"/>
      <c r="N69" s="350"/>
      <c r="O69" s="350"/>
      <c r="P69" s="350"/>
      <c r="Q69" s="350"/>
      <c r="R69" s="351"/>
      <c r="S69" s="3"/>
    </row>
    <row r="70" spans="1:19" x14ac:dyDescent="0.25">
      <c r="A70" s="3"/>
      <c r="B70" s="352"/>
      <c r="C70" s="353"/>
      <c r="D70" s="354"/>
      <c r="E70" s="354"/>
      <c r="F70" s="354"/>
      <c r="G70" s="354"/>
      <c r="H70" s="354"/>
      <c r="I70" s="354"/>
      <c r="J70" s="354"/>
      <c r="K70" s="35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3"/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3"/>
      <c r="B72" s="355" t="s">
        <v>94</v>
      </c>
      <c r="C72" s="356">
        <v>45163</v>
      </c>
      <c r="D72" s="344"/>
      <c r="E72" s="355"/>
      <c r="F72" s="355" t="s">
        <v>96</v>
      </c>
      <c r="G72" s="363" t="s">
        <v>110</v>
      </c>
      <c r="H72" s="363"/>
      <c r="I72" s="363"/>
      <c r="J72" s="363"/>
      <c r="K72" s="35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3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355"/>
      <c r="C74" s="355"/>
      <c r="D74" s="355"/>
      <c r="E74" s="355"/>
      <c r="F74" s="355" t="s">
        <v>98</v>
      </c>
      <c r="G74" s="358"/>
      <c r="H74" s="358"/>
      <c r="I74" s="358"/>
      <c r="J74" s="358"/>
      <c r="K74" s="35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3"/>
      <c r="B75" s="355"/>
      <c r="C75" s="355"/>
      <c r="D75" s="355"/>
      <c r="E75" s="355"/>
      <c r="F75" s="355"/>
      <c r="G75" s="358"/>
      <c r="H75" s="358"/>
      <c r="I75" s="358"/>
      <c r="J75" s="358"/>
      <c r="K75" s="35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352"/>
      <c r="C77" s="353"/>
      <c r="D77" s="354"/>
      <c r="E77" s="354"/>
      <c r="F77" s="354"/>
      <c r="G77" s="354"/>
      <c r="H77" s="354"/>
      <c r="I77" s="354"/>
      <c r="J77" s="354"/>
      <c r="K77" s="354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9">
    <mergeCell ref="L26:L27"/>
    <mergeCell ref="G10:I10"/>
    <mergeCell ref="G12:I12"/>
    <mergeCell ref="G13:G14"/>
    <mergeCell ref="H13:H14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  <mergeCell ref="C43:C44"/>
    <mergeCell ref="C46:C47"/>
    <mergeCell ref="C26:C27"/>
    <mergeCell ref="D12:F12"/>
    <mergeCell ref="C13:C14"/>
    <mergeCell ref="G72:J72"/>
    <mergeCell ref="B63:K63"/>
    <mergeCell ref="B64:K64"/>
    <mergeCell ref="B62:K62"/>
    <mergeCell ref="D59:K59"/>
    <mergeCell ref="B61:K61"/>
    <mergeCell ref="D10:F10"/>
    <mergeCell ref="D13:D14"/>
    <mergeCell ref="D25:F25"/>
    <mergeCell ref="D26:D27"/>
    <mergeCell ref="E26:E27"/>
    <mergeCell ref="B26:B27"/>
    <mergeCell ref="G26:G27"/>
    <mergeCell ref="H26:H27"/>
    <mergeCell ref="I26:I27"/>
    <mergeCell ref="L13:L14"/>
    <mergeCell ref="J25:L25"/>
    <mergeCell ref="B13:B14"/>
    <mergeCell ref="F26:F27"/>
    <mergeCell ref="F13:F14"/>
    <mergeCell ref="E13:E14"/>
    <mergeCell ref="M10:O10"/>
    <mergeCell ref="M12:O12"/>
    <mergeCell ref="M13:M14"/>
    <mergeCell ref="N13:N14"/>
    <mergeCell ref="O13:O14"/>
    <mergeCell ref="P10:R10"/>
    <mergeCell ref="P12:R12"/>
    <mergeCell ref="P13:P14"/>
    <mergeCell ref="Q13:Q14"/>
    <mergeCell ref="R13:R14"/>
    <mergeCell ref="M26:M27"/>
    <mergeCell ref="N26:N27"/>
    <mergeCell ref="O26:O27"/>
    <mergeCell ref="P25:R25"/>
    <mergeCell ref="P26:P27"/>
    <mergeCell ref="Q26:Q27"/>
    <mergeCell ref="R26:R27"/>
    <mergeCell ref="M25:O25"/>
  </mergeCells>
  <pageMargins left="0.70866141732283472" right="0.70866141732283472" top="0.78740157480314965" bottom="0.78740157480314965" header="0.31496062992125984" footer="0.31496062992125984"/>
  <pageSetup paperSize="8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109"/>
  <sheetViews>
    <sheetView showGridLines="0" zoomScale="80" zoomScaleNormal="80" zoomScaleSheetLayoutView="80" workbookViewId="0">
      <selection activeCell="L51" sqref="L5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36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3"/>
      <c r="B1" s="3"/>
      <c r="C1" s="3"/>
      <c r="D1" s="3"/>
      <c r="E1" s="3"/>
      <c r="F1" s="3"/>
      <c r="G1" s="19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3"/>
      <c r="B2" s="194" t="s">
        <v>0</v>
      </c>
      <c r="C2" s="3"/>
      <c r="D2" s="3"/>
      <c r="E2" s="3"/>
      <c r="F2" s="3"/>
      <c r="G2" s="19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3"/>
      <c r="B3" s="3"/>
      <c r="C3" s="3"/>
      <c r="D3" s="3"/>
      <c r="E3" s="3"/>
      <c r="F3" s="3"/>
      <c r="G3" s="19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3"/>
      <c r="B4" s="3" t="s">
        <v>1</v>
      </c>
      <c r="C4" s="3"/>
      <c r="D4" s="195" t="str">
        <f>'[6]NR 2024'!D4:U4</f>
        <v>Zoopark Chomutov, p.o.</v>
      </c>
      <c r="E4" s="195"/>
      <c r="F4" s="195"/>
      <c r="G4" s="195"/>
      <c r="H4" s="195"/>
      <c r="I4" s="195"/>
      <c r="J4" s="195"/>
      <c r="K4" s="19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3"/>
      <c r="B5" s="3"/>
      <c r="C5" s="3"/>
      <c r="D5" s="196"/>
      <c r="E5" s="196"/>
      <c r="F5" s="196"/>
      <c r="G5" s="196"/>
      <c r="H5" s="196"/>
      <c r="I5" s="196"/>
      <c r="J5" s="196"/>
      <c r="K5" s="196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 t="s">
        <v>3</v>
      </c>
      <c r="C6" s="3"/>
      <c r="D6" s="197">
        <f>'[6]NR 2024'!D6</f>
        <v>379719</v>
      </c>
      <c r="E6" s="196"/>
      <c r="F6" s="196"/>
      <c r="G6" s="196"/>
      <c r="H6" s="196"/>
      <c r="I6" s="196"/>
      <c r="J6" s="196"/>
      <c r="K6" s="19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3"/>
      <c r="B7" s="3"/>
      <c r="C7" s="3"/>
      <c r="D7" s="196"/>
      <c r="E7" s="196"/>
      <c r="F7" s="196"/>
      <c r="G7" s="196"/>
      <c r="H7" s="196"/>
      <c r="I7" s="196"/>
      <c r="J7" s="196"/>
      <c r="K7" s="196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 t="s">
        <v>5</v>
      </c>
      <c r="C8" s="3"/>
      <c r="D8" s="198" t="str">
        <f>'[6]NR 2024'!D8:U8</f>
        <v>Přemyslova 259, 43001 Chomutov</v>
      </c>
      <c r="E8" s="198"/>
      <c r="F8" s="198"/>
      <c r="G8" s="198"/>
      <c r="H8" s="198"/>
      <c r="I8" s="198"/>
      <c r="J8" s="198"/>
      <c r="K8" s="198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3"/>
      <c r="B9" s="3"/>
      <c r="C9" s="3"/>
      <c r="D9" s="3"/>
      <c r="E9" s="3"/>
      <c r="F9" s="3"/>
      <c r="G9" s="19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3"/>
      <c r="B10" s="199" t="s">
        <v>7</v>
      </c>
      <c r="C10" s="200" t="s">
        <v>8</v>
      </c>
      <c r="D10" s="201" t="s">
        <v>9</v>
      </c>
      <c r="E10" s="201"/>
      <c r="F10" s="202"/>
      <c r="G10" s="201" t="s">
        <v>10</v>
      </c>
      <c r="H10" s="201"/>
      <c r="I10" s="203"/>
      <c r="J10" s="204" t="s">
        <v>11</v>
      </c>
      <c r="K10" s="201"/>
      <c r="L10" s="202"/>
      <c r="M10" s="205" t="s">
        <v>12</v>
      </c>
      <c r="N10" s="201"/>
      <c r="O10" s="202"/>
      <c r="P10" s="201" t="s">
        <v>13</v>
      </c>
      <c r="Q10" s="201"/>
      <c r="R10" s="202"/>
      <c r="S10" s="3"/>
    </row>
    <row r="11" spans="1:19" ht="30.75" customHeight="1" thickBot="1" x14ac:dyDescent="0.3">
      <c r="A11" s="3"/>
      <c r="B11" s="206"/>
      <c r="C11" s="207"/>
      <c r="D11" s="208" t="s">
        <v>14</v>
      </c>
      <c r="E11" s="209" t="s">
        <v>15</v>
      </c>
      <c r="F11" s="209" t="s">
        <v>16</v>
      </c>
      <c r="G11" s="208" t="s">
        <v>14</v>
      </c>
      <c r="H11" s="209" t="s">
        <v>15</v>
      </c>
      <c r="I11" s="210" t="s">
        <v>16</v>
      </c>
      <c r="J11" s="210" t="s">
        <v>14</v>
      </c>
      <c r="K11" s="209" t="s">
        <v>15</v>
      </c>
      <c r="L11" s="209" t="s">
        <v>16</v>
      </c>
      <c r="M11" s="211" t="s">
        <v>14</v>
      </c>
      <c r="N11" s="209" t="s">
        <v>15</v>
      </c>
      <c r="O11" s="209" t="s">
        <v>16</v>
      </c>
      <c r="P11" s="208" t="s">
        <v>14</v>
      </c>
      <c r="Q11" s="209" t="s">
        <v>15</v>
      </c>
      <c r="R11" s="209" t="s">
        <v>16</v>
      </c>
      <c r="S11" s="3"/>
    </row>
    <row r="12" spans="1:19" ht="15.75" customHeight="1" thickBot="1" x14ac:dyDescent="0.3">
      <c r="A12" s="3"/>
      <c r="B12" s="212"/>
      <c r="C12" s="213" t="s">
        <v>17</v>
      </c>
      <c r="D12" s="214"/>
      <c r="E12" s="214"/>
      <c r="F12" s="215"/>
      <c r="G12" s="214"/>
      <c r="H12" s="214"/>
      <c r="I12" s="214"/>
      <c r="J12" s="216"/>
      <c r="K12" s="214"/>
      <c r="L12" s="215"/>
      <c r="M12" s="214"/>
      <c r="N12" s="214"/>
      <c r="O12" s="215"/>
      <c r="P12" s="214"/>
      <c r="Q12" s="214"/>
      <c r="R12" s="215"/>
      <c r="S12" s="3"/>
    </row>
    <row r="13" spans="1:19" ht="15.75" customHeight="1" x14ac:dyDescent="0.25">
      <c r="A13" s="3"/>
      <c r="B13" s="217" t="s">
        <v>7</v>
      </c>
      <c r="C13" s="218" t="s">
        <v>8</v>
      </c>
      <c r="D13" s="219" t="s">
        <v>18</v>
      </c>
      <c r="E13" s="220" t="s">
        <v>19</v>
      </c>
      <c r="F13" s="221" t="s">
        <v>17</v>
      </c>
      <c r="G13" s="222" t="s">
        <v>18</v>
      </c>
      <c r="H13" s="220" t="s">
        <v>19</v>
      </c>
      <c r="I13" s="223" t="s">
        <v>17</v>
      </c>
      <c r="J13" s="219" t="s">
        <v>18</v>
      </c>
      <c r="K13" s="220" t="s">
        <v>19</v>
      </c>
      <c r="L13" s="221" t="s">
        <v>17</v>
      </c>
      <c r="M13" s="224" t="s">
        <v>18</v>
      </c>
      <c r="N13" s="220" t="s">
        <v>19</v>
      </c>
      <c r="O13" s="221" t="s">
        <v>17</v>
      </c>
      <c r="P13" s="222" t="s">
        <v>18</v>
      </c>
      <c r="Q13" s="220" t="s">
        <v>19</v>
      </c>
      <c r="R13" s="221" t="s">
        <v>17</v>
      </c>
      <c r="S13" s="3"/>
    </row>
    <row r="14" spans="1:19" ht="15.75" thickBot="1" x14ac:dyDescent="0.3">
      <c r="A14" s="3"/>
      <c r="B14" s="225"/>
      <c r="C14" s="226"/>
      <c r="D14" s="227"/>
      <c r="E14" s="228"/>
      <c r="F14" s="229"/>
      <c r="G14" s="230"/>
      <c r="H14" s="228"/>
      <c r="I14" s="231"/>
      <c r="J14" s="227"/>
      <c r="K14" s="228"/>
      <c r="L14" s="229"/>
      <c r="M14" s="232"/>
      <c r="N14" s="228"/>
      <c r="O14" s="229"/>
      <c r="P14" s="230"/>
      <c r="Q14" s="228"/>
      <c r="R14" s="229"/>
      <c r="S14" s="3"/>
    </row>
    <row r="15" spans="1:19" x14ac:dyDescent="0.25">
      <c r="A15" s="3"/>
      <c r="B15" s="233" t="s">
        <v>20</v>
      </c>
      <c r="C15" s="234" t="s">
        <v>21</v>
      </c>
      <c r="D15" s="235">
        <f>'[6]NR 2024'!G15</f>
        <v>28369.9</v>
      </c>
      <c r="E15" s="236">
        <f>'[6]NR 2024'!H15</f>
        <v>8481.7000000000007</v>
      </c>
      <c r="F15" s="237">
        <f t="shared" ref="F15:F23" si="0">D15+E15</f>
        <v>36851.600000000006</v>
      </c>
      <c r="G15" s="235">
        <v>30200</v>
      </c>
      <c r="H15" s="236">
        <v>7200</v>
      </c>
      <c r="I15" s="238">
        <f t="shared" ref="I15:I23" si="1">G15+H15</f>
        <v>37400</v>
      </c>
      <c r="J15" s="239">
        <f>'[6]NR 2024'!Y15</f>
        <v>32500</v>
      </c>
      <c r="K15" s="240">
        <f>'[6]NR 2024'!Z15</f>
        <v>7500</v>
      </c>
      <c r="L15" s="241">
        <f>J15+K15</f>
        <v>40000</v>
      </c>
      <c r="M15" s="242">
        <v>33000</v>
      </c>
      <c r="N15" s="236">
        <v>9000</v>
      </c>
      <c r="O15" s="237">
        <f t="shared" ref="O15:O23" si="2">M15+N15</f>
        <v>42000</v>
      </c>
      <c r="P15" s="242">
        <v>34000</v>
      </c>
      <c r="Q15" s="236">
        <v>9000</v>
      </c>
      <c r="R15" s="237">
        <f t="shared" ref="R15:R23" si="3">P15+Q15</f>
        <v>43000</v>
      </c>
      <c r="S15" s="3"/>
    </row>
    <row r="16" spans="1:19" x14ac:dyDescent="0.25">
      <c r="A16" s="3"/>
      <c r="B16" s="243" t="s">
        <v>22</v>
      </c>
      <c r="C16" s="244" t="s">
        <v>23</v>
      </c>
      <c r="D16" s="235">
        <f>'[6]NR 2024'!G16</f>
        <v>47982.9</v>
      </c>
      <c r="E16" s="245">
        <f>'[6]NR 2024'!H16</f>
        <v>0</v>
      </c>
      <c r="F16" s="237">
        <f t="shared" si="0"/>
        <v>47982.9</v>
      </c>
      <c r="G16" s="235">
        <v>51600</v>
      </c>
      <c r="H16" s="245"/>
      <c r="I16" s="238">
        <f t="shared" si="1"/>
        <v>51600</v>
      </c>
      <c r="J16" s="246">
        <f>'[6]NR 2024'!Y16</f>
        <v>54300</v>
      </c>
      <c r="K16" s="283">
        <f>'[6]NR 2024'!Z16</f>
        <v>0</v>
      </c>
      <c r="L16" s="248">
        <f t="shared" ref="L16:L23" si="4">J16+K16</f>
        <v>54300</v>
      </c>
      <c r="M16" s="249">
        <v>55000</v>
      </c>
      <c r="N16" s="245">
        <v>0</v>
      </c>
      <c r="O16" s="237">
        <f t="shared" si="2"/>
        <v>55000</v>
      </c>
      <c r="P16" s="249">
        <v>57000</v>
      </c>
      <c r="Q16" s="245">
        <v>0</v>
      </c>
      <c r="R16" s="237">
        <f t="shared" si="3"/>
        <v>57000</v>
      </c>
      <c r="S16" s="3"/>
    </row>
    <row r="17" spans="1:19" x14ac:dyDescent="0.25">
      <c r="A17" s="3"/>
      <c r="B17" s="243" t="s">
        <v>24</v>
      </c>
      <c r="C17" s="251" t="s">
        <v>25</v>
      </c>
      <c r="D17" s="235">
        <f>'[6]NR 2024'!G17</f>
        <v>0</v>
      </c>
      <c r="E17" s="245">
        <f>'[6]NR 2024'!H17</f>
        <v>0</v>
      </c>
      <c r="F17" s="237">
        <f t="shared" si="0"/>
        <v>0</v>
      </c>
      <c r="G17" s="235">
        <v>0</v>
      </c>
      <c r="H17" s="245"/>
      <c r="I17" s="238">
        <f t="shared" si="1"/>
        <v>0</v>
      </c>
      <c r="J17" s="246">
        <f>'[6]NR 2024'!Y17</f>
        <v>0</v>
      </c>
      <c r="K17" s="283">
        <f>'[6]NR 2024'!Z17</f>
        <v>0</v>
      </c>
      <c r="L17" s="248">
        <f t="shared" si="4"/>
        <v>0</v>
      </c>
      <c r="M17" s="249">
        <v>0</v>
      </c>
      <c r="N17" s="252">
        <v>0</v>
      </c>
      <c r="O17" s="237">
        <f t="shared" si="2"/>
        <v>0</v>
      </c>
      <c r="P17" s="249">
        <v>0</v>
      </c>
      <c r="Q17" s="252">
        <v>0</v>
      </c>
      <c r="R17" s="237">
        <f t="shared" si="3"/>
        <v>0</v>
      </c>
      <c r="S17" s="3"/>
    </row>
    <row r="18" spans="1:19" x14ac:dyDescent="0.25">
      <c r="A18" s="3"/>
      <c r="B18" s="243" t="s">
        <v>26</v>
      </c>
      <c r="C18" s="253" t="s">
        <v>27</v>
      </c>
      <c r="D18" s="235">
        <f>'[6]NR 2024'!G18</f>
        <v>1572.5</v>
      </c>
      <c r="E18" s="236">
        <f>'[6]NR 2024'!H18</f>
        <v>0</v>
      </c>
      <c r="F18" s="237">
        <f t="shared" si="0"/>
        <v>1572.5</v>
      </c>
      <c r="G18" s="235">
        <v>1100</v>
      </c>
      <c r="H18" s="236"/>
      <c r="I18" s="238">
        <f t="shared" si="1"/>
        <v>1100</v>
      </c>
      <c r="J18" s="246">
        <f>'[6]NR 2024'!Y18</f>
        <v>1100</v>
      </c>
      <c r="K18" s="247">
        <f>'[6]NR 2024'!Z18</f>
        <v>0</v>
      </c>
      <c r="L18" s="248">
        <f t="shared" si="4"/>
        <v>1100</v>
      </c>
      <c r="M18" s="249">
        <v>1200</v>
      </c>
      <c r="N18" s="236">
        <v>0</v>
      </c>
      <c r="O18" s="237">
        <f t="shared" si="2"/>
        <v>1200</v>
      </c>
      <c r="P18" s="249">
        <v>1200</v>
      </c>
      <c r="Q18" s="236">
        <v>0</v>
      </c>
      <c r="R18" s="237">
        <f t="shared" si="3"/>
        <v>1200</v>
      </c>
      <c r="S18" s="3"/>
    </row>
    <row r="19" spans="1:19" x14ac:dyDescent="0.25">
      <c r="A19" s="3"/>
      <c r="B19" s="243" t="s">
        <v>28</v>
      </c>
      <c r="C19" s="254" t="s">
        <v>29</v>
      </c>
      <c r="D19" s="235">
        <f>'[6]NR 2024'!G19</f>
        <v>1446.2</v>
      </c>
      <c r="E19" s="236">
        <f>'[6]NR 2024'!H19</f>
        <v>0</v>
      </c>
      <c r="F19" s="237">
        <f t="shared" si="0"/>
        <v>1446.2</v>
      </c>
      <c r="G19" s="235">
        <v>1400</v>
      </c>
      <c r="H19" s="236"/>
      <c r="I19" s="238">
        <f t="shared" si="1"/>
        <v>1400</v>
      </c>
      <c r="J19" s="246">
        <f>'[6]NR 2024'!Y19</f>
        <v>1300</v>
      </c>
      <c r="K19" s="247">
        <f>'[6]NR 2024'!Z19</f>
        <v>0</v>
      </c>
      <c r="L19" s="248">
        <f t="shared" si="4"/>
        <v>1300</v>
      </c>
      <c r="M19" s="249">
        <v>1300</v>
      </c>
      <c r="N19" s="236">
        <v>0</v>
      </c>
      <c r="O19" s="237">
        <f t="shared" si="2"/>
        <v>1300</v>
      </c>
      <c r="P19" s="249">
        <v>1500</v>
      </c>
      <c r="Q19" s="236">
        <v>0</v>
      </c>
      <c r="R19" s="237">
        <f t="shared" si="3"/>
        <v>1500</v>
      </c>
      <c r="S19" s="3"/>
    </row>
    <row r="20" spans="1:19" x14ac:dyDescent="0.25">
      <c r="A20" s="3"/>
      <c r="B20" s="243" t="s">
        <v>30</v>
      </c>
      <c r="C20" s="255" t="s">
        <v>31</v>
      </c>
      <c r="D20" s="235">
        <f>'[6]NR 2024'!G20</f>
        <v>0</v>
      </c>
      <c r="E20" s="236">
        <f>'[6]NR 2024'!H20</f>
        <v>0</v>
      </c>
      <c r="F20" s="237">
        <f t="shared" si="0"/>
        <v>0</v>
      </c>
      <c r="G20" s="235">
        <v>2200</v>
      </c>
      <c r="H20" s="236"/>
      <c r="I20" s="238">
        <f t="shared" si="1"/>
        <v>2200</v>
      </c>
      <c r="J20" s="246">
        <f>'[6]NR 2024'!Y20</f>
        <v>1500</v>
      </c>
      <c r="K20" s="247">
        <f>'[6]NR 2024'!Z20</f>
        <v>0</v>
      </c>
      <c r="L20" s="248">
        <f t="shared" si="4"/>
        <v>1500</v>
      </c>
      <c r="M20" s="249">
        <v>1000</v>
      </c>
      <c r="N20" s="236">
        <v>0</v>
      </c>
      <c r="O20" s="237">
        <f t="shared" si="2"/>
        <v>1000</v>
      </c>
      <c r="P20" s="249">
        <v>1000</v>
      </c>
      <c r="Q20" s="236">
        <v>0</v>
      </c>
      <c r="R20" s="237">
        <f t="shared" si="3"/>
        <v>1000</v>
      </c>
      <c r="S20" s="3"/>
    </row>
    <row r="21" spans="1:19" x14ac:dyDescent="0.25">
      <c r="A21" s="3"/>
      <c r="B21" s="243" t="s">
        <v>32</v>
      </c>
      <c r="C21" s="256" t="s">
        <v>33</v>
      </c>
      <c r="D21" s="235">
        <f>'[6]NR 2024'!G21</f>
        <v>3280.7999999999993</v>
      </c>
      <c r="E21" s="236">
        <f>'[6]NR 2024'!H21</f>
        <v>1013.9</v>
      </c>
      <c r="F21" s="237">
        <f t="shared" si="0"/>
        <v>4294.6999999999989</v>
      </c>
      <c r="G21" s="235">
        <v>2150</v>
      </c>
      <c r="H21" s="236">
        <v>930</v>
      </c>
      <c r="I21" s="238">
        <f t="shared" si="1"/>
        <v>3080</v>
      </c>
      <c r="J21" s="246">
        <f>'[6]NR 2024'!Y21</f>
        <v>2500</v>
      </c>
      <c r="K21" s="247">
        <f>'[6]NR 2024'!Z21</f>
        <v>1000</v>
      </c>
      <c r="L21" s="248">
        <f t="shared" si="4"/>
        <v>3500</v>
      </c>
      <c r="M21" s="249">
        <v>3000</v>
      </c>
      <c r="N21" s="257">
        <v>1000</v>
      </c>
      <c r="O21" s="237">
        <f t="shared" si="2"/>
        <v>4000</v>
      </c>
      <c r="P21" s="249">
        <v>3100</v>
      </c>
      <c r="Q21" s="257">
        <v>1000</v>
      </c>
      <c r="R21" s="237">
        <f t="shared" si="3"/>
        <v>4100</v>
      </c>
      <c r="S21" s="3"/>
    </row>
    <row r="22" spans="1:19" x14ac:dyDescent="0.25">
      <c r="A22" s="3"/>
      <c r="B22" s="243" t="s">
        <v>34</v>
      </c>
      <c r="C22" s="256" t="s">
        <v>35</v>
      </c>
      <c r="D22" s="235">
        <f>'[6]NR 2024'!G22</f>
        <v>0</v>
      </c>
      <c r="E22" s="236">
        <f>'[6]NR 2024'!H22</f>
        <v>0</v>
      </c>
      <c r="F22" s="237">
        <f t="shared" si="0"/>
        <v>0</v>
      </c>
      <c r="G22" s="235">
        <v>0</v>
      </c>
      <c r="H22" s="236"/>
      <c r="I22" s="238">
        <f t="shared" si="1"/>
        <v>0</v>
      </c>
      <c r="J22" s="246">
        <f>'[6]NR 2024'!Y22</f>
        <v>0</v>
      </c>
      <c r="K22" s="247">
        <f>'[6]NR 2024'!Z22</f>
        <v>0</v>
      </c>
      <c r="L22" s="248">
        <f t="shared" si="4"/>
        <v>0</v>
      </c>
      <c r="M22" s="249">
        <v>0</v>
      </c>
      <c r="N22" s="257">
        <v>0</v>
      </c>
      <c r="O22" s="237">
        <f t="shared" si="2"/>
        <v>0</v>
      </c>
      <c r="P22" s="249">
        <v>0</v>
      </c>
      <c r="Q22" s="257">
        <v>0</v>
      </c>
      <c r="R22" s="237">
        <f t="shared" si="3"/>
        <v>0</v>
      </c>
      <c r="S22" s="3"/>
    </row>
    <row r="23" spans="1:19" ht="15.75" thickBot="1" x14ac:dyDescent="0.3">
      <c r="A23" s="3"/>
      <c r="B23" s="258" t="s">
        <v>36</v>
      </c>
      <c r="C23" s="259" t="s">
        <v>37</v>
      </c>
      <c r="D23" s="235">
        <f>'[6]NR 2024'!G23</f>
        <v>0</v>
      </c>
      <c r="E23" s="236">
        <f>'[6]NR 2024'!H23</f>
        <v>0</v>
      </c>
      <c r="F23" s="260">
        <f t="shared" si="0"/>
        <v>0</v>
      </c>
      <c r="G23" s="235">
        <v>0</v>
      </c>
      <c r="H23" s="236"/>
      <c r="I23" s="261">
        <f t="shared" si="1"/>
        <v>0</v>
      </c>
      <c r="J23" s="246">
        <f>'[6]NR 2024'!Y23</f>
        <v>0</v>
      </c>
      <c r="K23" s="247">
        <f>'[6]NR 2024'!Z23</f>
        <v>0</v>
      </c>
      <c r="L23" s="248">
        <f t="shared" si="4"/>
        <v>0</v>
      </c>
      <c r="M23" s="262">
        <v>0</v>
      </c>
      <c r="N23" s="263">
        <v>0</v>
      </c>
      <c r="O23" s="260">
        <f t="shared" si="2"/>
        <v>0</v>
      </c>
      <c r="P23" s="262">
        <v>0</v>
      </c>
      <c r="Q23" s="263">
        <v>0</v>
      </c>
      <c r="R23" s="260">
        <f t="shared" si="3"/>
        <v>0</v>
      </c>
      <c r="S23" s="3"/>
    </row>
    <row r="24" spans="1:19" ht="15.75" thickBot="1" x14ac:dyDescent="0.3">
      <c r="A24" s="3"/>
      <c r="B24" s="265" t="s">
        <v>38</v>
      </c>
      <c r="C24" s="266" t="s">
        <v>39</v>
      </c>
      <c r="D24" s="267">
        <f t="shared" ref="D24:R24" si="5">SUM(D15:D21)</f>
        <v>82652.3</v>
      </c>
      <c r="E24" s="267">
        <f t="shared" si="5"/>
        <v>9495.6</v>
      </c>
      <c r="F24" s="267">
        <f t="shared" si="5"/>
        <v>92147.9</v>
      </c>
      <c r="G24" s="267">
        <f t="shared" si="5"/>
        <v>88650</v>
      </c>
      <c r="H24" s="267">
        <f t="shared" si="5"/>
        <v>8130</v>
      </c>
      <c r="I24" s="268">
        <f t="shared" si="5"/>
        <v>96780</v>
      </c>
      <c r="J24" s="269">
        <f t="shared" si="5"/>
        <v>93200</v>
      </c>
      <c r="K24" s="269">
        <f t="shared" si="5"/>
        <v>8500</v>
      </c>
      <c r="L24" s="269">
        <f t="shared" si="5"/>
        <v>101700</v>
      </c>
      <c r="M24" s="270">
        <f t="shared" si="5"/>
        <v>94500</v>
      </c>
      <c r="N24" s="267">
        <f t="shared" si="5"/>
        <v>10000</v>
      </c>
      <c r="O24" s="267">
        <f t="shared" si="5"/>
        <v>104500</v>
      </c>
      <c r="P24" s="267">
        <f t="shared" si="5"/>
        <v>97800</v>
      </c>
      <c r="Q24" s="267">
        <f t="shared" si="5"/>
        <v>10000</v>
      </c>
      <c r="R24" s="267">
        <f t="shared" si="5"/>
        <v>107800</v>
      </c>
      <c r="S24" s="3"/>
    </row>
    <row r="25" spans="1:19" ht="15.75" customHeight="1" thickBot="1" x14ac:dyDescent="0.3">
      <c r="A25" s="3"/>
      <c r="B25" s="271"/>
      <c r="C25" s="272" t="s">
        <v>40</v>
      </c>
      <c r="D25" s="273"/>
      <c r="E25" s="273"/>
      <c r="F25" s="274"/>
      <c r="G25" s="273"/>
      <c r="H25" s="273"/>
      <c r="I25" s="273"/>
      <c r="J25" s="275"/>
      <c r="K25" s="273"/>
      <c r="L25" s="274"/>
      <c r="M25" s="273"/>
      <c r="N25" s="273"/>
      <c r="O25" s="274"/>
      <c r="P25" s="273"/>
      <c r="Q25" s="273"/>
      <c r="R25" s="274"/>
      <c r="S25" s="3"/>
    </row>
    <row r="26" spans="1:19" x14ac:dyDescent="0.25">
      <c r="A26" s="3"/>
      <c r="B26" s="217" t="s">
        <v>7</v>
      </c>
      <c r="C26" s="218" t="s">
        <v>8</v>
      </c>
      <c r="D26" s="219" t="s">
        <v>41</v>
      </c>
      <c r="E26" s="276" t="s">
        <v>42</v>
      </c>
      <c r="F26" s="277" t="s">
        <v>43</v>
      </c>
      <c r="G26" s="222" t="s">
        <v>41</v>
      </c>
      <c r="H26" s="276" t="s">
        <v>42</v>
      </c>
      <c r="I26" s="278" t="s">
        <v>43</v>
      </c>
      <c r="J26" s="219" t="s">
        <v>41</v>
      </c>
      <c r="K26" s="276" t="s">
        <v>42</v>
      </c>
      <c r="L26" s="277" t="s">
        <v>43</v>
      </c>
      <c r="M26" s="224" t="s">
        <v>41</v>
      </c>
      <c r="N26" s="276" t="s">
        <v>42</v>
      </c>
      <c r="O26" s="277" t="s">
        <v>43</v>
      </c>
      <c r="P26" s="222" t="s">
        <v>41</v>
      </c>
      <c r="Q26" s="276" t="s">
        <v>42</v>
      </c>
      <c r="R26" s="277" t="s">
        <v>43</v>
      </c>
      <c r="S26" s="3"/>
    </row>
    <row r="27" spans="1:19" ht="15.75" thickBot="1" x14ac:dyDescent="0.3">
      <c r="A27" s="3"/>
      <c r="B27" s="225"/>
      <c r="C27" s="226"/>
      <c r="D27" s="227"/>
      <c r="E27" s="279"/>
      <c r="F27" s="280"/>
      <c r="G27" s="230"/>
      <c r="H27" s="279"/>
      <c r="I27" s="281"/>
      <c r="J27" s="227"/>
      <c r="K27" s="279"/>
      <c r="L27" s="280"/>
      <c r="M27" s="232"/>
      <c r="N27" s="279"/>
      <c r="O27" s="280"/>
      <c r="P27" s="230"/>
      <c r="Q27" s="279"/>
      <c r="R27" s="280"/>
      <c r="S27" s="3"/>
    </row>
    <row r="28" spans="1:19" x14ac:dyDescent="0.25">
      <c r="A28" s="3"/>
      <c r="B28" s="233" t="s">
        <v>44</v>
      </c>
      <c r="C28" s="234" t="s">
        <v>45</v>
      </c>
      <c r="D28" s="235">
        <f>'[6]NR 2024'!G28</f>
        <v>4847.8999999999996</v>
      </c>
      <c r="E28" s="236">
        <f>'[6]NR 2024'!H28</f>
        <v>391</v>
      </c>
      <c r="F28" s="237">
        <f t="shared" ref="F28:F38" si="6">D28+E28</f>
        <v>5238.8999999999996</v>
      </c>
      <c r="G28" s="235">
        <v>6000</v>
      </c>
      <c r="H28" s="236">
        <v>150</v>
      </c>
      <c r="I28" s="238">
        <f t="shared" ref="I28:I38" si="7">G28+H28</f>
        <v>6150</v>
      </c>
      <c r="J28" s="239">
        <f>'[6]NR 2024'!Y28</f>
        <v>6200</v>
      </c>
      <c r="K28" s="240">
        <f>'[6]NR 2024'!Z28</f>
        <v>200</v>
      </c>
      <c r="L28" s="241">
        <f t="shared" ref="L28:L38" si="8">J28+K28</f>
        <v>6400</v>
      </c>
      <c r="M28" s="239">
        <v>7000</v>
      </c>
      <c r="N28" s="240">
        <v>200</v>
      </c>
      <c r="O28" s="237">
        <f t="shared" ref="O28:O38" si="9">M28+N28</f>
        <v>7200</v>
      </c>
      <c r="P28" s="239">
        <v>7000</v>
      </c>
      <c r="Q28" s="240">
        <v>300</v>
      </c>
      <c r="R28" s="237">
        <f t="shared" ref="R28:R38" si="10">P28+Q28</f>
        <v>7300</v>
      </c>
      <c r="S28" s="3"/>
    </row>
    <row r="29" spans="1:19" x14ac:dyDescent="0.25">
      <c r="A29" s="3"/>
      <c r="B29" s="243" t="s">
        <v>46</v>
      </c>
      <c r="C29" s="256" t="s">
        <v>47</v>
      </c>
      <c r="D29" s="235">
        <f>'[6]NR 2024'!G29</f>
        <v>10076.200000000001</v>
      </c>
      <c r="E29" s="245">
        <f>'[6]NR 2024'!H29</f>
        <v>899.9</v>
      </c>
      <c r="F29" s="237">
        <f t="shared" si="6"/>
        <v>10976.1</v>
      </c>
      <c r="G29" s="235">
        <v>9300</v>
      </c>
      <c r="H29" s="245">
        <v>900</v>
      </c>
      <c r="I29" s="238">
        <f t="shared" si="7"/>
        <v>10200</v>
      </c>
      <c r="J29" s="246">
        <f>'[6]NR 2024'!Y29</f>
        <v>9600</v>
      </c>
      <c r="K29" s="283">
        <f>'[6]NR 2024'!Z29</f>
        <v>1000</v>
      </c>
      <c r="L29" s="248">
        <f t="shared" si="8"/>
        <v>10600</v>
      </c>
      <c r="M29" s="246">
        <v>10000</v>
      </c>
      <c r="N29" s="283">
        <v>1000</v>
      </c>
      <c r="O29" s="237">
        <f t="shared" si="9"/>
        <v>11000</v>
      </c>
      <c r="P29" s="246">
        <v>10000</v>
      </c>
      <c r="Q29" s="283">
        <v>1000</v>
      </c>
      <c r="R29" s="237">
        <f t="shared" si="10"/>
        <v>11000</v>
      </c>
      <c r="S29" s="3"/>
    </row>
    <row r="30" spans="1:19" x14ac:dyDescent="0.25">
      <c r="A30" s="3"/>
      <c r="B30" s="243" t="s">
        <v>48</v>
      </c>
      <c r="C30" s="256" t="s">
        <v>49</v>
      </c>
      <c r="D30" s="235">
        <f>'[6]NR 2024'!G30</f>
        <v>6320.9</v>
      </c>
      <c r="E30" s="245">
        <f>'[6]NR 2024'!H30</f>
        <v>216.9</v>
      </c>
      <c r="F30" s="237">
        <f t="shared" si="6"/>
        <v>6537.7999999999993</v>
      </c>
      <c r="G30" s="235">
        <v>7000</v>
      </c>
      <c r="H30" s="245"/>
      <c r="I30" s="238">
        <f t="shared" si="7"/>
        <v>7000</v>
      </c>
      <c r="J30" s="246">
        <f>'[6]NR 2024'!Y30</f>
        <v>7000</v>
      </c>
      <c r="K30" s="283">
        <f>'[6]NR 2024'!Z30</f>
        <v>200</v>
      </c>
      <c r="L30" s="248">
        <f t="shared" si="8"/>
        <v>7200</v>
      </c>
      <c r="M30" s="246">
        <v>7300</v>
      </c>
      <c r="N30" s="283">
        <v>300</v>
      </c>
      <c r="O30" s="237">
        <f t="shared" si="9"/>
        <v>7600</v>
      </c>
      <c r="P30" s="246">
        <v>8000</v>
      </c>
      <c r="Q30" s="283">
        <v>300</v>
      </c>
      <c r="R30" s="237">
        <f t="shared" si="10"/>
        <v>8300</v>
      </c>
      <c r="S30" s="3"/>
    </row>
    <row r="31" spans="1:19" x14ac:dyDescent="0.25">
      <c r="A31" s="3"/>
      <c r="B31" s="243" t="s">
        <v>50</v>
      </c>
      <c r="C31" s="256" t="s">
        <v>51</v>
      </c>
      <c r="D31" s="235">
        <f>'[6]NR 2024'!G31</f>
        <v>9909.2000000000007</v>
      </c>
      <c r="E31" s="236">
        <f>'[6]NR 2024'!H31</f>
        <v>385.3</v>
      </c>
      <c r="F31" s="237">
        <f t="shared" si="6"/>
        <v>10294.5</v>
      </c>
      <c r="G31" s="235">
        <v>9600</v>
      </c>
      <c r="H31" s="236">
        <v>200</v>
      </c>
      <c r="I31" s="238">
        <f t="shared" si="7"/>
        <v>9800</v>
      </c>
      <c r="J31" s="246">
        <f>'[6]NR 2024'!Y31</f>
        <v>9800</v>
      </c>
      <c r="K31" s="247">
        <f>'[6]NR 2024'!Z31</f>
        <v>400</v>
      </c>
      <c r="L31" s="248">
        <f t="shared" si="8"/>
        <v>10200</v>
      </c>
      <c r="M31" s="246">
        <v>9900</v>
      </c>
      <c r="N31" s="247">
        <v>500</v>
      </c>
      <c r="O31" s="237">
        <f t="shared" si="9"/>
        <v>10400</v>
      </c>
      <c r="P31" s="246">
        <v>10000</v>
      </c>
      <c r="Q31" s="247">
        <v>600</v>
      </c>
      <c r="R31" s="237">
        <f t="shared" si="10"/>
        <v>10600</v>
      </c>
      <c r="S31" s="3"/>
    </row>
    <row r="32" spans="1:19" x14ac:dyDescent="0.25">
      <c r="A32" s="3"/>
      <c r="B32" s="243" t="s">
        <v>52</v>
      </c>
      <c r="C32" s="256" t="s">
        <v>53</v>
      </c>
      <c r="D32" s="235">
        <f>'[6]NR 2024'!G32</f>
        <v>30223.200000000001</v>
      </c>
      <c r="E32" s="236">
        <f>'[6]NR 2024'!H32</f>
        <v>1933.5</v>
      </c>
      <c r="F32" s="237">
        <f t="shared" si="6"/>
        <v>32156.7</v>
      </c>
      <c r="G32" s="235">
        <v>35800</v>
      </c>
      <c r="H32" s="236">
        <v>630</v>
      </c>
      <c r="I32" s="238">
        <f t="shared" si="7"/>
        <v>36430</v>
      </c>
      <c r="J32" s="364">
        <f>'[6]NR 2024'!Y32</f>
        <v>37126</v>
      </c>
      <c r="K32" s="365">
        <f>'[6]NR 2024'!Z32</f>
        <v>1560</v>
      </c>
      <c r="L32" s="248">
        <f t="shared" si="8"/>
        <v>38686</v>
      </c>
      <c r="M32" s="246">
        <v>37000</v>
      </c>
      <c r="N32" s="247">
        <v>2000</v>
      </c>
      <c r="O32" s="237">
        <f t="shared" si="9"/>
        <v>39000</v>
      </c>
      <c r="P32" s="246">
        <v>38000</v>
      </c>
      <c r="Q32" s="247">
        <v>2000</v>
      </c>
      <c r="R32" s="237">
        <f t="shared" si="10"/>
        <v>40000</v>
      </c>
      <c r="S32" s="3"/>
    </row>
    <row r="33" spans="1:19" x14ac:dyDescent="0.25">
      <c r="A33" s="3"/>
      <c r="B33" s="243" t="s">
        <v>54</v>
      </c>
      <c r="C33" s="254" t="s">
        <v>55</v>
      </c>
      <c r="D33" s="235">
        <f>'[6]NR 2024'!G33</f>
        <v>24754.400000000001</v>
      </c>
      <c r="E33" s="236">
        <f>'[6]NR 2024'!H33</f>
        <v>1031.2</v>
      </c>
      <c r="F33" s="237">
        <f t="shared" si="6"/>
        <v>25785.600000000002</v>
      </c>
      <c r="G33" s="235">
        <v>31000</v>
      </c>
      <c r="H33" s="236">
        <v>500</v>
      </c>
      <c r="I33" s="238">
        <f t="shared" si="7"/>
        <v>31500</v>
      </c>
      <c r="J33" s="364">
        <f>'[6]NR 2024'!Y33</f>
        <v>32526</v>
      </c>
      <c r="K33" s="365">
        <f>'[6]NR 2024'!Z33</f>
        <v>1400</v>
      </c>
      <c r="L33" s="248">
        <f t="shared" si="8"/>
        <v>33926</v>
      </c>
      <c r="M33" s="246">
        <v>32000</v>
      </c>
      <c r="N33" s="247">
        <v>1200</v>
      </c>
      <c r="O33" s="237">
        <f t="shared" si="9"/>
        <v>33200</v>
      </c>
      <c r="P33" s="246">
        <v>33000</v>
      </c>
      <c r="Q33" s="247">
        <v>1200</v>
      </c>
      <c r="R33" s="237">
        <f t="shared" si="10"/>
        <v>34200</v>
      </c>
      <c r="S33" s="3"/>
    </row>
    <row r="34" spans="1:19" x14ac:dyDescent="0.25">
      <c r="A34" s="3"/>
      <c r="B34" s="243" t="s">
        <v>56</v>
      </c>
      <c r="C34" s="286" t="s">
        <v>57</v>
      </c>
      <c r="D34" s="235">
        <f>'[6]NR 2024'!G34</f>
        <v>5468.8</v>
      </c>
      <c r="E34" s="236">
        <f>'[6]NR 2024'!H34</f>
        <v>902.3</v>
      </c>
      <c r="F34" s="237">
        <f t="shared" si="6"/>
        <v>6371.1</v>
      </c>
      <c r="G34" s="235">
        <v>4800</v>
      </c>
      <c r="H34" s="236">
        <v>130</v>
      </c>
      <c r="I34" s="238">
        <f t="shared" si="7"/>
        <v>4930</v>
      </c>
      <c r="J34" s="364">
        <f>'[6]NR 2024'!Y34</f>
        <v>4600</v>
      </c>
      <c r="K34" s="365">
        <f>'[6]NR 2024'!Z34</f>
        <v>160</v>
      </c>
      <c r="L34" s="248">
        <f t="shared" si="8"/>
        <v>4760</v>
      </c>
      <c r="M34" s="246">
        <v>5000</v>
      </c>
      <c r="N34" s="247">
        <v>1</v>
      </c>
      <c r="O34" s="237">
        <f t="shared" si="9"/>
        <v>5001</v>
      </c>
      <c r="P34" s="246">
        <v>5000</v>
      </c>
      <c r="Q34" s="247">
        <v>1</v>
      </c>
      <c r="R34" s="237">
        <f t="shared" si="10"/>
        <v>5001</v>
      </c>
      <c r="S34" s="3"/>
    </row>
    <row r="35" spans="1:19" x14ac:dyDescent="0.25">
      <c r="A35" s="3"/>
      <c r="B35" s="243" t="s">
        <v>58</v>
      </c>
      <c r="C35" s="256" t="s">
        <v>59</v>
      </c>
      <c r="D35" s="235">
        <f>'[6]NR 2024'!G35</f>
        <v>9375.6</v>
      </c>
      <c r="E35" s="236">
        <f>'[6]NR 2024'!H35</f>
        <v>611.6</v>
      </c>
      <c r="F35" s="237">
        <f t="shared" si="6"/>
        <v>9987.2000000000007</v>
      </c>
      <c r="G35" s="235">
        <v>10900</v>
      </c>
      <c r="H35" s="236">
        <v>180</v>
      </c>
      <c r="I35" s="238">
        <f t="shared" si="7"/>
        <v>11080</v>
      </c>
      <c r="J35" s="246">
        <f>'[6]NR 2024'!Y35</f>
        <v>11560</v>
      </c>
      <c r="K35" s="247">
        <f>'[6]NR 2024'!Z35</f>
        <v>480</v>
      </c>
      <c r="L35" s="248">
        <f t="shared" si="8"/>
        <v>12040</v>
      </c>
      <c r="M35" s="246">
        <v>12000</v>
      </c>
      <c r="N35" s="247">
        <v>600</v>
      </c>
      <c r="O35" s="237">
        <f t="shared" si="9"/>
        <v>12600</v>
      </c>
      <c r="P35" s="246">
        <v>12500</v>
      </c>
      <c r="Q35" s="247">
        <v>600</v>
      </c>
      <c r="R35" s="237">
        <f t="shared" si="10"/>
        <v>13100</v>
      </c>
      <c r="S35" s="3"/>
    </row>
    <row r="36" spans="1:19" x14ac:dyDescent="0.25">
      <c r="A36" s="3"/>
      <c r="B36" s="243" t="s">
        <v>60</v>
      </c>
      <c r="C36" s="256" t="s">
        <v>61</v>
      </c>
      <c r="D36" s="235">
        <f>'[6]NR 2024'!G36</f>
        <v>16.5</v>
      </c>
      <c r="E36" s="236">
        <f>'[6]NR 2024'!H36</f>
        <v>0</v>
      </c>
      <c r="F36" s="237">
        <f t="shared" si="6"/>
        <v>16.5</v>
      </c>
      <c r="G36" s="235">
        <v>50</v>
      </c>
      <c r="H36" s="236"/>
      <c r="I36" s="238">
        <f t="shared" si="7"/>
        <v>50</v>
      </c>
      <c r="J36" s="246">
        <f>'[6]NR 2024'!Y36</f>
        <v>50</v>
      </c>
      <c r="K36" s="247">
        <f>'[6]NR 2024'!Z36</f>
        <v>0</v>
      </c>
      <c r="L36" s="248">
        <f t="shared" si="8"/>
        <v>50</v>
      </c>
      <c r="M36" s="246">
        <v>50</v>
      </c>
      <c r="N36" s="247">
        <v>0</v>
      </c>
      <c r="O36" s="237">
        <f t="shared" si="9"/>
        <v>50</v>
      </c>
      <c r="P36" s="246">
        <v>50</v>
      </c>
      <c r="Q36" s="247">
        <v>0</v>
      </c>
      <c r="R36" s="237">
        <f t="shared" si="10"/>
        <v>50</v>
      </c>
      <c r="S36" s="3"/>
    </row>
    <row r="37" spans="1:19" x14ac:dyDescent="0.25">
      <c r="A37" s="3"/>
      <c r="B37" s="243" t="s">
        <v>62</v>
      </c>
      <c r="C37" s="256" t="s">
        <v>63</v>
      </c>
      <c r="D37" s="235">
        <f>'[6]NR 2024'!G37</f>
        <v>8464</v>
      </c>
      <c r="E37" s="236">
        <f>'[6]NR 2024'!H37</f>
        <v>1534.5</v>
      </c>
      <c r="F37" s="237">
        <f t="shared" si="6"/>
        <v>9998.5</v>
      </c>
      <c r="G37" s="235">
        <v>8540</v>
      </c>
      <c r="H37" s="236">
        <v>1500</v>
      </c>
      <c r="I37" s="238">
        <f t="shared" si="7"/>
        <v>10040</v>
      </c>
      <c r="J37" s="246">
        <f>'[6]NR 2024'!Y37</f>
        <v>8747</v>
      </c>
      <c r="K37" s="247">
        <f>'[6]NR 2024'!Z37</f>
        <v>1700</v>
      </c>
      <c r="L37" s="248">
        <f t="shared" si="8"/>
        <v>10447</v>
      </c>
      <c r="M37" s="246">
        <v>9000</v>
      </c>
      <c r="N37" s="247">
        <v>1700</v>
      </c>
      <c r="O37" s="237">
        <f t="shared" si="9"/>
        <v>10700</v>
      </c>
      <c r="P37" s="246">
        <v>9000</v>
      </c>
      <c r="Q37" s="247">
        <v>2000</v>
      </c>
      <c r="R37" s="237">
        <f t="shared" si="10"/>
        <v>11000</v>
      </c>
      <c r="S37" s="3"/>
    </row>
    <row r="38" spans="1:19" ht="15.75" thickBot="1" x14ac:dyDescent="0.3">
      <c r="A38" s="3"/>
      <c r="B38" s="287" t="s">
        <v>64</v>
      </c>
      <c r="C38" s="288" t="s">
        <v>65</v>
      </c>
      <c r="D38" s="235">
        <f>'[6]NR 2024'!G38</f>
        <v>3426.6030000000001</v>
      </c>
      <c r="E38" s="236">
        <f>'[6]NR 2024'!H38</f>
        <v>3061.4</v>
      </c>
      <c r="F38" s="260">
        <f t="shared" si="6"/>
        <v>6488.0030000000006</v>
      </c>
      <c r="G38" s="235">
        <v>3350</v>
      </c>
      <c r="H38" s="236">
        <v>2680</v>
      </c>
      <c r="I38" s="261">
        <f t="shared" si="7"/>
        <v>6030</v>
      </c>
      <c r="J38" s="246">
        <f>'[6]NR 2024'!Y38</f>
        <v>3703</v>
      </c>
      <c r="K38" s="247">
        <f>'[6]NR 2024'!Z38</f>
        <v>2374</v>
      </c>
      <c r="L38" s="248">
        <f t="shared" si="8"/>
        <v>6077</v>
      </c>
      <c r="M38" s="246">
        <v>3050</v>
      </c>
      <c r="N38" s="247">
        <v>2900</v>
      </c>
      <c r="O38" s="260">
        <f t="shared" si="9"/>
        <v>5950</v>
      </c>
      <c r="P38" s="246">
        <v>4050</v>
      </c>
      <c r="Q38" s="247">
        <v>2400</v>
      </c>
      <c r="R38" s="260">
        <f t="shared" si="10"/>
        <v>6450</v>
      </c>
      <c r="S38" s="3"/>
    </row>
    <row r="39" spans="1:19" ht="15.75" thickBot="1" x14ac:dyDescent="0.3">
      <c r="A39" s="3"/>
      <c r="B39" s="265" t="s">
        <v>66</v>
      </c>
      <c r="C39" s="290" t="s">
        <v>67</v>
      </c>
      <c r="D39" s="291">
        <f>SUM(D28:D32)+SUM(D35:D38)</f>
        <v>82660.103000000003</v>
      </c>
      <c r="E39" s="291">
        <f>SUM(E28:E32)+SUM(E35:E38)</f>
        <v>9034.1</v>
      </c>
      <c r="F39" s="292">
        <f>SUM(F35:F38)+SUM(F28:F32)</f>
        <v>91694.203000000009</v>
      </c>
      <c r="G39" s="291">
        <f>SUM(G28:G32)+SUM(G35:G38)</f>
        <v>90540</v>
      </c>
      <c r="H39" s="291">
        <f>SUM(H28:H32)+SUM(H35:H38)</f>
        <v>6240</v>
      </c>
      <c r="I39" s="293">
        <f>SUM(I35:I38)+SUM(I28:I32)</f>
        <v>96780</v>
      </c>
      <c r="J39" s="294">
        <f>SUM(J28:J32)+SUM(J35:J38)</f>
        <v>93786</v>
      </c>
      <c r="K39" s="295">
        <f>SUM(K28:K32)+SUM(K35:K38)</f>
        <v>7914</v>
      </c>
      <c r="L39" s="294">
        <f>SUM(L35:L38)+SUM(L28:L32)</f>
        <v>101700</v>
      </c>
      <c r="M39" s="291">
        <f>SUM(M28:M32)+SUM(M35:M38)</f>
        <v>95300</v>
      </c>
      <c r="N39" s="291">
        <f>SUM(N28:N32)+SUM(N35:N38)</f>
        <v>9200</v>
      </c>
      <c r="O39" s="292">
        <f>SUM(O35:O38)+SUM(O28:O32)</f>
        <v>104500</v>
      </c>
      <c r="P39" s="291">
        <f>SUM(P28:P32)+SUM(P35:P38)</f>
        <v>98600</v>
      </c>
      <c r="Q39" s="291">
        <f>SUM(Q28:Q32)+SUM(Q35:Q38)</f>
        <v>9200</v>
      </c>
      <c r="R39" s="292">
        <f>SUM(R35:R38)+SUM(R28:R32)</f>
        <v>107800</v>
      </c>
      <c r="S39" s="3"/>
    </row>
    <row r="40" spans="1:19" ht="19.5" thickBot="1" x14ac:dyDescent="0.35">
      <c r="A40" s="3"/>
      <c r="B40" s="296" t="s">
        <v>68</v>
      </c>
      <c r="C40" s="297" t="s">
        <v>69</v>
      </c>
      <c r="D40" s="298">
        <f t="shared" ref="D40:R40" si="11">D24-D39</f>
        <v>-7.8029999999998836</v>
      </c>
      <c r="E40" s="298">
        <f t="shared" si="11"/>
        <v>461.5</v>
      </c>
      <c r="F40" s="299">
        <f t="shared" si="11"/>
        <v>453.69699999998556</v>
      </c>
      <c r="G40" s="298">
        <f t="shared" si="11"/>
        <v>-1890</v>
      </c>
      <c r="H40" s="298">
        <f t="shared" si="11"/>
        <v>1890</v>
      </c>
      <c r="I40" s="300">
        <f t="shared" si="11"/>
        <v>0</v>
      </c>
      <c r="J40" s="298">
        <f t="shared" si="11"/>
        <v>-586</v>
      </c>
      <c r="K40" s="298">
        <f t="shared" si="11"/>
        <v>586</v>
      </c>
      <c r="L40" s="299">
        <f t="shared" si="11"/>
        <v>0</v>
      </c>
      <c r="M40" s="301">
        <f t="shared" si="11"/>
        <v>-800</v>
      </c>
      <c r="N40" s="298">
        <f t="shared" si="11"/>
        <v>800</v>
      </c>
      <c r="O40" s="299">
        <f t="shared" si="11"/>
        <v>0</v>
      </c>
      <c r="P40" s="298">
        <f t="shared" si="11"/>
        <v>-800</v>
      </c>
      <c r="Q40" s="298">
        <f t="shared" si="11"/>
        <v>800</v>
      </c>
      <c r="R40" s="299">
        <f t="shared" si="11"/>
        <v>0</v>
      </c>
      <c r="S40" s="3"/>
    </row>
    <row r="41" spans="1:19" ht="15.75" thickBot="1" x14ac:dyDescent="0.3">
      <c r="A41" s="3"/>
      <c r="B41" s="302" t="s">
        <v>70</v>
      </c>
      <c r="C41" s="303" t="s">
        <v>71</v>
      </c>
      <c r="D41" s="304"/>
      <c r="E41" s="305"/>
      <c r="F41" s="306">
        <f>F40-D16</f>
        <v>-47529.203000000016</v>
      </c>
      <c r="G41" s="304"/>
      <c r="H41" s="307"/>
      <c r="I41" s="308">
        <f>I40-G16</f>
        <v>-51600</v>
      </c>
      <c r="J41" s="309"/>
      <c r="K41" s="307"/>
      <c r="L41" s="306">
        <f>L40-J16</f>
        <v>-54300</v>
      </c>
      <c r="M41" s="310"/>
      <c r="N41" s="307"/>
      <c r="O41" s="306">
        <f>O40-M16</f>
        <v>-55000</v>
      </c>
      <c r="P41" s="304"/>
      <c r="Q41" s="307"/>
      <c r="R41" s="306">
        <f>R40-P16</f>
        <v>-57000</v>
      </c>
      <c r="S41" s="3"/>
    </row>
    <row r="42" spans="1:19" ht="8.25" customHeight="1" thickBot="1" x14ac:dyDescent="0.3">
      <c r="A42" s="3"/>
      <c r="B42" s="311"/>
      <c r="C42" s="312"/>
      <c r="D42" s="3"/>
      <c r="E42" s="313"/>
      <c r="F42" s="313"/>
      <c r="G42" s="3"/>
      <c r="H42" s="313"/>
      <c r="I42" s="313"/>
      <c r="J42" s="313"/>
      <c r="K42" s="313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25">
      <c r="A43" s="3"/>
      <c r="B43" s="311"/>
      <c r="C43" s="314" t="s">
        <v>72</v>
      </c>
      <c r="D43" s="315" t="s">
        <v>73</v>
      </c>
      <c r="E43" s="313"/>
      <c r="F43" s="316"/>
      <c r="G43" s="315" t="s">
        <v>74</v>
      </c>
      <c r="H43" s="313"/>
      <c r="I43" s="313"/>
      <c r="J43" s="315" t="s">
        <v>75</v>
      </c>
      <c r="K43" s="313"/>
      <c r="L43" s="313"/>
      <c r="M43" s="315" t="s">
        <v>76</v>
      </c>
      <c r="N43" s="3"/>
      <c r="O43" s="3"/>
      <c r="P43" s="315" t="s">
        <v>76</v>
      </c>
      <c r="Q43" s="3"/>
      <c r="R43" s="3"/>
      <c r="S43" s="3"/>
    </row>
    <row r="44" spans="1:19" ht="15.75" thickBot="1" x14ac:dyDescent="0.3">
      <c r="A44" s="3"/>
      <c r="B44" s="311"/>
      <c r="C44" s="317"/>
      <c r="D44" s="318"/>
      <c r="E44" s="313"/>
      <c r="F44" s="316"/>
      <c r="G44" s="318"/>
      <c r="H44" s="319"/>
      <c r="I44" s="319"/>
      <c r="J44" s="318"/>
      <c r="K44" s="319"/>
      <c r="L44" s="319"/>
      <c r="M44" s="318"/>
      <c r="N44" s="3"/>
      <c r="O44" s="3"/>
      <c r="P44" s="318"/>
      <c r="Q44" s="3"/>
      <c r="R44" s="3"/>
      <c r="S44" s="3"/>
    </row>
    <row r="45" spans="1:19" ht="8.25" customHeight="1" thickBot="1" x14ac:dyDescent="0.3">
      <c r="A45" s="3"/>
      <c r="B45" s="311"/>
      <c r="C45" s="312"/>
      <c r="D45" s="313"/>
      <c r="E45" s="313"/>
      <c r="F45" s="316"/>
      <c r="G45" s="313"/>
      <c r="H45" s="313"/>
      <c r="I45" s="316"/>
      <c r="J45" s="316"/>
      <c r="K45" s="316"/>
      <c r="L45" s="3"/>
      <c r="M45" s="3"/>
      <c r="N45" s="3"/>
      <c r="O45" s="3"/>
      <c r="P45" s="3"/>
      <c r="Q45" s="3"/>
      <c r="R45" s="3"/>
      <c r="S45" s="3"/>
    </row>
    <row r="46" spans="1:19" ht="37.5" customHeight="1" thickBot="1" x14ac:dyDescent="0.3">
      <c r="A46" s="3"/>
      <c r="B46" s="311"/>
      <c r="C46" s="314" t="s">
        <v>77</v>
      </c>
      <c r="D46" s="103" t="s">
        <v>78</v>
      </c>
      <c r="E46" s="320" t="s">
        <v>79</v>
      </c>
      <c r="F46" s="316"/>
      <c r="G46" s="103" t="s">
        <v>78</v>
      </c>
      <c r="H46" s="320" t="s">
        <v>79</v>
      </c>
      <c r="I46" s="3"/>
      <c r="J46" s="103" t="s">
        <v>78</v>
      </c>
      <c r="K46" s="320" t="s">
        <v>79</v>
      </c>
      <c r="L46" s="321"/>
      <c r="M46" s="103" t="s">
        <v>78</v>
      </c>
      <c r="N46" s="320" t="s">
        <v>79</v>
      </c>
      <c r="O46" s="3"/>
      <c r="P46" s="103" t="s">
        <v>78</v>
      </c>
      <c r="Q46" s="320" t="s">
        <v>79</v>
      </c>
      <c r="R46" s="3"/>
      <c r="S46" s="3"/>
    </row>
    <row r="47" spans="1:19" ht="15.75" thickBot="1" x14ac:dyDescent="0.3">
      <c r="A47" s="3"/>
      <c r="B47" s="322"/>
      <c r="C47" s="323"/>
      <c r="D47" s="324">
        <v>0</v>
      </c>
      <c r="E47" s="325">
        <v>0</v>
      </c>
      <c r="F47" s="316"/>
      <c r="G47" s="324">
        <v>5000</v>
      </c>
      <c r="H47" s="325">
        <v>0</v>
      </c>
      <c r="I47" s="3"/>
      <c r="J47" s="324">
        <v>10000</v>
      </c>
      <c r="K47" s="325">
        <v>0</v>
      </c>
      <c r="L47" s="319"/>
      <c r="M47" s="324">
        <v>10000</v>
      </c>
      <c r="N47" s="325">
        <v>0</v>
      </c>
      <c r="O47" s="3"/>
      <c r="P47" s="324">
        <v>10000</v>
      </c>
      <c r="Q47" s="325">
        <v>0</v>
      </c>
      <c r="R47" s="3"/>
      <c r="S47" s="3"/>
    </row>
    <row r="48" spans="1:19" x14ac:dyDescent="0.25">
      <c r="A48" s="3"/>
      <c r="B48" s="322"/>
      <c r="C48" s="312"/>
      <c r="D48" s="313"/>
      <c r="E48" s="313"/>
      <c r="F48" s="316"/>
      <c r="G48" s="313"/>
      <c r="H48" s="313"/>
      <c r="I48" s="316"/>
      <c r="J48" s="316"/>
      <c r="K48" s="316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/>
      <c r="B49" s="322"/>
      <c r="C49" s="326" t="s">
        <v>80</v>
      </c>
      <c r="D49" s="327" t="s">
        <v>81</v>
      </c>
      <c r="E49" s="313"/>
      <c r="F49" s="3"/>
      <c r="G49" s="327" t="s">
        <v>82</v>
      </c>
      <c r="H49" s="3"/>
      <c r="I49" s="3"/>
      <c r="J49" s="327" t="s">
        <v>83</v>
      </c>
      <c r="K49" s="3"/>
      <c r="L49" s="328"/>
      <c r="M49" s="327" t="s">
        <v>84</v>
      </c>
      <c r="N49" s="328"/>
      <c r="O49" s="328"/>
      <c r="P49" s="327" t="s">
        <v>85</v>
      </c>
      <c r="Q49" s="3"/>
      <c r="R49" s="3"/>
      <c r="S49" s="3"/>
    </row>
    <row r="50" spans="1:19" x14ac:dyDescent="0.25">
      <c r="A50" s="3"/>
      <c r="B50" s="322"/>
      <c r="C50" s="329" t="s">
        <v>86</v>
      </c>
      <c r="D50" s="330">
        <v>26284.692999999999</v>
      </c>
      <c r="E50" s="313"/>
      <c r="F50" s="3"/>
      <c r="G50" s="330">
        <v>29300</v>
      </c>
      <c r="H50" s="3"/>
      <c r="I50" s="3"/>
      <c r="J50" s="330">
        <v>11790</v>
      </c>
      <c r="K50" s="3"/>
      <c r="L50" s="331"/>
      <c r="M50" s="330">
        <f>SUM(M51:M54)</f>
        <v>14300</v>
      </c>
      <c r="N50" s="331"/>
      <c r="O50" s="331"/>
      <c r="P50" s="330">
        <f>SUM(P51:P54)</f>
        <v>14800</v>
      </c>
      <c r="Q50" s="3"/>
      <c r="R50" s="3"/>
      <c r="S50" s="3"/>
    </row>
    <row r="51" spans="1:19" x14ac:dyDescent="0.25">
      <c r="A51" s="3"/>
      <c r="B51" s="322"/>
      <c r="C51" s="329" t="s">
        <v>87</v>
      </c>
      <c r="D51" s="330">
        <v>3397.3830000000003</v>
      </c>
      <c r="E51" s="313"/>
      <c r="F51" s="3"/>
      <c r="G51" s="330">
        <v>6300</v>
      </c>
      <c r="H51" s="3"/>
      <c r="I51" s="3"/>
      <c r="J51" s="330">
        <v>5500</v>
      </c>
      <c r="K51" s="3"/>
      <c r="L51" s="331"/>
      <c r="M51" s="330">
        <v>6500</v>
      </c>
      <c r="N51" s="331"/>
      <c r="O51" s="331"/>
      <c r="P51" s="330">
        <v>7000</v>
      </c>
      <c r="Q51" s="3"/>
      <c r="R51" s="3"/>
      <c r="S51" s="3"/>
    </row>
    <row r="52" spans="1:19" x14ac:dyDescent="0.25">
      <c r="A52" s="3"/>
      <c r="B52" s="322"/>
      <c r="C52" s="329" t="s">
        <v>88</v>
      </c>
      <c r="D52" s="330">
        <v>21672.799999999999</v>
      </c>
      <c r="E52" s="313"/>
      <c r="F52" s="3"/>
      <c r="G52" s="330">
        <v>21500</v>
      </c>
      <c r="H52" s="3"/>
      <c r="I52" s="3"/>
      <c r="J52" s="330">
        <v>4500</v>
      </c>
      <c r="K52" s="3"/>
      <c r="L52" s="331"/>
      <c r="M52" s="330">
        <v>6500</v>
      </c>
      <c r="N52" s="331"/>
      <c r="O52" s="331"/>
      <c r="P52" s="330">
        <v>6500</v>
      </c>
      <c r="Q52" s="3"/>
      <c r="R52" s="3"/>
      <c r="S52" s="3"/>
    </row>
    <row r="53" spans="1:19" x14ac:dyDescent="0.25">
      <c r="A53" s="3"/>
      <c r="B53" s="322"/>
      <c r="C53" s="329" t="s">
        <v>89</v>
      </c>
      <c r="D53" s="330">
        <v>600</v>
      </c>
      <c r="E53" s="313"/>
      <c r="F53" s="3"/>
      <c r="G53" s="330">
        <v>600</v>
      </c>
      <c r="H53" s="3"/>
      <c r="I53" s="3"/>
      <c r="J53" s="330">
        <v>690</v>
      </c>
      <c r="K53" s="3"/>
      <c r="L53" s="331"/>
      <c r="M53" s="330">
        <v>700</v>
      </c>
      <c r="N53" s="331"/>
      <c r="O53" s="331"/>
      <c r="P53" s="330">
        <v>700</v>
      </c>
      <c r="Q53" s="3"/>
      <c r="R53" s="3"/>
      <c r="S53" s="3"/>
    </row>
    <row r="54" spans="1:19" x14ac:dyDescent="0.25">
      <c r="A54" s="3"/>
      <c r="B54" s="322"/>
      <c r="C54" s="332" t="s">
        <v>90</v>
      </c>
      <c r="D54" s="330">
        <v>614.51</v>
      </c>
      <c r="E54" s="313"/>
      <c r="F54" s="3"/>
      <c r="G54" s="330">
        <v>900</v>
      </c>
      <c r="H54" s="3"/>
      <c r="I54" s="3"/>
      <c r="J54" s="330">
        <v>680</v>
      </c>
      <c r="K54" s="3"/>
      <c r="L54" s="331"/>
      <c r="M54" s="330">
        <v>600</v>
      </c>
      <c r="N54" s="331"/>
      <c r="O54" s="331"/>
      <c r="P54" s="330">
        <v>600</v>
      </c>
      <c r="Q54" s="3"/>
      <c r="R54" s="3"/>
      <c r="S54" s="3"/>
    </row>
    <row r="55" spans="1:19" ht="10.5" customHeight="1" x14ac:dyDescent="0.25">
      <c r="A55" s="3"/>
      <c r="B55" s="322"/>
      <c r="C55" s="312"/>
      <c r="D55" s="313"/>
      <c r="E55" s="31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322"/>
      <c r="C56" s="326" t="s">
        <v>91</v>
      </c>
      <c r="D56" s="327" t="s">
        <v>81</v>
      </c>
      <c r="E56" s="313"/>
      <c r="F56" s="316"/>
      <c r="G56" s="327" t="s">
        <v>92</v>
      </c>
      <c r="H56" s="313"/>
      <c r="I56" s="316"/>
      <c r="J56" s="327" t="s">
        <v>83</v>
      </c>
      <c r="K56" s="316"/>
      <c r="L56" s="3"/>
      <c r="M56" s="327" t="s">
        <v>84</v>
      </c>
      <c r="N56" s="328"/>
      <c r="O56" s="328"/>
      <c r="P56" s="327" t="s">
        <v>85</v>
      </c>
      <c r="Q56" s="3"/>
      <c r="R56" s="3"/>
      <c r="S56" s="3"/>
    </row>
    <row r="57" spans="1:19" x14ac:dyDescent="0.25">
      <c r="A57" s="3"/>
      <c r="B57" s="322"/>
      <c r="C57" s="329"/>
      <c r="D57" s="333">
        <v>71.5</v>
      </c>
      <c r="E57" s="313"/>
      <c r="F57" s="316"/>
      <c r="G57" s="333">
        <v>85</v>
      </c>
      <c r="H57" s="313"/>
      <c r="I57" s="316"/>
      <c r="J57" s="333">
        <v>87</v>
      </c>
      <c r="K57" s="316"/>
      <c r="L57" s="3"/>
      <c r="M57" s="333">
        <v>90</v>
      </c>
      <c r="N57" s="3"/>
      <c r="O57" s="3"/>
      <c r="P57" s="333">
        <v>90</v>
      </c>
      <c r="Q57" s="3"/>
      <c r="R57" s="3"/>
      <c r="S57" s="3"/>
    </row>
    <row r="58" spans="1:19" x14ac:dyDescent="0.25">
      <c r="A58" s="3"/>
      <c r="B58" s="322"/>
      <c r="C58" s="312"/>
      <c r="D58" s="313"/>
      <c r="E58" s="313"/>
      <c r="F58" s="316"/>
      <c r="G58" s="313"/>
      <c r="H58" s="313"/>
      <c r="I58" s="316"/>
      <c r="J58" s="316"/>
      <c r="K58" s="316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334" t="s">
        <v>93</v>
      </c>
      <c r="C59" s="335"/>
      <c r="D59" s="336"/>
      <c r="E59" s="336"/>
      <c r="F59" s="336"/>
      <c r="G59" s="336"/>
      <c r="H59" s="336"/>
      <c r="I59" s="336"/>
      <c r="J59" s="336"/>
      <c r="K59" s="336"/>
      <c r="L59" s="337"/>
      <c r="M59" s="337"/>
      <c r="N59" s="337"/>
      <c r="O59" s="337"/>
      <c r="P59" s="337"/>
      <c r="Q59" s="337"/>
      <c r="R59" s="338"/>
      <c r="S59" s="3"/>
    </row>
    <row r="60" spans="1:19" x14ac:dyDescent="0.25">
      <c r="A60" s="3"/>
      <c r="B60" s="339"/>
      <c r="G60"/>
      <c r="R60" s="340"/>
      <c r="S60" s="3"/>
    </row>
    <row r="61" spans="1:19" x14ac:dyDescent="0.25">
      <c r="A61" s="3"/>
      <c r="B61" s="341"/>
      <c r="C61" s="342"/>
      <c r="D61" s="342"/>
      <c r="E61" s="342"/>
      <c r="F61" s="342"/>
      <c r="G61" s="342"/>
      <c r="H61" s="342"/>
      <c r="I61" s="342"/>
      <c r="J61" s="342"/>
      <c r="K61" s="342"/>
      <c r="R61" s="340"/>
      <c r="S61" s="3"/>
    </row>
    <row r="62" spans="1:19" x14ac:dyDescent="0.25">
      <c r="A62" s="3"/>
      <c r="B62" s="341"/>
      <c r="C62" s="342"/>
      <c r="D62" s="342"/>
      <c r="E62" s="342"/>
      <c r="F62" s="342"/>
      <c r="G62" s="342"/>
      <c r="H62" s="342"/>
      <c r="I62" s="342"/>
      <c r="J62" s="342"/>
      <c r="K62" s="342"/>
      <c r="R62" s="340"/>
      <c r="S62" s="3"/>
    </row>
    <row r="63" spans="1:19" x14ac:dyDescent="0.25">
      <c r="A63" s="3"/>
      <c r="B63" s="341"/>
      <c r="C63" s="342"/>
      <c r="D63" s="342"/>
      <c r="E63" s="342"/>
      <c r="F63" s="342"/>
      <c r="G63" s="342"/>
      <c r="H63" s="342"/>
      <c r="I63" s="342"/>
      <c r="J63" s="342"/>
      <c r="K63" s="342"/>
      <c r="R63" s="340"/>
      <c r="S63" s="3"/>
    </row>
    <row r="64" spans="1:19" x14ac:dyDescent="0.25">
      <c r="A64" s="3"/>
      <c r="B64" s="341"/>
      <c r="C64" s="342"/>
      <c r="D64" s="342"/>
      <c r="E64" s="342"/>
      <c r="F64" s="342"/>
      <c r="G64" s="342"/>
      <c r="H64" s="342"/>
      <c r="I64" s="342"/>
      <c r="J64" s="342"/>
      <c r="K64" s="342"/>
      <c r="R64" s="340"/>
      <c r="S64" s="3"/>
    </row>
    <row r="65" spans="1:19" x14ac:dyDescent="0.25">
      <c r="A65" s="3"/>
      <c r="B65" s="343"/>
      <c r="D65" s="344"/>
      <c r="E65" s="344"/>
      <c r="F65" s="344"/>
      <c r="G65" s="344"/>
      <c r="H65" s="344"/>
      <c r="I65" s="344"/>
      <c r="J65" s="344"/>
      <c r="K65" s="344"/>
      <c r="R65" s="340"/>
      <c r="S65" s="3"/>
    </row>
    <row r="66" spans="1:19" x14ac:dyDescent="0.25">
      <c r="A66" s="3"/>
      <c r="B66" s="343"/>
      <c r="C66" s="345"/>
      <c r="D66" s="344"/>
      <c r="E66" s="344"/>
      <c r="F66" s="344"/>
      <c r="G66" s="344"/>
      <c r="H66" s="344"/>
      <c r="I66" s="344"/>
      <c r="J66" s="344"/>
      <c r="K66" s="344"/>
      <c r="R66" s="340"/>
      <c r="S66" s="3"/>
    </row>
    <row r="67" spans="1:19" x14ac:dyDescent="0.25">
      <c r="A67" s="3"/>
      <c r="B67" s="343"/>
      <c r="C67" s="346"/>
      <c r="D67" s="344"/>
      <c r="E67" s="344"/>
      <c r="F67" s="344"/>
      <c r="G67" s="344"/>
      <c r="H67" s="344"/>
      <c r="I67" s="344"/>
      <c r="J67" s="344"/>
      <c r="K67" s="344"/>
      <c r="R67" s="340"/>
      <c r="S67" s="3"/>
    </row>
    <row r="68" spans="1:19" x14ac:dyDescent="0.25">
      <c r="A68" s="3"/>
      <c r="B68" s="343"/>
      <c r="C68" s="346"/>
      <c r="D68" s="344"/>
      <c r="E68" s="344"/>
      <c r="F68" s="344"/>
      <c r="G68" s="344"/>
      <c r="H68" s="344"/>
      <c r="I68" s="344"/>
      <c r="J68" s="344"/>
      <c r="K68" s="344"/>
      <c r="R68" s="340"/>
      <c r="S68" s="3"/>
    </row>
    <row r="69" spans="1:19" x14ac:dyDescent="0.25">
      <c r="A69" s="3"/>
      <c r="B69" s="347"/>
      <c r="C69" s="348"/>
      <c r="D69" s="349"/>
      <c r="E69" s="349"/>
      <c r="F69" s="349"/>
      <c r="G69" s="349"/>
      <c r="H69" s="349"/>
      <c r="I69" s="349"/>
      <c r="J69" s="349"/>
      <c r="K69" s="349"/>
      <c r="L69" s="350"/>
      <c r="M69" s="350"/>
      <c r="N69" s="350"/>
      <c r="O69" s="350"/>
      <c r="P69" s="350"/>
      <c r="Q69" s="350"/>
      <c r="R69" s="351"/>
      <c r="S69" s="3"/>
    </row>
    <row r="70" spans="1:19" x14ac:dyDescent="0.25">
      <c r="A70" s="3"/>
      <c r="B70" s="352"/>
      <c r="C70" s="353"/>
      <c r="D70" s="354"/>
      <c r="E70" s="354"/>
      <c r="F70" s="354"/>
      <c r="G70" s="354"/>
      <c r="H70" s="354"/>
      <c r="I70" s="354"/>
      <c r="J70" s="354"/>
      <c r="K70" s="35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3"/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3"/>
      <c r="B72" s="355" t="s">
        <v>94</v>
      </c>
      <c r="C72" s="356">
        <v>45189</v>
      </c>
      <c r="D72" s="344"/>
      <c r="E72" s="355"/>
      <c r="F72" s="355" t="s">
        <v>96</v>
      </c>
      <c r="G72" s="357" t="s">
        <v>111</v>
      </c>
      <c r="H72" s="355"/>
      <c r="I72" s="355"/>
      <c r="J72" s="355"/>
      <c r="K72" s="35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3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355"/>
      <c r="C74" s="355"/>
      <c r="D74" s="358"/>
      <c r="E74" s="355"/>
      <c r="F74" s="355" t="s">
        <v>98</v>
      </c>
      <c r="G74" s="359"/>
      <c r="H74" s="355"/>
      <c r="I74" s="355"/>
      <c r="J74" s="355"/>
      <c r="K74" s="35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3"/>
      <c r="B75" s="355"/>
      <c r="C75" s="355"/>
      <c r="D75" s="358"/>
      <c r="E75" s="355"/>
      <c r="F75" s="355"/>
      <c r="G75" s="359"/>
      <c r="H75" s="355"/>
      <c r="I75" s="355"/>
      <c r="J75" s="355"/>
      <c r="K75" s="35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352"/>
      <c r="C77" s="353"/>
      <c r="D77" s="354"/>
      <c r="E77" s="354"/>
      <c r="F77" s="354"/>
      <c r="G77" s="354"/>
      <c r="H77" s="354"/>
      <c r="I77" s="354"/>
      <c r="J77" s="354"/>
      <c r="K77" s="354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zoomScale="80" zoomScaleNormal="80" zoomScaleSheetLayoutView="80" workbookViewId="0">
      <selection activeCell="C73" sqref="C7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185" t="str">
        <f>'[7]NR 2024'!D4:U4</f>
        <v>Základní škola Chomutov, Zahradní 5265</v>
      </c>
      <c r="E4" s="185"/>
      <c r="F4" s="185"/>
      <c r="G4" s="185"/>
      <c r="H4" s="185"/>
      <c r="I4" s="185"/>
      <c r="J4" s="185"/>
      <c r="K4" s="18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7">
        <f>'[7]NR 2024'!D6</f>
        <v>46789677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5</v>
      </c>
      <c r="C8" s="1"/>
      <c r="D8" s="186" t="str">
        <f>'[7]NR 2024'!D8:U8</f>
        <v>Chomutov, Zahradní 5265</v>
      </c>
      <c r="E8" s="186"/>
      <c r="F8" s="186"/>
      <c r="G8" s="186"/>
      <c r="H8" s="186"/>
      <c r="I8" s="186"/>
      <c r="J8" s="186"/>
      <c r="K8" s="186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7</v>
      </c>
      <c r="C10" s="9" t="s">
        <v>8</v>
      </c>
      <c r="D10" s="180" t="s">
        <v>9</v>
      </c>
      <c r="E10" s="180"/>
      <c r="F10" s="181"/>
      <c r="G10" s="180" t="s">
        <v>10</v>
      </c>
      <c r="H10" s="180"/>
      <c r="I10" s="187"/>
      <c r="J10" s="188" t="s">
        <v>11</v>
      </c>
      <c r="K10" s="180"/>
      <c r="L10" s="181"/>
      <c r="M10" s="189" t="s">
        <v>12</v>
      </c>
      <c r="N10" s="180"/>
      <c r="O10" s="181"/>
      <c r="P10" s="180" t="s">
        <v>13</v>
      </c>
      <c r="Q10" s="180"/>
      <c r="R10" s="181"/>
      <c r="S10" s="3"/>
    </row>
    <row r="11" spans="1:19" ht="30.75" customHeight="1" thickBot="1" x14ac:dyDescent="0.3">
      <c r="A11" s="1"/>
      <c r="B11" s="10"/>
      <c r="C11" s="11"/>
      <c r="D11" s="12" t="s">
        <v>14</v>
      </c>
      <c r="E11" s="13" t="s">
        <v>15</v>
      </c>
      <c r="F11" s="13" t="s">
        <v>16</v>
      </c>
      <c r="G11" s="12" t="s">
        <v>14</v>
      </c>
      <c r="H11" s="13" t="s">
        <v>15</v>
      </c>
      <c r="I11" s="14" t="s">
        <v>16</v>
      </c>
      <c r="J11" s="14" t="s">
        <v>14</v>
      </c>
      <c r="K11" s="13" t="s">
        <v>15</v>
      </c>
      <c r="L11" s="13" t="s">
        <v>16</v>
      </c>
      <c r="M11" s="15" t="s">
        <v>14</v>
      </c>
      <c r="N11" s="13" t="s">
        <v>15</v>
      </c>
      <c r="O11" s="13" t="s">
        <v>16</v>
      </c>
      <c r="P11" s="12" t="s">
        <v>14</v>
      </c>
      <c r="Q11" s="13" t="s">
        <v>15</v>
      </c>
      <c r="R11" s="13" t="s">
        <v>16</v>
      </c>
      <c r="S11" s="3"/>
    </row>
    <row r="12" spans="1:19" ht="15.75" customHeight="1" thickBot="1" x14ac:dyDescent="0.3">
      <c r="A12" s="1"/>
      <c r="B12" s="16"/>
      <c r="C12" s="17" t="s">
        <v>17</v>
      </c>
      <c r="D12" s="182"/>
      <c r="E12" s="182"/>
      <c r="F12" s="183"/>
      <c r="G12" s="182"/>
      <c r="H12" s="182"/>
      <c r="I12" s="182"/>
      <c r="J12" s="184"/>
      <c r="K12" s="182"/>
      <c r="L12" s="183"/>
      <c r="M12" s="182"/>
      <c r="N12" s="182"/>
      <c r="O12" s="183"/>
      <c r="P12" s="182"/>
      <c r="Q12" s="182"/>
      <c r="R12" s="183"/>
      <c r="S12" s="3"/>
    </row>
    <row r="13" spans="1:19" ht="15.75" customHeight="1" x14ac:dyDescent="0.25">
      <c r="A13" s="1"/>
      <c r="B13" s="159" t="s">
        <v>7</v>
      </c>
      <c r="C13" s="161" t="s">
        <v>8</v>
      </c>
      <c r="D13" s="176" t="s">
        <v>18</v>
      </c>
      <c r="E13" s="165" t="s">
        <v>19</v>
      </c>
      <c r="F13" s="167" t="s">
        <v>17</v>
      </c>
      <c r="G13" s="169" t="s">
        <v>18</v>
      </c>
      <c r="H13" s="165" t="s">
        <v>19</v>
      </c>
      <c r="I13" s="174" t="s">
        <v>17</v>
      </c>
      <c r="J13" s="176" t="s">
        <v>18</v>
      </c>
      <c r="K13" s="165" t="s">
        <v>19</v>
      </c>
      <c r="L13" s="167" t="s">
        <v>17</v>
      </c>
      <c r="M13" s="178" t="s">
        <v>18</v>
      </c>
      <c r="N13" s="165" t="s">
        <v>19</v>
      </c>
      <c r="O13" s="167" t="s">
        <v>17</v>
      </c>
      <c r="P13" s="169" t="s">
        <v>18</v>
      </c>
      <c r="Q13" s="165" t="s">
        <v>19</v>
      </c>
      <c r="R13" s="167" t="s">
        <v>17</v>
      </c>
      <c r="S13" s="3"/>
    </row>
    <row r="14" spans="1:19" ht="15.75" thickBot="1" x14ac:dyDescent="0.3">
      <c r="A14" s="1"/>
      <c r="B14" s="160"/>
      <c r="C14" s="162"/>
      <c r="D14" s="177"/>
      <c r="E14" s="166"/>
      <c r="F14" s="168"/>
      <c r="G14" s="170"/>
      <c r="H14" s="166"/>
      <c r="I14" s="175"/>
      <c r="J14" s="177"/>
      <c r="K14" s="166"/>
      <c r="L14" s="168"/>
      <c r="M14" s="179"/>
      <c r="N14" s="166"/>
      <c r="O14" s="168"/>
      <c r="P14" s="170"/>
      <c r="Q14" s="166"/>
      <c r="R14" s="168"/>
      <c r="S14" s="3"/>
    </row>
    <row r="15" spans="1:19" x14ac:dyDescent="0.25">
      <c r="A15" s="1"/>
      <c r="B15" s="18" t="s">
        <v>20</v>
      </c>
      <c r="C15" s="19" t="s">
        <v>21</v>
      </c>
      <c r="D15" s="20">
        <f>'[7]NR 2024'!G15</f>
        <v>2021.3</v>
      </c>
      <c r="E15" s="21">
        <f>'[7]NR 2024'!H15</f>
        <v>5.5</v>
      </c>
      <c r="F15" s="22">
        <f>D15+E15</f>
        <v>2026.8</v>
      </c>
      <c r="G15" s="20">
        <f>'[7]NR 2024'!M15</f>
        <v>2200</v>
      </c>
      <c r="H15" s="367">
        <f>'[7]NR 2024'!N15</f>
        <v>0</v>
      </c>
      <c r="I15" s="23">
        <f>G15+H15</f>
        <v>2200</v>
      </c>
      <c r="J15" s="24">
        <f>'[7]NR 2024'!Y15</f>
        <v>2300</v>
      </c>
      <c r="K15" s="25">
        <f>'[7]NR 2024'!Z15</f>
        <v>10</v>
      </c>
      <c r="L15" s="26">
        <f>J15+K15</f>
        <v>2310</v>
      </c>
      <c r="M15" s="20">
        <v>2300</v>
      </c>
      <c r="N15" s="21"/>
      <c r="O15" s="22">
        <f>M15+N15</f>
        <v>2300</v>
      </c>
      <c r="P15" s="20">
        <v>2300</v>
      </c>
      <c r="Q15" s="21"/>
      <c r="R15" s="22">
        <f>P15+Q15</f>
        <v>2300</v>
      </c>
      <c r="S15" s="3"/>
    </row>
    <row r="16" spans="1:19" x14ac:dyDescent="0.25">
      <c r="A16" s="1"/>
      <c r="B16" s="28" t="s">
        <v>22</v>
      </c>
      <c r="C16" s="29" t="s">
        <v>23</v>
      </c>
      <c r="D16" s="20">
        <f>'[7]NR 2024'!G16</f>
        <v>6810</v>
      </c>
      <c r="E16" s="31">
        <f>'[7]NR 2024'!H16</f>
        <v>0</v>
      </c>
      <c r="F16" s="22">
        <f>D16+E16</f>
        <v>6810</v>
      </c>
      <c r="G16" s="20">
        <f>'[7]NR 2024'!M16</f>
        <v>7859</v>
      </c>
      <c r="H16" s="367">
        <f>'[7]NR 2024'!N16</f>
        <v>0</v>
      </c>
      <c r="I16" s="23">
        <f>G16+H16</f>
        <v>7859</v>
      </c>
      <c r="J16" s="32">
        <f>'[7]NR 2024'!Y16</f>
        <v>8185.2</v>
      </c>
      <c r="K16" s="33">
        <f>'[7]NR 2024'!Z16</f>
        <v>0</v>
      </c>
      <c r="L16" s="34">
        <f>J16+K16</f>
        <v>8185.2</v>
      </c>
      <c r="M16" s="30">
        <v>8415</v>
      </c>
      <c r="N16" s="31"/>
      <c r="O16" s="22">
        <f>M16+N16</f>
        <v>8415</v>
      </c>
      <c r="P16" s="30">
        <v>8415</v>
      </c>
      <c r="Q16" s="31"/>
      <c r="R16" s="22">
        <f>P16+Q16</f>
        <v>8415</v>
      </c>
      <c r="S16" s="3"/>
    </row>
    <row r="17" spans="1:19" x14ac:dyDescent="0.25">
      <c r="A17" s="1"/>
      <c r="B17" s="28" t="s">
        <v>24</v>
      </c>
      <c r="C17" s="36" t="s">
        <v>25</v>
      </c>
      <c r="D17" s="20">
        <f>'[7]NR 2024'!G17</f>
        <v>508.2</v>
      </c>
      <c r="E17" s="31">
        <f>'[7]NR 2024'!H17</f>
        <v>0</v>
      </c>
      <c r="F17" s="22">
        <f>D17+E17</f>
        <v>508.2</v>
      </c>
      <c r="G17" s="20">
        <f>'[7]NR 2024'!M17</f>
        <v>523.1</v>
      </c>
      <c r="H17" s="367">
        <f>'[7]NR 2024'!N17</f>
        <v>0</v>
      </c>
      <c r="I17" s="23">
        <f>G17+H17</f>
        <v>523.1</v>
      </c>
      <c r="J17" s="32">
        <f>'[7]NR 2024'!Y17</f>
        <v>971.30000000000007</v>
      </c>
      <c r="K17" s="33">
        <f>'[7]NR 2024'!Z17</f>
        <v>0</v>
      </c>
      <c r="L17" s="34">
        <f>J17+K17</f>
        <v>971.30000000000007</v>
      </c>
      <c r="M17" s="30"/>
      <c r="N17" s="37"/>
      <c r="O17" s="22">
        <f>M17+N17</f>
        <v>0</v>
      </c>
      <c r="P17" s="30"/>
      <c r="Q17" s="37"/>
      <c r="R17" s="22">
        <f>P17+Q17</f>
        <v>0</v>
      </c>
      <c r="S17" s="3"/>
    </row>
    <row r="18" spans="1:19" x14ac:dyDescent="0.25">
      <c r="A18" s="1"/>
      <c r="B18" s="28" t="s">
        <v>26</v>
      </c>
      <c r="C18" s="38" t="s">
        <v>27</v>
      </c>
      <c r="D18" s="20">
        <f>'[7]NR 2024'!G18</f>
        <v>60148.33</v>
      </c>
      <c r="E18" s="21">
        <f>'[7]NR 2024'!H18</f>
        <v>0</v>
      </c>
      <c r="F18" s="22">
        <f>D18+E18</f>
        <v>60148.33</v>
      </c>
      <c r="G18" s="20">
        <f>'[7]NR 2024'!M18</f>
        <v>61581</v>
      </c>
      <c r="H18" s="367">
        <f>'[7]NR 2024'!N18</f>
        <v>0</v>
      </c>
      <c r="I18" s="23">
        <f>G18+H18</f>
        <v>61581</v>
      </c>
      <c r="J18" s="32">
        <f>'[7]NR 2024'!Y18</f>
        <v>63952.5</v>
      </c>
      <c r="K18" s="33">
        <f>'[7]NR 2024'!Z18</f>
        <v>0</v>
      </c>
      <c r="L18" s="34">
        <f>J18+K18</f>
        <v>63952.5</v>
      </c>
      <c r="M18" s="30">
        <v>63390</v>
      </c>
      <c r="N18" s="21"/>
      <c r="O18" s="22">
        <f>M18+N18</f>
        <v>63390</v>
      </c>
      <c r="P18" s="30">
        <v>63390</v>
      </c>
      <c r="Q18" s="21"/>
      <c r="R18" s="22">
        <f>P18+Q18</f>
        <v>63390</v>
      </c>
      <c r="S18" s="3"/>
    </row>
    <row r="19" spans="1:19" x14ac:dyDescent="0.25">
      <c r="A19" s="1"/>
      <c r="B19" s="28" t="s">
        <v>28</v>
      </c>
      <c r="C19" s="39" t="s">
        <v>29</v>
      </c>
      <c r="D19" s="20">
        <f>'[7]NR 2024'!G19</f>
        <v>895.5</v>
      </c>
      <c r="E19" s="21">
        <f>'[7]NR 2024'!H19</f>
        <v>0</v>
      </c>
      <c r="F19" s="22">
        <f>D19+E19</f>
        <v>895.5</v>
      </c>
      <c r="G19" s="20">
        <f>'[7]NR 2024'!M19</f>
        <v>895.5</v>
      </c>
      <c r="H19" s="367">
        <f>'[7]NR 2024'!N19</f>
        <v>0</v>
      </c>
      <c r="I19" s="23">
        <f>G19+H19</f>
        <v>895.5</v>
      </c>
      <c r="J19" s="32">
        <f>'[7]NR 2024'!Y19</f>
        <v>895.5</v>
      </c>
      <c r="K19" s="33">
        <f>'[7]NR 2024'!Z19</f>
        <v>0</v>
      </c>
      <c r="L19" s="34">
        <f>J19+K19</f>
        <v>895.5</v>
      </c>
      <c r="M19" s="30">
        <v>895</v>
      </c>
      <c r="N19" s="40"/>
      <c r="O19" s="22">
        <f>M19+N19</f>
        <v>895</v>
      </c>
      <c r="P19" s="30">
        <v>895</v>
      </c>
      <c r="Q19" s="40"/>
      <c r="R19" s="22">
        <f>P19+Q19</f>
        <v>895</v>
      </c>
      <c r="S19" s="3"/>
    </row>
    <row r="20" spans="1:19" x14ac:dyDescent="0.25">
      <c r="A20" s="1"/>
      <c r="B20" s="28" t="s">
        <v>30</v>
      </c>
      <c r="C20" s="41" t="s">
        <v>31</v>
      </c>
      <c r="D20" s="20">
        <f>'[7]NR 2024'!G20</f>
        <v>331.76</v>
      </c>
      <c r="E20" s="21">
        <f>'[7]NR 2024'!H20</f>
        <v>0</v>
      </c>
      <c r="F20" s="22">
        <f>D20+E20</f>
        <v>331.76</v>
      </c>
      <c r="G20" s="20">
        <f>'[7]NR 2024'!M20</f>
        <v>160</v>
      </c>
      <c r="H20" s="367">
        <f>'[7]NR 2024'!N20</f>
        <v>0</v>
      </c>
      <c r="I20" s="23">
        <f>G20+H20</f>
        <v>160</v>
      </c>
      <c r="J20" s="32">
        <f>'[7]NR 2024'!Y20</f>
        <v>170</v>
      </c>
      <c r="K20" s="33">
        <f>'[7]NR 2024'!Z20</f>
        <v>0</v>
      </c>
      <c r="L20" s="34">
        <f>J20+K20</f>
        <v>170</v>
      </c>
      <c r="M20" s="30">
        <v>160</v>
      </c>
      <c r="N20" s="40"/>
      <c r="O20" s="22">
        <f>M20+N20</f>
        <v>160</v>
      </c>
      <c r="P20" s="30">
        <v>160</v>
      </c>
      <c r="Q20" s="40"/>
      <c r="R20" s="22">
        <f>P20+Q20</f>
        <v>160</v>
      </c>
      <c r="S20" s="3"/>
    </row>
    <row r="21" spans="1:19" x14ac:dyDescent="0.25">
      <c r="A21" s="1"/>
      <c r="B21" s="28" t="s">
        <v>32</v>
      </c>
      <c r="C21" s="42" t="s">
        <v>33</v>
      </c>
      <c r="D21" s="20">
        <f>'[7]NR 2024'!G21</f>
        <v>466.22</v>
      </c>
      <c r="E21" s="21">
        <f>'[7]NR 2024'!H21</f>
        <v>245</v>
      </c>
      <c r="F21" s="22">
        <f>D21+E21</f>
        <v>711.22</v>
      </c>
      <c r="G21" s="20">
        <f>'[7]NR 2024'!M21</f>
        <v>140</v>
      </c>
      <c r="H21" s="367">
        <f>'[7]NR 2024'!N21</f>
        <v>150</v>
      </c>
      <c r="I21" s="23">
        <f>G21+H21</f>
        <v>290</v>
      </c>
      <c r="J21" s="32">
        <f>'[7]NR 2024'!Y21</f>
        <v>200</v>
      </c>
      <c r="K21" s="33">
        <f>'[7]NR 2024'!Z21</f>
        <v>210</v>
      </c>
      <c r="L21" s="34">
        <f>J21+K21</f>
        <v>410</v>
      </c>
      <c r="M21" s="30">
        <v>140</v>
      </c>
      <c r="N21" s="44">
        <v>170</v>
      </c>
      <c r="O21" s="22">
        <f>M21+N21</f>
        <v>310</v>
      </c>
      <c r="P21" s="30">
        <v>140</v>
      </c>
      <c r="Q21" s="44">
        <v>170</v>
      </c>
      <c r="R21" s="22">
        <f>P21+Q21</f>
        <v>310</v>
      </c>
      <c r="S21" s="3"/>
    </row>
    <row r="22" spans="1:19" x14ac:dyDescent="0.25">
      <c r="A22" s="1"/>
      <c r="B22" s="28" t="s">
        <v>34</v>
      </c>
      <c r="C22" s="42" t="s">
        <v>35</v>
      </c>
      <c r="D22" s="20">
        <f>'[7]NR 2024'!G22</f>
        <v>0</v>
      </c>
      <c r="E22" s="21">
        <f>'[7]NR 2024'!H22</f>
        <v>245</v>
      </c>
      <c r="F22" s="22">
        <f>D22+E22</f>
        <v>245</v>
      </c>
      <c r="G22" s="20">
        <f>'[7]NR 2024'!M22</f>
        <v>0</v>
      </c>
      <c r="H22" s="367">
        <f>'[7]NR 2024'!N22</f>
        <v>150</v>
      </c>
      <c r="I22" s="23">
        <f>G22+H22</f>
        <v>150</v>
      </c>
      <c r="J22" s="32">
        <f>'[7]NR 2024'!Y22</f>
        <v>0</v>
      </c>
      <c r="K22" s="33">
        <f>'[7]NR 2024'!Z22</f>
        <v>200</v>
      </c>
      <c r="L22" s="34">
        <f>J22+K22</f>
        <v>200</v>
      </c>
      <c r="M22" s="30"/>
      <c r="N22" s="44">
        <v>170</v>
      </c>
      <c r="O22" s="22">
        <f>M22+N22</f>
        <v>170</v>
      </c>
      <c r="P22" s="30"/>
      <c r="Q22" s="44">
        <v>170</v>
      </c>
      <c r="R22" s="22">
        <f>P22+Q22</f>
        <v>170</v>
      </c>
      <c r="S22" s="3"/>
    </row>
    <row r="23" spans="1:19" ht="15.75" thickBot="1" x14ac:dyDescent="0.3">
      <c r="A23" s="1"/>
      <c r="B23" s="45" t="s">
        <v>36</v>
      </c>
      <c r="C23" s="46" t="s">
        <v>37</v>
      </c>
      <c r="D23" s="20">
        <f>'[7]NR 2024'!G23</f>
        <v>0</v>
      </c>
      <c r="E23" s="21">
        <f>'[7]NR 2024'!H23</f>
        <v>0</v>
      </c>
      <c r="F23" s="51">
        <f>D23+E23</f>
        <v>0</v>
      </c>
      <c r="G23" s="20">
        <f>'[7]NR 2024'!M23</f>
        <v>0</v>
      </c>
      <c r="H23" s="367">
        <f>'[7]NR 2024'!N23</f>
        <v>0</v>
      </c>
      <c r="I23" s="48">
        <f>G23+H23</f>
        <v>0</v>
      </c>
      <c r="J23" s="32">
        <f>'[7]NR 2024'!Y23</f>
        <v>0</v>
      </c>
      <c r="K23" s="33">
        <f>'[7]NR 2024'!Z23</f>
        <v>0</v>
      </c>
      <c r="L23" s="34">
        <f>J23+K23</f>
        <v>0</v>
      </c>
      <c r="M23" s="47"/>
      <c r="N23" s="50"/>
      <c r="O23" s="51">
        <f>M23+N23</f>
        <v>0</v>
      </c>
      <c r="P23" s="47"/>
      <c r="Q23" s="50"/>
      <c r="R23" s="51">
        <f>P23+Q23</f>
        <v>0</v>
      </c>
      <c r="S23" s="3"/>
    </row>
    <row r="24" spans="1:19" ht="15.75" thickBot="1" x14ac:dyDescent="0.3">
      <c r="A24" s="1"/>
      <c r="B24" s="52" t="s">
        <v>38</v>
      </c>
      <c r="C24" s="53" t="s">
        <v>39</v>
      </c>
      <c r="D24" s="54">
        <f>SUM(D15:D21)</f>
        <v>71181.31</v>
      </c>
      <c r="E24" s="54">
        <f>SUM(E15:E21)</f>
        <v>250.5</v>
      </c>
      <c r="F24" s="54">
        <f>SUM(F15:F21)</f>
        <v>71431.81</v>
      </c>
      <c r="G24" s="54">
        <f>SUM(G15:G21)</f>
        <v>73358.600000000006</v>
      </c>
      <c r="H24" s="368">
        <f>SUM(H15:H21)</f>
        <v>150</v>
      </c>
      <c r="I24" s="55">
        <f>SUM(I15:I21)</f>
        <v>73508.600000000006</v>
      </c>
      <c r="J24" s="56">
        <f>SUM(J15:J21)</f>
        <v>76674.5</v>
      </c>
      <c r="K24" s="56">
        <f>SUM(K15:K21)</f>
        <v>220</v>
      </c>
      <c r="L24" s="56">
        <f>SUM(L15:L21)</f>
        <v>76894.5</v>
      </c>
      <c r="M24" s="57">
        <f>SUM(M15:M23)</f>
        <v>75300</v>
      </c>
      <c r="N24" s="54">
        <f>SUM(N15:N21)</f>
        <v>170</v>
      </c>
      <c r="O24" s="54">
        <f>SUM(O15:O21)</f>
        <v>75470</v>
      </c>
      <c r="P24" s="54">
        <f>SUM(P15:P21)</f>
        <v>75300</v>
      </c>
      <c r="Q24" s="54">
        <f>SUM(Q15:Q21)</f>
        <v>170</v>
      </c>
      <c r="R24" s="54">
        <f>SUM(R15:R21)</f>
        <v>75470</v>
      </c>
      <c r="S24" s="3"/>
    </row>
    <row r="25" spans="1:19" ht="15.75" customHeight="1" thickBot="1" x14ac:dyDescent="0.3">
      <c r="A25" s="1"/>
      <c r="B25" s="58"/>
      <c r="C25" s="59" t="s">
        <v>40</v>
      </c>
      <c r="D25" s="171"/>
      <c r="E25" s="171"/>
      <c r="F25" s="172"/>
      <c r="G25" s="171"/>
      <c r="H25" s="171"/>
      <c r="I25" s="171"/>
      <c r="J25" s="173"/>
      <c r="K25" s="171"/>
      <c r="L25" s="172"/>
      <c r="M25" s="171"/>
      <c r="N25" s="171"/>
      <c r="O25" s="172"/>
      <c r="P25" s="171"/>
      <c r="Q25" s="171"/>
      <c r="R25" s="172"/>
      <c r="S25" s="3"/>
    </row>
    <row r="26" spans="1:19" x14ac:dyDescent="0.25">
      <c r="A26" s="1"/>
      <c r="B26" s="159" t="s">
        <v>7</v>
      </c>
      <c r="C26" s="161" t="s">
        <v>8</v>
      </c>
      <c r="D26" s="155" t="s">
        <v>41</v>
      </c>
      <c r="E26" s="148" t="s">
        <v>42</v>
      </c>
      <c r="F26" s="150" t="s">
        <v>43</v>
      </c>
      <c r="G26" s="163" t="s">
        <v>41</v>
      </c>
      <c r="H26" s="155" t="s">
        <v>42</v>
      </c>
      <c r="I26" s="157" t="s">
        <v>43</v>
      </c>
      <c r="J26" s="155" t="s">
        <v>41</v>
      </c>
      <c r="K26" s="148" t="s">
        <v>42</v>
      </c>
      <c r="L26" s="150" t="s">
        <v>43</v>
      </c>
      <c r="M26" s="152" t="s">
        <v>41</v>
      </c>
      <c r="N26" s="148" t="s">
        <v>42</v>
      </c>
      <c r="O26" s="150" t="s">
        <v>43</v>
      </c>
      <c r="P26" s="163" t="s">
        <v>41</v>
      </c>
      <c r="Q26" s="148" t="s">
        <v>42</v>
      </c>
      <c r="R26" s="150" t="s">
        <v>43</v>
      </c>
      <c r="S26" s="3"/>
    </row>
    <row r="27" spans="1:19" ht="15.75" thickBot="1" x14ac:dyDescent="0.3">
      <c r="A27" s="1"/>
      <c r="B27" s="160"/>
      <c r="C27" s="162"/>
      <c r="D27" s="156"/>
      <c r="E27" s="149"/>
      <c r="F27" s="151"/>
      <c r="G27" s="164"/>
      <c r="H27" s="156"/>
      <c r="I27" s="158"/>
      <c r="J27" s="156"/>
      <c r="K27" s="149"/>
      <c r="L27" s="151"/>
      <c r="M27" s="153"/>
      <c r="N27" s="149"/>
      <c r="O27" s="151"/>
      <c r="P27" s="164"/>
      <c r="Q27" s="149"/>
      <c r="R27" s="151"/>
      <c r="S27" s="3"/>
    </row>
    <row r="28" spans="1:19" x14ac:dyDescent="0.25">
      <c r="A28" s="1"/>
      <c r="B28" s="18" t="s">
        <v>44</v>
      </c>
      <c r="C28" s="60" t="s">
        <v>45</v>
      </c>
      <c r="D28" s="20">
        <f>'[7]NR 2024'!G28</f>
        <v>820.1</v>
      </c>
      <c r="E28" s="21">
        <f>'[7]NR 2024'!H28</f>
        <v>0</v>
      </c>
      <c r="F28" s="22">
        <f>D28+E28</f>
        <v>820.1</v>
      </c>
      <c r="G28" s="20">
        <f>'[7]NR 2024'!M28</f>
        <v>1080</v>
      </c>
      <c r="H28" s="367">
        <f>'[7]NR 2024'!N28</f>
        <v>0</v>
      </c>
      <c r="I28" s="23">
        <f>G28+H28</f>
        <v>1080</v>
      </c>
      <c r="J28" s="24">
        <f>'[7]NR 2024'!Y28</f>
        <v>870</v>
      </c>
      <c r="K28" s="25">
        <f>'[7]NR 2024'!Z28</f>
        <v>0</v>
      </c>
      <c r="L28" s="26">
        <f>J28+K28</f>
        <v>870</v>
      </c>
      <c r="M28" s="61">
        <v>1000</v>
      </c>
      <c r="N28" s="61"/>
      <c r="O28" s="22">
        <f>M28+N28</f>
        <v>1000</v>
      </c>
      <c r="P28" s="61">
        <v>1000</v>
      </c>
      <c r="Q28" s="61"/>
      <c r="R28" s="22">
        <f>P28+Q28</f>
        <v>1000</v>
      </c>
      <c r="S28" s="3"/>
    </row>
    <row r="29" spans="1:19" x14ac:dyDescent="0.25">
      <c r="A29" s="1"/>
      <c r="B29" s="28" t="s">
        <v>46</v>
      </c>
      <c r="C29" s="62" t="s">
        <v>47</v>
      </c>
      <c r="D29" s="20">
        <f>'[7]NR 2024'!G29</f>
        <v>3253.8</v>
      </c>
      <c r="E29" s="31">
        <f>'[7]NR 2024'!H29</f>
        <v>0</v>
      </c>
      <c r="F29" s="22">
        <f>D29+E29</f>
        <v>3253.8</v>
      </c>
      <c r="G29" s="20">
        <f>'[7]NR 2024'!M29</f>
        <v>3345</v>
      </c>
      <c r="H29" s="367">
        <f>'[7]NR 2024'!N29</f>
        <v>50</v>
      </c>
      <c r="I29" s="23">
        <f>G29+H29</f>
        <v>3395</v>
      </c>
      <c r="J29" s="32">
        <f>'[7]NR 2024'!Y29</f>
        <v>4000.3900000000003</v>
      </c>
      <c r="K29" s="63">
        <f>'[7]NR 2024'!Z29</f>
        <v>0</v>
      </c>
      <c r="L29" s="34">
        <f>J29+K29</f>
        <v>4000.3900000000003</v>
      </c>
      <c r="M29" s="64">
        <v>3350</v>
      </c>
      <c r="N29" s="65">
        <v>70</v>
      </c>
      <c r="O29" s="22">
        <f>M29+N29</f>
        <v>3420</v>
      </c>
      <c r="P29" s="64">
        <v>3350</v>
      </c>
      <c r="Q29" s="65">
        <v>70</v>
      </c>
      <c r="R29" s="22">
        <f>P29+Q29</f>
        <v>3420</v>
      </c>
      <c r="S29" s="3"/>
    </row>
    <row r="30" spans="1:19" x14ac:dyDescent="0.25">
      <c r="A30" s="1"/>
      <c r="B30" s="28" t="s">
        <v>48</v>
      </c>
      <c r="C30" s="42" t="s">
        <v>49</v>
      </c>
      <c r="D30" s="20">
        <f>'[7]NR 2024'!G30</f>
        <v>2627.1</v>
      </c>
      <c r="E30" s="31">
        <f>'[7]NR 2024'!H30</f>
        <v>54.9</v>
      </c>
      <c r="F30" s="22">
        <f>D30+E30</f>
        <v>2682</v>
      </c>
      <c r="G30" s="20">
        <f>'[7]NR 2024'!M30</f>
        <v>2594</v>
      </c>
      <c r="H30" s="367">
        <f>'[7]NR 2024'!N30</f>
        <v>35</v>
      </c>
      <c r="I30" s="23">
        <f>G30+H30</f>
        <v>2629</v>
      </c>
      <c r="J30" s="32">
        <f>'[7]NR 2024'!Y30</f>
        <v>3100</v>
      </c>
      <c r="K30" s="63">
        <f>'[7]NR 2024'!Z30</f>
        <v>0</v>
      </c>
      <c r="L30" s="34">
        <f>J30+K30</f>
        <v>3100</v>
      </c>
      <c r="M30" s="64">
        <v>3550</v>
      </c>
      <c r="N30" s="65">
        <v>100</v>
      </c>
      <c r="O30" s="22">
        <f>M30+N30</f>
        <v>3650</v>
      </c>
      <c r="P30" s="64">
        <v>3550</v>
      </c>
      <c r="Q30" s="65">
        <v>100</v>
      </c>
      <c r="R30" s="22">
        <f>P30+Q30</f>
        <v>3650</v>
      </c>
      <c r="S30" s="3"/>
    </row>
    <row r="31" spans="1:19" x14ac:dyDescent="0.25">
      <c r="A31" s="1"/>
      <c r="B31" s="28" t="s">
        <v>50</v>
      </c>
      <c r="C31" s="42" t="s">
        <v>51</v>
      </c>
      <c r="D31" s="20">
        <f>'[7]NR 2024'!G31</f>
        <v>1416.2</v>
      </c>
      <c r="E31" s="21">
        <f>'[7]NR 2024'!H31</f>
        <v>0</v>
      </c>
      <c r="F31" s="22">
        <f>D31+E31</f>
        <v>1416.2</v>
      </c>
      <c r="G31" s="20">
        <f>'[7]NR 2024'!M31</f>
        <v>1129</v>
      </c>
      <c r="H31" s="367">
        <f>'[7]NR 2024'!N31</f>
        <v>0</v>
      </c>
      <c r="I31" s="23">
        <f>G31+H31</f>
        <v>1129</v>
      </c>
      <c r="J31" s="32">
        <f>'[7]NR 2024'!Y31</f>
        <v>3181.4</v>
      </c>
      <c r="K31" s="33">
        <f>'[7]NR 2024'!Z31</f>
        <v>0</v>
      </c>
      <c r="L31" s="34">
        <f>J31+K31</f>
        <v>3181.4</v>
      </c>
      <c r="M31" s="64">
        <v>1100</v>
      </c>
      <c r="N31" s="64"/>
      <c r="O31" s="22">
        <f>M31+N31</f>
        <v>1100</v>
      </c>
      <c r="P31" s="64">
        <v>1100</v>
      </c>
      <c r="Q31" s="64"/>
      <c r="R31" s="22">
        <f>P31+Q31</f>
        <v>1100</v>
      </c>
      <c r="S31" s="3"/>
    </row>
    <row r="32" spans="1:19" x14ac:dyDescent="0.25">
      <c r="A32" s="1"/>
      <c r="B32" s="28" t="s">
        <v>52</v>
      </c>
      <c r="C32" s="42" t="s">
        <v>53</v>
      </c>
      <c r="D32" s="20">
        <f>'[7]NR 2024'!G32</f>
        <v>43094.200000000004</v>
      </c>
      <c r="E32" s="21">
        <f>'[7]NR 2024'!H32</f>
        <v>0</v>
      </c>
      <c r="F32" s="22">
        <f>D32+E32</f>
        <v>43094.200000000004</v>
      </c>
      <c r="G32" s="20">
        <f>'[7]NR 2024'!M32</f>
        <v>44855.17</v>
      </c>
      <c r="H32" s="367">
        <f>'[7]NR 2024'!N32</f>
        <v>0</v>
      </c>
      <c r="I32" s="23">
        <f>G32+H32</f>
        <v>44855.17</v>
      </c>
      <c r="J32" s="32">
        <f>'[7]NR 2024'!Y32</f>
        <v>45549.3</v>
      </c>
      <c r="K32" s="33">
        <f>'[7]NR 2024'!Z32</f>
        <v>0</v>
      </c>
      <c r="L32" s="34">
        <f>J32+K32</f>
        <v>45549.3</v>
      </c>
      <c r="M32" s="64">
        <v>46400</v>
      </c>
      <c r="N32" s="64"/>
      <c r="O32" s="22">
        <f>M32+N32</f>
        <v>46400</v>
      </c>
      <c r="P32" s="64">
        <v>46400</v>
      </c>
      <c r="Q32" s="64"/>
      <c r="R32" s="22">
        <f>P32+Q32</f>
        <v>46400</v>
      </c>
      <c r="S32" s="3"/>
    </row>
    <row r="33" spans="1:19" x14ac:dyDescent="0.25">
      <c r="A33" s="1"/>
      <c r="B33" s="28" t="s">
        <v>54</v>
      </c>
      <c r="C33" s="39" t="s">
        <v>55</v>
      </c>
      <c r="D33" s="20">
        <f>'[7]NR 2024'!G33</f>
        <v>41437.599999999999</v>
      </c>
      <c r="E33" s="21">
        <f>'[7]NR 2024'!H33</f>
        <v>0</v>
      </c>
      <c r="F33" s="22">
        <f>D33+E33</f>
        <v>41437.599999999999</v>
      </c>
      <c r="G33" s="20">
        <f>'[7]NR 2024'!M33</f>
        <v>44815.17</v>
      </c>
      <c r="H33" s="367">
        <f>'[7]NR 2024'!N33</f>
        <v>0</v>
      </c>
      <c r="I33" s="23">
        <f>G33+H33</f>
        <v>44815.17</v>
      </c>
      <c r="J33" s="32">
        <f>'[7]NR 2024'!Y33</f>
        <v>44477</v>
      </c>
      <c r="K33" s="33">
        <f>'[7]NR 2024'!Z33</f>
        <v>0</v>
      </c>
      <c r="L33" s="34">
        <f>J33+K33</f>
        <v>44477</v>
      </c>
      <c r="M33" s="64">
        <v>45650</v>
      </c>
      <c r="N33" s="64"/>
      <c r="O33" s="22">
        <f>M33+N33</f>
        <v>45650</v>
      </c>
      <c r="P33" s="64">
        <v>45650</v>
      </c>
      <c r="Q33" s="64"/>
      <c r="R33" s="22">
        <f>P33+Q33</f>
        <v>45650</v>
      </c>
      <c r="S33" s="3"/>
    </row>
    <row r="34" spans="1:19" x14ac:dyDescent="0.25">
      <c r="A34" s="1"/>
      <c r="B34" s="28" t="s">
        <v>56</v>
      </c>
      <c r="C34" s="66" t="s">
        <v>57</v>
      </c>
      <c r="D34" s="20">
        <f>'[7]NR 2024'!G34</f>
        <v>1656.6000000000001</v>
      </c>
      <c r="E34" s="21">
        <f>'[7]NR 2024'!H34</f>
        <v>0</v>
      </c>
      <c r="F34" s="22">
        <f>D34+E34</f>
        <v>1656.6000000000001</v>
      </c>
      <c r="G34" s="20">
        <f>'[7]NR 2024'!M34</f>
        <v>40</v>
      </c>
      <c r="H34" s="367">
        <f>'[7]NR 2024'!N34</f>
        <v>0</v>
      </c>
      <c r="I34" s="23">
        <f>G34+H34</f>
        <v>40</v>
      </c>
      <c r="J34" s="32">
        <f>'[7]NR 2024'!Y34</f>
        <v>1072.3</v>
      </c>
      <c r="K34" s="33">
        <f>'[7]NR 2024'!Z34</f>
        <v>0</v>
      </c>
      <c r="L34" s="34">
        <f>J34+K34</f>
        <v>1072.3</v>
      </c>
      <c r="M34" s="64">
        <v>750</v>
      </c>
      <c r="N34" s="64"/>
      <c r="O34" s="22">
        <f>M34+N34</f>
        <v>750</v>
      </c>
      <c r="P34" s="64">
        <v>750</v>
      </c>
      <c r="Q34" s="64"/>
      <c r="R34" s="22">
        <f>P34+Q34</f>
        <v>750</v>
      </c>
      <c r="S34" s="3"/>
    </row>
    <row r="35" spans="1:19" x14ac:dyDescent="0.25">
      <c r="A35" s="1"/>
      <c r="B35" s="28" t="s">
        <v>58</v>
      </c>
      <c r="C35" s="42" t="s">
        <v>59</v>
      </c>
      <c r="D35" s="20">
        <f>'[7]NR 2024'!G35</f>
        <v>13934.6</v>
      </c>
      <c r="E35" s="21">
        <f>'[7]NR 2024'!H35</f>
        <v>0</v>
      </c>
      <c r="F35" s="22">
        <f>D35+E35</f>
        <v>13934.6</v>
      </c>
      <c r="G35" s="20">
        <f>'[7]NR 2024'!M35</f>
        <v>15147.49</v>
      </c>
      <c r="H35" s="367">
        <f>'[7]NR 2024'!N35</f>
        <v>0</v>
      </c>
      <c r="I35" s="23">
        <f>G35+H35</f>
        <v>15147.49</v>
      </c>
      <c r="J35" s="32">
        <f>'[7]NR 2024'!Y35</f>
        <v>15033.22</v>
      </c>
      <c r="K35" s="33">
        <f>'[7]NR 2024'!Z35</f>
        <v>0</v>
      </c>
      <c r="L35" s="34">
        <f>J35+K35</f>
        <v>15033.22</v>
      </c>
      <c r="M35" s="64">
        <v>15500</v>
      </c>
      <c r="N35" s="64"/>
      <c r="O35" s="22">
        <f>M35+N35</f>
        <v>15500</v>
      </c>
      <c r="P35" s="64">
        <v>15500</v>
      </c>
      <c r="Q35" s="64"/>
      <c r="R35" s="22">
        <f>P35+Q35</f>
        <v>15500</v>
      </c>
      <c r="S35" s="3"/>
    </row>
    <row r="36" spans="1:19" x14ac:dyDescent="0.25">
      <c r="A36" s="1"/>
      <c r="B36" s="28" t="s">
        <v>60</v>
      </c>
      <c r="C36" s="42" t="s">
        <v>61</v>
      </c>
      <c r="D36" s="20">
        <f>'[7]NR 2024'!G36</f>
        <v>0</v>
      </c>
      <c r="E36" s="21">
        <f>'[7]NR 2024'!H36</f>
        <v>0</v>
      </c>
      <c r="F36" s="22">
        <f>D36+E36</f>
        <v>0</v>
      </c>
      <c r="G36" s="20">
        <f>'[7]NR 2024'!M36</f>
        <v>0</v>
      </c>
      <c r="H36" s="367">
        <f>'[7]NR 2024'!N36</f>
        <v>0</v>
      </c>
      <c r="I36" s="23">
        <f>G36+H36</f>
        <v>0</v>
      </c>
      <c r="J36" s="32">
        <f>'[7]NR 2024'!Y36</f>
        <v>0</v>
      </c>
      <c r="K36" s="33">
        <f>'[7]NR 2024'!Z36</f>
        <v>0</v>
      </c>
      <c r="L36" s="34">
        <f>J36+K36</f>
        <v>0</v>
      </c>
      <c r="M36" s="64"/>
      <c r="N36" s="64"/>
      <c r="O36" s="22">
        <f>M36+N36</f>
        <v>0</v>
      </c>
      <c r="P36" s="64"/>
      <c r="Q36" s="64"/>
      <c r="R36" s="22">
        <f>P36+Q36</f>
        <v>0</v>
      </c>
      <c r="S36" s="3"/>
    </row>
    <row r="37" spans="1:19" x14ac:dyDescent="0.25">
      <c r="A37" s="1"/>
      <c r="B37" s="28" t="s">
        <v>62</v>
      </c>
      <c r="C37" s="42" t="s">
        <v>63</v>
      </c>
      <c r="D37" s="20">
        <f>'[7]NR 2024'!G37</f>
        <v>2048.8000000000002</v>
      </c>
      <c r="E37" s="21">
        <f>'[7]NR 2024'!H37</f>
        <v>0</v>
      </c>
      <c r="F37" s="22">
        <f>D37+E37</f>
        <v>2048.8000000000002</v>
      </c>
      <c r="G37" s="20">
        <f>'[7]NR 2024'!M37</f>
        <v>1311</v>
      </c>
      <c r="H37" s="367">
        <f>'[7]NR 2024'!N37</f>
        <v>0</v>
      </c>
      <c r="I37" s="23">
        <f>G37+H37</f>
        <v>1311</v>
      </c>
      <c r="J37" s="32">
        <f>'[7]NR 2024'!Y37</f>
        <v>2095.5</v>
      </c>
      <c r="K37" s="33">
        <f>'[7]NR 2024'!Z37</f>
        <v>0</v>
      </c>
      <c r="L37" s="34">
        <f>J37+K37</f>
        <v>2095.5</v>
      </c>
      <c r="M37" s="64">
        <v>2200</v>
      </c>
      <c r="N37" s="64"/>
      <c r="O37" s="22">
        <f>M37+N37</f>
        <v>2200</v>
      </c>
      <c r="P37" s="64">
        <v>2200</v>
      </c>
      <c r="Q37" s="64"/>
      <c r="R37" s="22">
        <f>P37+Q37</f>
        <v>2200</v>
      </c>
      <c r="S37" s="3"/>
    </row>
    <row r="38" spans="1:19" ht="15.75" thickBot="1" x14ac:dyDescent="0.3">
      <c r="A38" s="1"/>
      <c r="B38" s="67" t="s">
        <v>64</v>
      </c>
      <c r="C38" s="68" t="s">
        <v>65</v>
      </c>
      <c r="D38" s="20">
        <f>'[7]NR 2024'!G38</f>
        <v>4089.5</v>
      </c>
      <c r="E38" s="21">
        <f>'[7]NR 2024'!H38</f>
        <v>0</v>
      </c>
      <c r="F38" s="51">
        <f>D38+E38</f>
        <v>4089.5</v>
      </c>
      <c r="G38" s="20">
        <f>'[7]NR 2024'!M38</f>
        <v>3896.94</v>
      </c>
      <c r="H38" s="367">
        <f>'[7]NR 2024'!N38</f>
        <v>65</v>
      </c>
      <c r="I38" s="48">
        <f>G38+H38</f>
        <v>3961.94</v>
      </c>
      <c r="J38" s="32">
        <f>'[7]NR 2024'!Y38</f>
        <v>2844.68</v>
      </c>
      <c r="K38" s="33">
        <f>'[7]NR 2024'!Z38</f>
        <v>0</v>
      </c>
      <c r="L38" s="34">
        <f>J38+K38</f>
        <v>2844.68</v>
      </c>
      <c r="M38" s="69">
        <v>2200</v>
      </c>
      <c r="N38" s="69"/>
      <c r="O38" s="51">
        <f>M38+N38</f>
        <v>2200</v>
      </c>
      <c r="P38" s="69">
        <v>2200</v>
      </c>
      <c r="Q38" s="69"/>
      <c r="R38" s="51">
        <f>P38+Q38</f>
        <v>2200</v>
      </c>
      <c r="S38" s="3"/>
    </row>
    <row r="39" spans="1:19" ht="15.75" thickBot="1" x14ac:dyDescent="0.3">
      <c r="A39" s="1"/>
      <c r="B39" s="52" t="s">
        <v>66</v>
      </c>
      <c r="C39" s="70" t="s">
        <v>67</v>
      </c>
      <c r="D39" s="71">
        <f>SUM(D28:D32)+SUM(D35:D38)</f>
        <v>71284.3</v>
      </c>
      <c r="E39" s="71">
        <f>SUM(E28:E32)+SUM(E35:E38)</f>
        <v>54.9</v>
      </c>
      <c r="F39" s="72">
        <f>SUM(F35:F38)+SUM(F28:F32)</f>
        <v>71339.200000000012</v>
      </c>
      <c r="G39" s="71">
        <f>SUM(G28:G32)+SUM(G35:G38)</f>
        <v>73358.599999999991</v>
      </c>
      <c r="H39" s="71">
        <f>SUM(H28:H32)+SUM(H35:H38)</f>
        <v>150</v>
      </c>
      <c r="I39" s="73">
        <f>SUM(I35:I38)+SUM(I28:I32)</f>
        <v>73508.599999999991</v>
      </c>
      <c r="J39" s="74">
        <f>SUM(J28:J32)+SUM(J35:J38)</f>
        <v>76674.490000000005</v>
      </c>
      <c r="K39" s="75">
        <f>SUM(K28:K32)+SUM(K35:K38)</f>
        <v>0</v>
      </c>
      <c r="L39" s="74">
        <f>SUM(L35:L38)+SUM(L28:L32)</f>
        <v>76674.490000000005</v>
      </c>
      <c r="M39" s="71">
        <f>SUM(M28:M32)+SUM(M35:M38)</f>
        <v>75300</v>
      </c>
      <c r="N39" s="71">
        <f>SUM(N28:N32)+SUM(N35:N38)</f>
        <v>170</v>
      </c>
      <c r="O39" s="72">
        <f>SUM(O35:O38)+SUM(O28:O32)</f>
        <v>75470</v>
      </c>
      <c r="P39" s="71">
        <f>SUM(P28:P32)+SUM(P35:P38)</f>
        <v>75300</v>
      </c>
      <c r="Q39" s="71">
        <f>SUM(Q28:Q32)+SUM(Q35:Q38)</f>
        <v>170</v>
      </c>
      <c r="R39" s="72">
        <f>SUM(R35:R38)+SUM(R28:R32)</f>
        <v>75470</v>
      </c>
      <c r="S39" s="3"/>
    </row>
    <row r="40" spans="1:19" ht="19.5" thickBot="1" x14ac:dyDescent="0.35">
      <c r="A40" s="1"/>
      <c r="B40" s="76" t="s">
        <v>68</v>
      </c>
      <c r="C40" s="77" t="s">
        <v>69</v>
      </c>
      <c r="D40" s="78">
        <f>D24-D39</f>
        <v>-102.99000000000524</v>
      </c>
      <c r="E40" s="78">
        <f>E24-E39</f>
        <v>195.6</v>
      </c>
      <c r="F40" s="79">
        <f>F24-F39</f>
        <v>92.60999999998603</v>
      </c>
      <c r="G40" s="80">
        <f>G24-G39</f>
        <v>0</v>
      </c>
      <c r="H40" s="80">
        <f>H24-H39</f>
        <v>0</v>
      </c>
      <c r="I40" s="81">
        <f>I24-I39</f>
        <v>0</v>
      </c>
      <c r="J40" s="78">
        <f>J24-J39</f>
        <v>9.9999999947613105E-3</v>
      </c>
      <c r="K40" s="78">
        <f>K24-K39</f>
        <v>220</v>
      </c>
      <c r="L40" s="79">
        <f>L24-L39</f>
        <v>220.00999999999476</v>
      </c>
      <c r="M40" s="82">
        <f>M24-M39</f>
        <v>0</v>
      </c>
      <c r="N40" s="78">
        <f>N24-N39</f>
        <v>0</v>
      </c>
      <c r="O40" s="79">
        <f>O24-O39</f>
        <v>0</v>
      </c>
      <c r="P40" s="78">
        <f>P24-P39</f>
        <v>0</v>
      </c>
      <c r="Q40" s="78">
        <f>Q24-Q39</f>
        <v>0</v>
      </c>
      <c r="R40" s="79">
        <f>R24-R39</f>
        <v>0</v>
      </c>
      <c r="S40" s="3"/>
    </row>
    <row r="41" spans="1:19" ht="15.75" thickBot="1" x14ac:dyDescent="0.3">
      <c r="A41" s="1"/>
      <c r="B41" s="83" t="s">
        <v>70</v>
      </c>
      <c r="C41" s="84" t="s">
        <v>71</v>
      </c>
      <c r="D41" s="85"/>
      <c r="E41" s="86"/>
      <c r="F41" s="87">
        <f>F40-D16</f>
        <v>-6717.390000000014</v>
      </c>
      <c r="G41" s="85"/>
      <c r="H41" s="88"/>
      <c r="I41" s="89">
        <f>I40-G16</f>
        <v>-7859</v>
      </c>
      <c r="J41" s="90"/>
      <c r="K41" s="88"/>
      <c r="L41" s="87">
        <f>L40-J16</f>
        <v>-7965.1900000000051</v>
      </c>
      <c r="M41" s="91"/>
      <c r="N41" s="88"/>
      <c r="O41" s="87">
        <f>O40-M16</f>
        <v>-8415</v>
      </c>
      <c r="P41" s="85"/>
      <c r="Q41" s="88"/>
      <c r="R41" s="87">
        <f>R40-P16</f>
        <v>-8415</v>
      </c>
      <c r="S41" s="3"/>
    </row>
    <row r="42" spans="1:19" s="97" customFormat="1" ht="8.25" customHeight="1" thickBot="1" x14ac:dyDescent="0.3">
      <c r="A42" s="92"/>
      <c r="B42" s="93"/>
      <c r="C42" s="94"/>
      <c r="D42" s="92"/>
      <c r="E42" s="95"/>
      <c r="F42" s="95"/>
      <c r="G42" s="92"/>
      <c r="H42" s="95"/>
      <c r="I42" s="95"/>
      <c r="J42" s="95"/>
      <c r="K42" s="95"/>
      <c r="L42" s="96"/>
      <c r="M42" s="96"/>
      <c r="N42" s="96"/>
      <c r="O42" s="96"/>
      <c r="P42" s="96"/>
      <c r="Q42" s="96"/>
      <c r="R42" s="96"/>
      <c r="S42" s="96"/>
    </row>
    <row r="43" spans="1:19" s="97" customFormat="1" ht="15.75" customHeight="1" x14ac:dyDescent="0.25">
      <c r="A43" s="92"/>
      <c r="B43" s="98"/>
      <c r="C43" s="143" t="s">
        <v>72</v>
      </c>
      <c r="D43" s="99" t="s">
        <v>73</v>
      </c>
      <c r="E43" s="95"/>
      <c r="F43" s="100"/>
      <c r="G43" s="99" t="s">
        <v>74</v>
      </c>
      <c r="H43" s="95"/>
      <c r="I43" s="95"/>
      <c r="J43" s="99" t="s">
        <v>75</v>
      </c>
      <c r="K43" s="95"/>
      <c r="L43" s="95"/>
      <c r="M43" s="99" t="s">
        <v>76</v>
      </c>
      <c r="N43" s="96"/>
      <c r="O43" s="96"/>
      <c r="P43" s="99" t="s">
        <v>76</v>
      </c>
      <c r="Q43" s="96"/>
      <c r="R43" s="96"/>
      <c r="S43" s="96"/>
    </row>
    <row r="44" spans="1:19" ht="15.75" thickBot="1" x14ac:dyDescent="0.3">
      <c r="A44" s="1"/>
      <c r="B44" s="98"/>
      <c r="C44" s="154"/>
      <c r="D44" s="101">
        <f>'[7]NR 2024'!D44</f>
        <v>821.88499999999999</v>
      </c>
      <c r="E44" s="95"/>
      <c r="F44" s="100"/>
      <c r="G44" s="101">
        <f>'[7]NR 2024'!J44</f>
        <v>821.88499999999999</v>
      </c>
      <c r="H44" s="102"/>
      <c r="I44" s="102"/>
      <c r="J44" s="101">
        <f>'[7]NR 2024'!V44</f>
        <v>821.88499999999999</v>
      </c>
      <c r="K44" s="102"/>
      <c r="L44" s="102"/>
      <c r="M44" s="101">
        <v>821.9</v>
      </c>
      <c r="N44" s="3"/>
      <c r="O44" s="3"/>
      <c r="P44" s="101">
        <v>821.9</v>
      </c>
      <c r="Q44" s="3"/>
      <c r="R44" s="3"/>
      <c r="S44" s="3"/>
    </row>
    <row r="45" spans="1:19" s="97" customFormat="1" ht="8.25" customHeight="1" thickBot="1" x14ac:dyDescent="0.3">
      <c r="A45" s="92"/>
      <c r="B45" s="98"/>
      <c r="C45" s="94"/>
      <c r="D45" s="95"/>
      <c r="E45" s="95"/>
      <c r="F45" s="100"/>
      <c r="G45" s="95"/>
      <c r="H45" s="95"/>
      <c r="I45" s="100"/>
      <c r="J45" s="100"/>
      <c r="K45" s="100"/>
      <c r="L45" s="96"/>
      <c r="M45" s="96"/>
      <c r="N45" s="96"/>
      <c r="O45" s="96"/>
      <c r="P45" s="96"/>
      <c r="Q45" s="96"/>
      <c r="R45" s="96"/>
      <c r="S45" s="96"/>
    </row>
    <row r="46" spans="1:19" s="97" customFormat="1" ht="37.5" customHeight="1" thickBot="1" x14ac:dyDescent="0.3">
      <c r="A46" s="92"/>
      <c r="B46" s="98"/>
      <c r="C46" s="143" t="s">
        <v>77</v>
      </c>
      <c r="D46" s="103" t="s">
        <v>78</v>
      </c>
      <c r="E46" s="104" t="s">
        <v>79</v>
      </c>
      <c r="F46" s="100"/>
      <c r="G46" s="103" t="s">
        <v>78</v>
      </c>
      <c r="H46" s="104" t="s">
        <v>79</v>
      </c>
      <c r="I46" s="96"/>
      <c r="J46" s="103" t="s">
        <v>78</v>
      </c>
      <c r="K46" s="104" t="s">
        <v>79</v>
      </c>
      <c r="L46" s="105"/>
      <c r="M46" s="103" t="s">
        <v>78</v>
      </c>
      <c r="N46" s="104" t="s">
        <v>79</v>
      </c>
      <c r="O46" s="96"/>
      <c r="P46" s="103" t="s">
        <v>78</v>
      </c>
      <c r="Q46" s="104" t="s">
        <v>79</v>
      </c>
      <c r="R46" s="96"/>
      <c r="S46" s="96"/>
    </row>
    <row r="47" spans="1:19" ht="15.75" thickBot="1" x14ac:dyDescent="0.3">
      <c r="A47" s="1"/>
      <c r="B47" s="106"/>
      <c r="C47" s="144"/>
      <c r="D47" s="107">
        <v>0</v>
      </c>
      <c r="E47" s="108">
        <v>0</v>
      </c>
      <c r="F47" s="100"/>
      <c r="G47" s="107">
        <v>0</v>
      </c>
      <c r="H47" s="108">
        <v>0</v>
      </c>
      <c r="I47" s="3"/>
      <c r="J47" s="107">
        <v>0</v>
      </c>
      <c r="K47" s="108">
        <v>0</v>
      </c>
      <c r="L47" s="102"/>
      <c r="M47" s="107">
        <v>0</v>
      </c>
      <c r="N47" s="108">
        <v>0</v>
      </c>
      <c r="O47" s="3"/>
      <c r="P47" s="107">
        <v>0</v>
      </c>
      <c r="Q47" s="108">
        <v>0</v>
      </c>
      <c r="R47" s="3"/>
      <c r="S47" s="3"/>
    </row>
    <row r="48" spans="1:19" x14ac:dyDescent="0.25">
      <c r="A48" s="1"/>
      <c r="B48" s="106"/>
      <c r="C48" s="94"/>
      <c r="D48" s="95"/>
      <c r="E48" s="95"/>
      <c r="F48" s="100"/>
      <c r="G48" s="95"/>
      <c r="H48" s="95"/>
      <c r="I48" s="100"/>
      <c r="J48" s="100"/>
      <c r="K48" s="100"/>
      <c r="L48" s="96"/>
      <c r="M48" s="3"/>
      <c r="N48" s="96"/>
      <c r="O48" s="96"/>
      <c r="P48" s="3"/>
      <c r="Q48" s="3"/>
      <c r="R48" s="3"/>
      <c r="S48" s="3"/>
    </row>
    <row r="49" spans="1:19" x14ac:dyDescent="0.25">
      <c r="A49" s="1"/>
      <c r="B49" s="106"/>
      <c r="C49" s="109" t="s">
        <v>80</v>
      </c>
      <c r="D49" s="110" t="s">
        <v>81</v>
      </c>
      <c r="E49" s="95"/>
      <c r="F49" s="3"/>
      <c r="G49" s="110" t="s">
        <v>82</v>
      </c>
      <c r="H49" s="3"/>
      <c r="I49" s="3"/>
      <c r="J49" s="110" t="s">
        <v>83</v>
      </c>
      <c r="K49" s="3"/>
      <c r="L49" s="111"/>
      <c r="M49" s="110" t="s">
        <v>84</v>
      </c>
      <c r="N49" s="111"/>
      <c r="O49" s="111"/>
      <c r="P49" s="110" t="s">
        <v>85</v>
      </c>
      <c r="Q49" s="3"/>
      <c r="R49" s="3"/>
      <c r="S49" s="3"/>
    </row>
    <row r="50" spans="1:19" x14ac:dyDescent="0.25">
      <c r="A50" s="1"/>
      <c r="B50" s="106"/>
      <c r="C50" s="112" t="s">
        <v>87</v>
      </c>
      <c r="D50" s="113">
        <f>'[7]NR 2024'!G50</f>
        <v>286.55600000000004</v>
      </c>
      <c r="E50" s="95"/>
      <c r="F50" s="3"/>
      <c r="G50" s="113">
        <f>'[7]NR 2024'!M50</f>
        <v>286.55600000000004</v>
      </c>
      <c r="H50" s="3"/>
      <c r="I50" s="3"/>
      <c r="J50" s="113">
        <f>'[7]NR 2024'!Y50</f>
        <v>236.60000000000002</v>
      </c>
      <c r="K50" s="3"/>
      <c r="L50" s="114"/>
      <c r="M50" s="113">
        <v>236.6</v>
      </c>
      <c r="N50" s="114"/>
      <c r="O50" s="114"/>
      <c r="P50" s="113">
        <v>236.6</v>
      </c>
      <c r="Q50" s="3"/>
      <c r="R50" s="3"/>
      <c r="S50" s="3"/>
    </row>
    <row r="51" spans="1:19" x14ac:dyDescent="0.25">
      <c r="A51" s="1"/>
      <c r="B51" s="106"/>
      <c r="C51" s="112" t="s">
        <v>87</v>
      </c>
      <c r="D51" s="113">
        <f>'[7]NR 2024'!G51</f>
        <v>1261.3040000000001</v>
      </c>
      <c r="E51" s="95"/>
      <c r="F51" s="3"/>
      <c r="G51" s="113">
        <f>'[7]NR 2024'!M51</f>
        <v>1411.3040000000001</v>
      </c>
      <c r="H51" s="3"/>
      <c r="I51" s="3"/>
      <c r="J51" s="113">
        <f>'[7]NR 2024'!Y51</f>
        <v>600</v>
      </c>
      <c r="K51" s="3"/>
      <c r="L51" s="114"/>
      <c r="M51" s="113">
        <v>350</v>
      </c>
      <c r="N51" s="114"/>
      <c r="O51" s="114"/>
      <c r="P51" s="113">
        <v>350</v>
      </c>
      <c r="Q51" s="3"/>
      <c r="R51" s="3"/>
      <c r="S51" s="3"/>
    </row>
    <row r="52" spans="1:19" x14ac:dyDescent="0.25">
      <c r="A52" s="1"/>
      <c r="B52" s="106"/>
      <c r="C52" s="112" t="s">
        <v>88</v>
      </c>
      <c r="D52" s="113">
        <f>'[7]NR 2024'!G52</f>
        <v>599.43399999999997</v>
      </c>
      <c r="E52" s="95"/>
      <c r="F52" s="3"/>
      <c r="G52" s="113">
        <f>'[7]NR 2024'!M52</f>
        <v>599.43399999999997</v>
      </c>
      <c r="H52" s="3"/>
      <c r="I52" s="3"/>
      <c r="J52" s="113">
        <f>'[7]NR 2024'!Y52</f>
        <v>1150</v>
      </c>
      <c r="K52" s="3"/>
      <c r="L52" s="114"/>
      <c r="M52" s="113">
        <v>400</v>
      </c>
      <c r="N52" s="114"/>
      <c r="O52" s="114"/>
      <c r="P52" s="113">
        <v>400</v>
      </c>
      <c r="Q52" s="3"/>
      <c r="R52" s="3"/>
      <c r="S52" s="3"/>
    </row>
    <row r="53" spans="1:19" x14ac:dyDescent="0.25">
      <c r="A53" s="1"/>
      <c r="B53" s="106"/>
      <c r="C53" s="112" t="s">
        <v>89</v>
      </c>
      <c r="D53" s="113">
        <f>'[7]NR 2024'!G53</f>
        <v>188.41300000000001</v>
      </c>
      <c r="E53" s="95"/>
      <c r="F53" s="3"/>
      <c r="G53" s="113">
        <f>'[7]NR 2024'!M53</f>
        <v>138.41300000000001</v>
      </c>
      <c r="H53" s="3"/>
      <c r="I53" s="3"/>
      <c r="J53" s="113">
        <f>'[7]NR 2024'!Y53</f>
        <v>150</v>
      </c>
      <c r="K53" s="3"/>
      <c r="L53" s="114"/>
      <c r="M53" s="113">
        <v>50</v>
      </c>
      <c r="N53" s="114"/>
      <c r="O53" s="114"/>
      <c r="P53" s="113">
        <v>50</v>
      </c>
      <c r="Q53" s="3"/>
      <c r="R53" s="3"/>
      <c r="S53" s="3"/>
    </row>
    <row r="54" spans="1:19" x14ac:dyDescent="0.25">
      <c r="A54" s="1"/>
      <c r="B54" s="106"/>
      <c r="C54" s="115" t="s">
        <v>90</v>
      </c>
      <c r="D54" s="113">
        <f>'[7]NR 2024'!G54</f>
        <v>1159.3900000000001</v>
      </c>
      <c r="E54" s="95"/>
      <c r="F54" s="3"/>
      <c r="G54" s="113">
        <f>'[7]NR 2024'!M54</f>
        <v>759.3900000000001</v>
      </c>
      <c r="H54" s="3"/>
      <c r="I54" s="3"/>
      <c r="J54" s="113">
        <f>'[7]NR 2024'!Y54</f>
        <v>750</v>
      </c>
      <c r="K54" s="3"/>
      <c r="L54" s="114"/>
      <c r="M54" s="113">
        <v>600</v>
      </c>
      <c r="N54" s="114"/>
      <c r="O54" s="114"/>
      <c r="P54" s="113">
        <v>600</v>
      </c>
      <c r="Q54" s="3"/>
      <c r="R54" s="3"/>
      <c r="S54" s="3"/>
    </row>
    <row r="55" spans="1:19" ht="10.5" customHeight="1" x14ac:dyDescent="0.25">
      <c r="A55" s="1"/>
      <c r="B55" s="106"/>
      <c r="C55" s="94"/>
      <c r="D55" s="95"/>
      <c r="E55" s="9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6"/>
      <c r="C56" s="109" t="s">
        <v>91</v>
      </c>
      <c r="D56" s="110" t="s">
        <v>81</v>
      </c>
      <c r="E56" s="95"/>
      <c r="F56" s="100"/>
      <c r="G56" s="110" t="s">
        <v>92</v>
      </c>
      <c r="H56" s="95"/>
      <c r="I56" s="100"/>
      <c r="J56" s="110" t="s">
        <v>83</v>
      </c>
      <c r="K56" s="100"/>
      <c r="L56" s="3"/>
      <c r="M56" s="110" t="s">
        <v>84</v>
      </c>
      <c r="N56" s="111"/>
      <c r="O56" s="111"/>
      <c r="P56" s="110" t="s">
        <v>85</v>
      </c>
      <c r="Q56" s="3"/>
      <c r="R56" s="3"/>
      <c r="S56" s="3"/>
    </row>
    <row r="57" spans="1:19" x14ac:dyDescent="0.25">
      <c r="A57" s="1"/>
      <c r="B57" s="106"/>
      <c r="C57" s="112"/>
      <c r="D57" s="116">
        <f>'[7]NR 2024'!E57</f>
        <v>89.74</v>
      </c>
      <c r="E57" s="95"/>
      <c r="F57" s="100"/>
      <c r="G57" s="116">
        <f>'[7]NR 2024'!J57</f>
        <v>90</v>
      </c>
      <c r="H57" s="95"/>
      <c r="I57" s="100"/>
      <c r="J57" s="116">
        <f>'[7]NR 2024'!V57</f>
        <v>90</v>
      </c>
      <c r="K57" s="100"/>
      <c r="L57" s="3"/>
      <c r="M57" s="116">
        <v>90</v>
      </c>
      <c r="N57" s="3"/>
      <c r="O57" s="3"/>
      <c r="P57" s="116">
        <v>90</v>
      </c>
      <c r="Q57" s="3"/>
      <c r="R57" s="3"/>
      <c r="S57" s="3"/>
    </row>
    <row r="58" spans="1:19" x14ac:dyDescent="0.25">
      <c r="A58" s="1"/>
      <c r="B58" s="106"/>
      <c r="C58" s="94"/>
      <c r="D58" s="95"/>
      <c r="E58" s="95"/>
      <c r="F58" s="100"/>
      <c r="G58" s="95"/>
      <c r="H58" s="95"/>
      <c r="I58" s="100"/>
      <c r="J58" s="100"/>
      <c r="K58" s="10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7" t="s">
        <v>93</v>
      </c>
      <c r="C59" s="118"/>
      <c r="D59" s="145"/>
      <c r="E59" s="145"/>
      <c r="F59" s="145"/>
      <c r="G59" s="145"/>
      <c r="H59" s="145"/>
      <c r="I59" s="145"/>
      <c r="J59" s="145"/>
      <c r="K59" s="145"/>
      <c r="L59" s="119"/>
      <c r="M59" s="119"/>
      <c r="N59" s="119"/>
      <c r="O59" s="119"/>
      <c r="P59" s="119"/>
      <c r="Q59" s="119"/>
      <c r="R59" s="120"/>
      <c r="S59" s="3"/>
    </row>
    <row r="60" spans="1:19" x14ac:dyDescent="0.25">
      <c r="A60" s="1"/>
      <c r="B60" s="121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122"/>
      <c r="S60" s="3"/>
    </row>
    <row r="61" spans="1:19" x14ac:dyDescent="0.25">
      <c r="A61" s="1"/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97"/>
      <c r="N61" s="97"/>
      <c r="O61" s="97"/>
      <c r="P61" s="97"/>
      <c r="Q61" s="97"/>
      <c r="R61" s="122"/>
      <c r="S61" s="3"/>
    </row>
    <row r="62" spans="1:19" x14ac:dyDescent="0.25">
      <c r="A62" s="1"/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97"/>
      <c r="M62" s="97"/>
      <c r="N62" s="97"/>
      <c r="O62" s="97"/>
      <c r="P62" s="97"/>
      <c r="Q62" s="97"/>
      <c r="R62" s="122"/>
      <c r="S62" s="3"/>
    </row>
    <row r="63" spans="1:19" x14ac:dyDescent="0.25">
      <c r="A63" s="1"/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97"/>
      <c r="M63" s="97"/>
      <c r="N63" s="97"/>
      <c r="O63" s="97"/>
      <c r="P63" s="97"/>
      <c r="Q63" s="97"/>
      <c r="R63" s="122"/>
      <c r="S63" s="3"/>
    </row>
    <row r="64" spans="1:19" x14ac:dyDescent="0.25">
      <c r="A64" s="1"/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97"/>
      <c r="M64" s="97"/>
      <c r="N64" s="97"/>
      <c r="O64" s="97"/>
      <c r="P64" s="97"/>
      <c r="Q64" s="97"/>
      <c r="R64" s="122"/>
      <c r="S64" s="3"/>
    </row>
    <row r="65" spans="1:19" x14ac:dyDescent="0.25">
      <c r="A65" s="1"/>
      <c r="B65" s="123"/>
      <c r="C65" s="124"/>
      <c r="D65" s="125"/>
      <c r="E65" s="125"/>
      <c r="F65" s="125"/>
      <c r="G65" s="125"/>
      <c r="H65" s="125"/>
      <c r="I65" s="125"/>
      <c r="J65" s="125"/>
      <c r="K65" s="125"/>
      <c r="L65" s="97"/>
      <c r="M65" s="97"/>
      <c r="N65" s="97"/>
      <c r="O65" s="97"/>
      <c r="P65" s="97"/>
      <c r="Q65" s="97"/>
      <c r="R65" s="122"/>
      <c r="S65" s="3"/>
    </row>
    <row r="66" spans="1:19" x14ac:dyDescent="0.25">
      <c r="A66" s="1"/>
      <c r="B66" s="126"/>
      <c r="C66" s="127"/>
      <c r="D66" s="125"/>
      <c r="E66" s="125"/>
      <c r="F66" s="125"/>
      <c r="G66" s="125"/>
      <c r="H66" s="125"/>
      <c r="I66" s="125"/>
      <c r="J66" s="125"/>
      <c r="K66" s="125"/>
      <c r="L66" s="97"/>
      <c r="M66" s="97"/>
      <c r="N66" s="97"/>
      <c r="O66" s="97"/>
      <c r="P66" s="97"/>
      <c r="Q66" s="97"/>
      <c r="R66" s="122"/>
      <c r="S66" s="3"/>
    </row>
    <row r="67" spans="1:19" x14ac:dyDescent="0.25">
      <c r="A67" s="1"/>
      <c r="B67" s="123"/>
      <c r="C67" s="128"/>
      <c r="D67" s="125"/>
      <c r="E67" s="125"/>
      <c r="F67" s="125"/>
      <c r="G67" s="125"/>
      <c r="H67" s="125"/>
      <c r="I67" s="125"/>
      <c r="J67" s="125"/>
      <c r="K67" s="125"/>
      <c r="L67" s="97"/>
      <c r="M67" s="97"/>
      <c r="N67" s="97"/>
      <c r="O67" s="97"/>
      <c r="P67" s="97"/>
      <c r="Q67" s="97"/>
      <c r="R67" s="122"/>
      <c r="S67" s="3"/>
    </row>
    <row r="68" spans="1:19" x14ac:dyDescent="0.25">
      <c r="A68" s="1"/>
      <c r="B68" s="123"/>
      <c r="C68" s="128"/>
      <c r="D68" s="125"/>
      <c r="E68" s="125"/>
      <c r="F68" s="125"/>
      <c r="G68" s="125"/>
      <c r="H68" s="125"/>
      <c r="I68" s="125"/>
      <c r="J68" s="125"/>
      <c r="K68" s="125"/>
      <c r="L68" s="97"/>
      <c r="M68" s="97"/>
      <c r="N68" s="97"/>
      <c r="O68" s="97"/>
      <c r="P68" s="97"/>
      <c r="Q68" s="97"/>
      <c r="R68" s="122"/>
      <c r="S68" s="3"/>
    </row>
    <row r="69" spans="1:19" x14ac:dyDescent="0.25">
      <c r="A69" s="1"/>
      <c r="B69" s="129"/>
      <c r="C69" s="130"/>
      <c r="D69" s="131"/>
      <c r="E69" s="131"/>
      <c r="F69" s="131"/>
      <c r="G69" s="131"/>
      <c r="H69" s="131"/>
      <c r="I69" s="131"/>
      <c r="J69" s="131"/>
      <c r="K69" s="131"/>
      <c r="L69" s="132"/>
      <c r="M69" s="132"/>
      <c r="N69" s="132"/>
      <c r="O69" s="132"/>
      <c r="P69" s="132"/>
      <c r="Q69" s="132"/>
      <c r="R69" s="133"/>
      <c r="S69" s="3"/>
    </row>
    <row r="70" spans="1:19" x14ac:dyDescent="0.25">
      <c r="A70" s="92"/>
      <c r="B70" s="134"/>
      <c r="C70" s="135"/>
      <c r="D70" s="136"/>
      <c r="E70" s="136"/>
      <c r="F70" s="136"/>
      <c r="G70" s="136"/>
      <c r="H70" s="136"/>
      <c r="I70" s="136"/>
      <c r="J70" s="136"/>
      <c r="K70" s="136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7" t="s">
        <v>94</v>
      </c>
      <c r="C72" s="138">
        <v>45209</v>
      </c>
      <c r="D72" s="137" t="s">
        <v>114</v>
      </c>
      <c r="E72" s="147" t="s">
        <v>113</v>
      </c>
      <c r="F72" s="147"/>
      <c r="G72" s="147"/>
      <c r="H72" s="137"/>
      <c r="I72" s="137" t="s">
        <v>96</v>
      </c>
      <c r="J72" s="366" t="s">
        <v>112</v>
      </c>
      <c r="K72" s="366"/>
      <c r="L72" s="366"/>
      <c r="M72" s="366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3"/>
      <c r="O73" s="3"/>
      <c r="P73" s="3"/>
      <c r="Q73" s="3"/>
      <c r="R73" s="3"/>
      <c r="S73" s="3"/>
    </row>
    <row r="74" spans="1:19" x14ac:dyDescent="0.25">
      <c r="A74" s="1"/>
      <c r="B74" s="137"/>
      <c r="C74" s="137"/>
      <c r="D74" s="137" t="s">
        <v>98</v>
      </c>
      <c r="E74" s="140"/>
      <c r="F74" s="140"/>
      <c r="G74" s="140"/>
      <c r="H74" s="137"/>
      <c r="I74" s="137" t="s">
        <v>98</v>
      </c>
      <c r="J74" s="141"/>
      <c r="K74" s="141"/>
      <c r="L74" s="141"/>
      <c r="M74" s="141"/>
      <c r="N74" s="3"/>
      <c r="O74" s="3"/>
      <c r="P74" s="3"/>
      <c r="Q74" s="3"/>
      <c r="R74" s="3"/>
      <c r="S74" s="3"/>
    </row>
    <row r="75" spans="1:19" x14ac:dyDescent="0.25">
      <c r="A75" s="1"/>
      <c r="B75" s="137"/>
      <c r="C75" s="137"/>
      <c r="D75" s="137"/>
      <c r="E75" s="140"/>
      <c r="F75" s="140"/>
      <c r="G75" s="140"/>
      <c r="H75" s="137"/>
      <c r="I75" s="137"/>
      <c r="J75" s="141"/>
      <c r="K75" s="141"/>
      <c r="L75" s="141"/>
      <c r="M75" s="141"/>
      <c r="N75" s="3"/>
      <c r="O75" s="3"/>
      <c r="P75" s="3"/>
      <c r="Q75" s="3"/>
      <c r="R75" s="3"/>
      <c r="S75" s="3"/>
    </row>
    <row r="76" spans="1:19" x14ac:dyDescent="0.25">
      <c r="A76" s="1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2"/>
      <c r="B77" s="134"/>
      <c r="C77" s="135"/>
      <c r="D77" s="136"/>
      <c r="E77" s="136"/>
      <c r="F77" s="136"/>
      <c r="G77" s="136"/>
      <c r="H77" s="136"/>
      <c r="I77" s="136"/>
      <c r="J77" s="136"/>
      <c r="K77" s="136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60">
    <mergeCell ref="E13:E14"/>
    <mergeCell ref="K13:K14"/>
    <mergeCell ref="L26:L27"/>
    <mergeCell ref="G10:I10"/>
    <mergeCell ref="G12:I12"/>
    <mergeCell ref="G13:G14"/>
    <mergeCell ref="H13:H14"/>
    <mergeCell ref="F13:F14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J25:L25"/>
    <mergeCell ref="B13:B14"/>
    <mergeCell ref="C26:C27"/>
    <mergeCell ref="C13:C14"/>
    <mergeCell ref="D12:F12"/>
    <mergeCell ref="D10:F10"/>
    <mergeCell ref="D13:D14"/>
    <mergeCell ref="D25:F25"/>
    <mergeCell ref="D26:D27"/>
    <mergeCell ref="E26:E27"/>
    <mergeCell ref="P10:R10"/>
    <mergeCell ref="P12:R12"/>
    <mergeCell ref="P13:P14"/>
    <mergeCell ref="Q13:Q14"/>
    <mergeCell ref="R13:R14"/>
    <mergeCell ref="L13:L14"/>
    <mergeCell ref="P25:R25"/>
    <mergeCell ref="P26:P27"/>
    <mergeCell ref="Q26:Q27"/>
    <mergeCell ref="R26:R27"/>
    <mergeCell ref="M25:O25"/>
    <mergeCell ref="M10:O10"/>
    <mergeCell ref="M12:O12"/>
    <mergeCell ref="M13:M14"/>
    <mergeCell ref="N13:N14"/>
    <mergeCell ref="O13:O14"/>
    <mergeCell ref="C43:C44"/>
    <mergeCell ref="C46:C47"/>
    <mergeCell ref="B26:B27"/>
    <mergeCell ref="G26:G27"/>
    <mergeCell ref="H26:H27"/>
    <mergeCell ref="I26:I27"/>
    <mergeCell ref="F26:F27"/>
    <mergeCell ref="E72:G72"/>
    <mergeCell ref="J72:M72"/>
    <mergeCell ref="M26:M27"/>
    <mergeCell ref="N26:N27"/>
    <mergeCell ref="O26:O27"/>
    <mergeCell ref="B63:K63"/>
    <mergeCell ref="B64:K64"/>
    <mergeCell ref="B62:K62"/>
    <mergeCell ref="D59:K59"/>
    <mergeCell ref="B61:K61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topLeftCell="A7" zoomScale="80" zoomScaleNormal="80" zoomScaleSheetLayoutView="80" workbookViewId="0">
      <selection activeCell="J30" sqref="J30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185" t="s">
        <v>115</v>
      </c>
      <c r="E4" s="185"/>
      <c r="F4" s="185"/>
      <c r="G4" s="185"/>
      <c r="H4" s="185"/>
      <c r="I4" s="185"/>
      <c r="J4" s="185"/>
      <c r="K4" s="18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7" t="s">
        <v>116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5</v>
      </c>
      <c r="C8" s="1"/>
      <c r="D8" s="186" t="s">
        <v>117</v>
      </c>
      <c r="E8" s="186"/>
      <c r="F8" s="186"/>
      <c r="G8" s="186"/>
      <c r="H8" s="186"/>
      <c r="I8" s="186"/>
      <c r="J8" s="186"/>
      <c r="K8" s="186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7</v>
      </c>
      <c r="C10" s="9" t="s">
        <v>8</v>
      </c>
      <c r="D10" s="180" t="s">
        <v>9</v>
      </c>
      <c r="E10" s="180"/>
      <c r="F10" s="181"/>
      <c r="G10" s="180" t="s">
        <v>10</v>
      </c>
      <c r="H10" s="180"/>
      <c r="I10" s="187"/>
      <c r="J10" s="188" t="s">
        <v>11</v>
      </c>
      <c r="K10" s="180"/>
      <c r="L10" s="181"/>
      <c r="M10" s="189" t="s">
        <v>12</v>
      </c>
      <c r="N10" s="180"/>
      <c r="O10" s="181"/>
      <c r="P10" s="180" t="s">
        <v>13</v>
      </c>
      <c r="Q10" s="180"/>
      <c r="R10" s="181"/>
      <c r="S10" s="3"/>
    </row>
    <row r="11" spans="1:19" ht="30.75" customHeight="1" thickBot="1" x14ac:dyDescent="0.3">
      <c r="A11" s="1"/>
      <c r="B11" s="10"/>
      <c r="C11" s="11"/>
      <c r="D11" s="12" t="s">
        <v>14</v>
      </c>
      <c r="E11" s="13" t="s">
        <v>15</v>
      </c>
      <c r="F11" s="13" t="s">
        <v>16</v>
      </c>
      <c r="G11" s="12" t="s">
        <v>14</v>
      </c>
      <c r="H11" s="13" t="s">
        <v>15</v>
      </c>
      <c r="I11" s="14" t="s">
        <v>16</v>
      </c>
      <c r="J11" s="14" t="s">
        <v>14</v>
      </c>
      <c r="K11" s="13" t="s">
        <v>15</v>
      </c>
      <c r="L11" s="13" t="s">
        <v>16</v>
      </c>
      <c r="M11" s="15" t="s">
        <v>14</v>
      </c>
      <c r="N11" s="13" t="s">
        <v>15</v>
      </c>
      <c r="O11" s="13" t="s">
        <v>16</v>
      </c>
      <c r="P11" s="12" t="s">
        <v>14</v>
      </c>
      <c r="Q11" s="13" t="s">
        <v>15</v>
      </c>
      <c r="R11" s="13" t="s">
        <v>16</v>
      </c>
      <c r="S11" s="3"/>
    </row>
    <row r="12" spans="1:19" ht="15.75" customHeight="1" thickBot="1" x14ac:dyDescent="0.3">
      <c r="A12" s="1"/>
      <c r="B12" s="16"/>
      <c r="C12" s="17" t="s">
        <v>17</v>
      </c>
      <c r="D12" s="182"/>
      <c r="E12" s="182"/>
      <c r="F12" s="183"/>
      <c r="G12" s="182"/>
      <c r="H12" s="182"/>
      <c r="I12" s="182"/>
      <c r="J12" s="184"/>
      <c r="K12" s="182"/>
      <c r="L12" s="183"/>
      <c r="M12" s="182"/>
      <c r="N12" s="182"/>
      <c r="O12" s="183"/>
      <c r="P12" s="182"/>
      <c r="Q12" s="182"/>
      <c r="R12" s="183"/>
      <c r="S12" s="3"/>
    </row>
    <row r="13" spans="1:19" ht="15.75" customHeight="1" x14ac:dyDescent="0.25">
      <c r="A13" s="1"/>
      <c r="B13" s="159" t="s">
        <v>7</v>
      </c>
      <c r="C13" s="161" t="s">
        <v>8</v>
      </c>
      <c r="D13" s="176" t="s">
        <v>18</v>
      </c>
      <c r="E13" s="165" t="s">
        <v>19</v>
      </c>
      <c r="F13" s="167" t="s">
        <v>17</v>
      </c>
      <c r="G13" s="169" t="s">
        <v>18</v>
      </c>
      <c r="H13" s="165" t="s">
        <v>19</v>
      </c>
      <c r="I13" s="174" t="s">
        <v>17</v>
      </c>
      <c r="J13" s="176" t="s">
        <v>18</v>
      </c>
      <c r="K13" s="165" t="s">
        <v>19</v>
      </c>
      <c r="L13" s="167" t="s">
        <v>17</v>
      </c>
      <c r="M13" s="178" t="s">
        <v>18</v>
      </c>
      <c r="N13" s="165" t="s">
        <v>19</v>
      </c>
      <c r="O13" s="167" t="s">
        <v>17</v>
      </c>
      <c r="P13" s="169" t="s">
        <v>18</v>
      </c>
      <c r="Q13" s="165" t="s">
        <v>19</v>
      </c>
      <c r="R13" s="167" t="s">
        <v>17</v>
      </c>
      <c r="S13" s="3"/>
    </row>
    <row r="14" spans="1:19" ht="15.75" thickBot="1" x14ac:dyDescent="0.3">
      <c r="A14" s="1"/>
      <c r="B14" s="160"/>
      <c r="C14" s="162"/>
      <c r="D14" s="177"/>
      <c r="E14" s="166"/>
      <c r="F14" s="168"/>
      <c r="G14" s="170"/>
      <c r="H14" s="166"/>
      <c r="I14" s="175"/>
      <c r="J14" s="177"/>
      <c r="K14" s="166"/>
      <c r="L14" s="168"/>
      <c r="M14" s="179"/>
      <c r="N14" s="166"/>
      <c r="O14" s="168"/>
      <c r="P14" s="170"/>
      <c r="Q14" s="166"/>
      <c r="R14" s="168"/>
      <c r="S14" s="3"/>
    </row>
    <row r="15" spans="1:19" x14ac:dyDescent="0.25">
      <c r="A15" s="1"/>
      <c r="B15" s="18" t="s">
        <v>20</v>
      </c>
      <c r="C15" s="19" t="s">
        <v>21</v>
      </c>
      <c r="D15" s="20">
        <v>2252.3000000000002</v>
      </c>
      <c r="E15" s="21">
        <v>188.6</v>
      </c>
      <c r="F15" s="22">
        <f>SUM(D15:E15)</f>
        <v>2440.9</v>
      </c>
      <c r="G15" s="20">
        <f>'[8]NR 2024'!M15</f>
        <v>2100</v>
      </c>
      <c r="H15" s="21"/>
      <c r="I15" s="23">
        <f t="shared" ref="I15:I23" si="0">G15+H15</f>
        <v>2100</v>
      </c>
      <c r="J15" s="24">
        <v>2500</v>
      </c>
      <c r="K15" s="25">
        <v>200</v>
      </c>
      <c r="L15" s="26">
        <f>J15+K15</f>
        <v>2700</v>
      </c>
      <c r="M15" s="27">
        <v>2500</v>
      </c>
      <c r="N15" s="21">
        <v>200</v>
      </c>
      <c r="O15" s="22">
        <f t="shared" ref="O15:O23" si="1">M15+N15</f>
        <v>2700</v>
      </c>
      <c r="P15" s="20">
        <v>2500</v>
      </c>
      <c r="Q15" s="21">
        <v>200</v>
      </c>
      <c r="R15" s="22">
        <f t="shared" ref="R15:R23" si="2">P15+Q15</f>
        <v>2700</v>
      </c>
      <c r="S15" s="3"/>
    </row>
    <row r="16" spans="1:19" x14ac:dyDescent="0.25">
      <c r="A16" s="1"/>
      <c r="B16" s="28" t="s">
        <v>22</v>
      </c>
      <c r="C16" s="29" t="s">
        <v>23</v>
      </c>
      <c r="D16" s="20">
        <v>5294.5</v>
      </c>
      <c r="E16" s="31"/>
      <c r="F16" s="22">
        <f t="shared" ref="F16:F23" si="3">SUM(D16:E16)</f>
        <v>5294.5</v>
      </c>
      <c r="G16" s="20">
        <f>'[8]NR 2024'!M16</f>
        <v>6209.2</v>
      </c>
      <c r="H16" s="21"/>
      <c r="I16" s="23">
        <f t="shared" si="0"/>
        <v>6209.2</v>
      </c>
      <c r="J16" s="32">
        <v>6715.6</v>
      </c>
      <c r="K16" s="33"/>
      <c r="L16" s="34">
        <f t="shared" ref="L16:L23" si="4">J16+K16</f>
        <v>6715.6</v>
      </c>
      <c r="M16" s="35">
        <v>6715.6</v>
      </c>
      <c r="N16" s="31"/>
      <c r="O16" s="22">
        <f t="shared" si="1"/>
        <v>6715.6</v>
      </c>
      <c r="P16" s="30">
        <v>6715.6</v>
      </c>
      <c r="Q16" s="31"/>
      <c r="R16" s="22">
        <f t="shared" si="2"/>
        <v>6715.6</v>
      </c>
      <c r="S16" s="3"/>
    </row>
    <row r="17" spans="1:19" x14ac:dyDescent="0.25">
      <c r="A17" s="1"/>
      <c r="B17" s="28" t="s">
        <v>24</v>
      </c>
      <c r="C17" s="36" t="s">
        <v>25</v>
      </c>
      <c r="D17" s="20">
        <v>328.7</v>
      </c>
      <c r="E17" s="31"/>
      <c r="F17" s="22">
        <f t="shared" si="3"/>
        <v>328.7</v>
      </c>
      <c r="G17" s="20">
        <f>'[8]NR 2024'!M17</f>
        <v>332.6</v>
      </c>
      <c r="H17" s="21"/>
      <c r="I17" s="23">
        <f t="shared" si="0"/>
        <v>332.6</v>
      </c>
      <c r="J17" s="32">
        <v>835.5</v>
      </c>
      <c r="K17" s="33"/>
      <c r="L17" s="34">
        <f t="shared" si="4"/>
        <v>835.5</v>
      </c>
      <c r="M17" s="35"/>
      <c r="N17" s="37"/>
      <c r="O17" s="22">
        <f t="shared" si="1"/>
        <v>0</v>
      </c>
      <c r="P17" s="30"/>
      <c r="Q17" s="37"/>
      <c r="R17" s="22">
        <f t="shared" si="2"/>
        <v>0</v>
      </c>
      <c r="S17" s="3"/>
    </row>
    <row r="18" spans="1:19" x14ac:dyDescent="0.25">
      <c r="A18" s="1"/>
      <c r="B18" s="28" t="s">
        <v>26</v>
      </c>
      <c r="C18" s="38" t="s">
        <v>27</v>
      </c>
      <c r="D18" s="20">
        <v>54056.3</v>
      </c>
      <c r="E18" s="21"/>
      <c r="F18" s="22">
        <f t="shared" si="3"/>
        <v>54056.3</v>
      </c>
      <c r="G18" s="20">
        <f>'[8]NR 2024'!M18</f>
        <v>60001.2</v>
      </c>
      <c r="H18" s="21"/>
      <c r="I18" s="23">
        <f t="shared" si="0"/>
        <v>60001.2</v>
      </c>
      <c r="J18" s="32">
        <v>60001.2</v>
      </c>
      <c r="K18" s="33"/>
      <c r="L18" s="34">
        <f t="shared" si="4"/>
        <v>60001.2</v>
      </c>
      <c r="M18" s="35">
        <v>60001.2</v>
      </c>
      <c r="N18" s="21"/>
      <c r="O18" s="22">
        <f t="shared" si="1"/>
        <v>60001.2</v>
      </c>
      <c r="P18" s="30">
        <v>60001.2</v>
      </c>
      <c r="Q18" s="21"/>
      <c r="R18" s="22">
        <f t="shared" si="2"/>
        <v>60001.2</v>
      </c>
      <c r="S18" s="3"/>
    </row>
    <row r="19" spans="1:19" x14ac:dyDescent="0.25">
      <c r="A19" s="1"/>
      <c r="B19" s="28" t="s">
        <v>28</v>
      </c>
      <c r="C19" s="39" t="s">
        <v>29</v>
      </c>
      <c r="D19" s="20">
        <v>965.2</v>
      </c>
      <c r="E19" s="21"/>
      <c r="F19" s="22">
        <f t="shared" si="3"/>
        <v>965.2</v>
      </c>
      <c r="G19" s="20">
        <f>'[8]NR 2024'!M19</f>
        <v>957</v>
      </c>
      <c r="H19" s="21"/>
      <c r="I19" s="23">
        <f t="shared" si="0"/>
        <v>957</v>
      </c>
      <c r="J19" s="32">
        <v>957</v>
      </c>
      <c r="K19" s="33"/>
      <c r="L19" s="34">
        <f t="shared" si="4"/>
        <v>957</v>
      </c>
      <c r="M19" s="35">
        <v>957</v>
      </c>
      <c r="N19" s="40"/>
      <c r="O19" s="22">
        <f t="shared" si="1"/>
        <v>957</v>
      </c>
      <c r="P19" s="30">
        <v>957</v>
      </c>
      <c r="Q19" s="40"/>
      <c r="R19" s="22">
        <f t="shared" si="2"/>
        <v>957</v>
      </c>
      <c r="S19" s="3"/>
    </row>
    <row r="20" spans="1:19" x14ac:dyDescent="0.25">
      <c r="A20" s="1"/>
      <c r="B20" s="28" t="s">
        <v>30</v>
      </c>
      <c r="C20" s="41" t="s">
        <v>31</v>
      </c>
      <c r="D20" s="20"/>
      <c r="E20" s="21"/>
      <c r="F20" s="22">
        <f t="shared" si="3"/>
        <v>0</v>
      </c>
      <c r="G20" s="20">
        <f>'[8]NR 2024'!M20</f>
        <v>0</v>
      </c>
      <c r="H20" s="21"/>
      <c r="I20" s="23">
        <f t="shared" si="0"/>
        <v>0</v>
      </c>
      <c r="J20" s="32">
        <v>0</v>
      </c>
      <c r="K20" s="33"/>
      <c r="L20" s="34">
        <f t="shared" si="4"/>
        <v>0</v>
      </c>
      <c r="M20" s="35"/>
      <c r="N20" s="40"/>
      <c r="O20" s="22">
        <f t="shared" si="1"/>
        <v>0</v>
      </c>
      <c r="P20" s="30"/>
      <c r="Q20" s="40"/>
      <c r="R20" s="22">
        <f t="shared" si="2"/>
        <v>0</v>
      </c>
      <c r="S20" s="3"/>
    </row>
    <row r="21" spans="1:19" x14ac:dyDescent="0.25">
      <c r="A21" s="1"/>
      <c r="B21" s="28" t="s">
        <v>32</v>
      </c>
      <c r="C21" s="42" t="s">
        <v>33</v>
      </c>
      <c r="D21" s="20"/>
      <c r="E21" s="21"/>
      <c r="F21" s="22">
        <f t="shared" si="3"/>
        <v>0</v>
      </c>
      <c r="G21" s="20">
        <f>'[8]NR 2024'!M21</f>
        <v>1500</v>
      </c>
      <c r="H21" s="21"/>
      <c r="I21" s="23">
        <f t="shared" si="0"/>
        <v>1500</v>
      </c>
      <c r="J21" s="32">
        <v>1500</v>
      </c>
      <c r="K21" s="33"/>
      <c r="L21" s="34">
        <f t="shared" si="4"/>
        <v>1500</v>
      </c>
      <c r="M21" s="43">
        <v>1500</v>
      </c>
      <c r="N21" s="44"/>
      <c r="O21" s="22">
        <f t="shared" si="1"/>
        <v>1500</v>
      </c>
      <c r="P21" s="30">
        <v>1500</v>
      </c>
      <c r="Q21" s="44"/>
      <c r="R21" s="22">
        <f t="shared" si="2"/>
        <v>1500</v>
      </c>
      <c r="S21" s="3"/>
    </row>
    <row r="22" spans="1:19" x14ac:dyDescent="0.25">
      <c r="A22" s="1"/>
      <c r="B22" s="28" t="s">
        <v>34</v>
      </c>
      <c r="C22" s="42" t="s">
        <v>35</v>
      </c>
      <c r="D22" s="20"/>
      <c r="E22" s="21"/>
      <c r="F22" s="22">
        <f t="shared" si="3"/>
        <v>0</v>
      </c>
      <c r="G22" s="20">
        <f>'[8]NR 2024'!M22</f>
        <v>300</v>
      </c>
      <c r="H22" s="21"/>
      <c r="I22" s="23">
        <f t="shared" si="0"/>
        <v>300</v>
      </c>
      <c r="J22" s="32"/>
      <c r="K22" s="33"/>
      <c r="L22" s="34">
        <f t="shared" si="4"/>
        <v>0</v>
      </c>
      <c r="M22" s="35">
        <v>0</v>
      </c>
      <c r="N22" s="44"/>
      <c r="O22" s="22">
        <f t="shared" si="1"/>
        <v>0</v>
      </c>
      <c r="P22" s="30"/>
      <c r="Q22" s="44"/>
      <c r="R22" s="22">
        <f t="shared" si="2"/>
        <v>0</v>
      </c>
      <c r="S22" s="3"/>
    </row>
    <row r="23" spans="1:19" ht="15.75" thickBot="1" x14ac:dyDescent="0.3">
      <c r="A23" s="1"/>
      <c r="B23" s="45" t="s">
        <v>36</v>
      </c>
      <c r="C23" s="46" t="s">
        <v>37</v>
      </c>
      <c r="D23" s="20"/>
      <c r="E23" s="21"/>
      <c r="F23" s="22">
        <f t="shared" si="3"/>
        <v>0</v>
      </c>
      <c r="G23" s="20">
        <f>'[8]NR 2024'!M23</f>
        <v>0</v>
      </c>
      <c r="H23" s="21"/>
      <c r="I23" s="48">
        <f t="shared" si="0"/>
        <v>0</v>
      </c>
      <c r="J23" s="32"/>
      <c r="K23" s="33"/>
      <c r="L23" s="34">
        <f t="shared" si="4"/>
        <v>0</v>
      </c>
      <c r="M23" s="49">
        <v>0</v>
      </c>
      <c r="N23" s="50"/>
      <c r="O23" s="51">
        <f t="shared" si="1"/>
        <v>0</v>
      </c>
      <c r="P23" s="47"/>
      <c r="Q23" s="50"/>
      <c r="R23" s="51">
        <f t="shared" si="2"/>
        <v>0</v>
      </c>
      <c r="S23" s="3"/>
    </row>
    <row r="24" spans="1:19" ht="15.75" thickBot="1" x14ac:dyDescent="0.3">
      <c r="A24" s="1"/>
      <c r="B24" s="52" t="s">
        <v>38</v>
      </c>
      <c r="C24" s="53" t="s">
        <v>39</v>
      </c>
      <c r="D24" s="54">
        <f t="shared" ref="D24:R24" si="5">SUM(D15:D21)</f>
        <v>62897</v>
      </c>
      <c r="E24" s="54">
        <f t="shared" si="5"/>
        <v>188.6</v>
      </c>
      <c r="F24" s="54">
        <f t="shared" si="5"/>
        <v>63085.599999999999</v>
      </c>
      <c r="G24" s="54">
        <f t="shared" si="5"/>
        <v>71100</v>
      </c>
      <c r="H24" s="54">
        <f>SUM(H15:H21)</f>
        <v>0</v>
      </c>
      <c r="I24" s="55">
        <f t="shared" si="5"/>
        <v>71100</v>
      </c>
      <c r="J24" s="56">
        <f>SUM(J15:J22)</f>
        <v>72509.3</v>
      </c>
      <c r="K24" s="56">
        <f t="shared" si="5"/>
        <v>200</v>
      </c>
      <c r="L24" s="56">
        <f t="shared" si="5"/>
        <v>72709.3</v>
      </c>
      <c r="M24" s="57">
        <f>SUM(M15:M23)</f>
        <v>71673.8</v>
      </c>
      <c r="N24" s="54">
        <f t="shared" si="5"/>
        <v>200</v>
      </c>
      <c r="O24" s="54">
        <f t="shared" si="5"/>
        <v>71873.8</v>
      </c>
      <c r="P24" s="54">
        <f t="shared" si="5"/>
        <v>71673.8</v>
      </c>
      <c r="Q24" s="54">
        <f t="shared" si="5"/>
        <v>200</v>
      </c>
      <c r="R24" s="54">
        <f t="shared" si="5"/>
        <v>71873.8</v>
      </c>
      <c r="S24" s="3"/>
    </row>
    <row r="25" spans="1:19" ht="15.75" customHeight="1" thickBot="1" x14ac:dyDescent="0.3">
      <c r="A25" s="1"/>
      <c r="B25" s="58"/>
      <c r="C25" s="59" t="s">
        <v>40</v>
      </c>
      <c r="D25" s="171"/>
      <c r="E25" s="171"/>
      <c r="F25" s="172"/>
      <c r="G25" s="171"/>
      <c r="H25" s="171"/>
      <c r="I25" s="171"/>
      <c r="J25" s="173"/>
      <c r="K25" s="171"/>
      <c r="L25" s="172"/>
      <c r="M25" s="171"/>
      <c r="N25" s="171"/>
      <c r="O25" s="172"/>
      <c r="P25" s="171"/>
      <c r="Q25" s="171"/>
      <c r="R25" s="172"/>
      <c r="S25" s="3"/>
    </row>
    <row r="26" spans="1:19" x14ac:dyDescent="0.25">
      <c r="A26" s="1"/>
      <c r="B26" s="159" t="s">
        <v>7</v>
      </c>
      <c r="C26" s="161" t="s">
        <v>8</v>
      </c>
      <c r="D26" s="155" t="s">
        <v>41</v>
      </c>
      <c r="E26" s="148" t="s">
        <v>42</v>
      </c>
      <c r="F26" s="150" t="s">
        <v>43</v>
      </c>
      <c r="G26" s="163" t="s">
        <v>41</v>
      </c>
      <c r="H26" s="155" t="s">
        <v>42</v>
      </c>
      <c r="I26" s="157" t="s">
        <v>43</v>
      </c>
      <c r="J26" s="155" t="s">
        <v>41</v>
      </c>
      <c r="K26" s="148" t="s">
        <v>42</v>
      </c>
      <c r="L26" s="150" t="s">
        <v>43</v>
      </c>
      <c r="M26" s="152" t="s">
        <v>41</v>
      </c>
      <c r="N26" s="148" t="s">
        <v>42</v>
      </c>
      <c r="O26" s="150" t="s">
        <v>43</v>
      </c>
      <c r="P26" s="163" t="s">
        <v>41</v>
      </c>
      <c r="Q26" s="148" t="s">
        <v>42</v>
      </c>
      <c r="R26" s="150" t="s">
        <v>43</v>
      </c>
      <c r="S26" s="3"/>
    </row>
    <row r="27" spans="1:19" ht="15.75" thickBot="1" x14ac:dyDescent="0.3">
      <c r="A27" s="1"/>
      <c r="B27" s="160"/>
      <c r="C27" s="162"/>
      <c r="D27" s="156"/>
      <c r="E27" s="149"/>
      <c r="F27" s="151"/>
      <c r="G27" s="164"/>
      <c r="H27" s="156"/>
      <c r="I27" s="158"/>
      <c r="J27" s="156"/>
      <c r="K27" s="149"/>
      <c r="L27" s="151"/>
      <c r="M27" s="153"/>
      <c r="N27" s="149"/>
      <c r="O27" s="151"/>
      <c r="P27" s="164"/>
      <c r="Q27" s="149"/>
      <c r="R27" s="151"/>
      <c r="S27" s="3"/>
    </row>
    <row r="28" spans="1:19" x14ac:dyDescent="0.25">
      <c r="A28" s="1"/>
      <c r="B28" s="18" t="s">
        <v>44</v>
      </c>
      <c r="C28" s="60" t="s">
        <v>45</v>
      </c>
      <c r="D28" s="20">
        <v>438.4</v>
      </c>
      <c r="E28" s="21">
        <v>1.1000000000000001</v>
      </c>
      <c r="F28" s="22">
        <f>SUM(D28:E28)</f>
        <v>439.5</v>
      </c>
      <c r="G28" s="20">
        <v>495</v>
      </c>
      <c r="H28" s="21">
        <f>'[8]NR 2024'!N28</f>
        <v>0</v>
      </c>
      <c r="I28" s="23">
        <f t="shared" ref="I28:I38" si="6">G28+H28</f>
        <v>495</v>
      </c>
      <c r="J28" s="24">
        <v>543</v>
      </c>
      <c r="K28" s="25"/>
      <c r="L28" s="26">
        <f t="shared" ref="L28:L38" si="7">J28+K28</f>
        <v>543</v>
      </c>
      <c r="M28" s="61">
        <v>543</v>
      </c>
      <c r="N28" s="61"/>
      <c r="O28" s="22">
        <f t="shared" ref="O28:O38" si="8">M28+N28</f>
        <v>543</v>
      </c>
      <c r="P28" s="61">
        <v>543</v>
      </c>
      <c r="Q28" s="61"/>
      <c r="R28" s="22">
        <f t="shared" ref="R28:R38" si="9">P28+Q28</f>
        <v>543</v>
      </c>
      <c r="S28" s="3"/>
    </row>
    <row r="29" spans="1:19" x14ac:dyDescent="0.25">
      <c r="A29" s="1"/>
      <c r="B29" s="28" t="s">
        <v>46</v>
      </c>
      <c r="C29" s="62" t="s">
        <v>47</v>
      </c>
      <c r="D29" s="20">
        <v>3287.3</v>
      </c>
      <c r="E29" s="31"/>
      <c r="F29" s="22">
        <f t="shared" ref="F29:F38" si="10">SUM(D29:E29)</f>
        <v>3287.3</v>
      </c>
      <c r="G29" s="20">
        <v>3008</v>
      </c>
      <c r="H29" s="21">
        <f>'[8]NR 2024'!N29</f>
        <v>0</v>
      </c>
      <c r="I29" s="23">
        <f t="shared" si="6"/>
        <v>3008</v>
      </c>
      <c r="J29" s="32">
        <v>3403.2</v>
      </c>
      <c r="K29" s="63"/>
      <c r="L29" s="34">
        <f t="shared" si="7"/>
        <v>3403.2</v>
      </c>
      <c r="M29" s="64">
        <v>3308.8</v>
      </c>
      <c r="N29" s="65"/>
      <c r="O29" s="22">
        <f t="shared" si="8"/>
        <v>3308.8</v>
      </c>
      <c r="P29" s="64">
        <v>3308.8</v>
      </c>
      <c r="Q29" s="65"/>
      <c r="R29" s="22">
        <f t="shared" si="9"/>
        <v>3308.8</v>
      </c>
      <c r="S29" s="3"/>
    </row>
    <row r="30" spans="1:19" x14ac:dyDescent="0.25">
      <c r="A30" s="1"/>
      <c r="B30" s="28" t="s">
        <v>48</v>
      </c>
      <c r="C30" s="42" t="s">
        <v>49</v>
      </c>
      <c r="D30" s="20">
        <v>2328.4</v>
      </c>
      <c r="E30" s="31"/>
      <c r="F30" s="22">
        <f t="shared" si="10"/>
        <v>2328.4</v>
      </c>
      <c r="G30" s="20">
        <v>3121.1</v>
      </c>
      <c r="H30" s="21">
        <f>'[8]NR 2024'!N30</f>
        <v>0</v>
      </c>
      <c r="I30" s="23">
        <f t="shared" si="6"/>
        <v>3121.1</v>
      </c>
      <c r="J30" s="32">
        <v>3151.1</v>
      </c>
      <c r="K30" s="63">
        <v>200</v>
      </c>
      <c r="L30" s="34">
        <f t="shared" si="7"/>
        <v>3351.1</v>
      </c>
      <c r="M30" s="64">
        <v>3151.1</v>
      </c>
      <c r="N30" s="65">
        <v>200</v>
      </c>
      <c r="O30" s="22">
        <f t="shared" si="8"/>
        <v>3351.1</v>
      </c>
      <c r="P30" s="64">
        <v>3151.1</v>
      </c>
      <c r="Q30" s="65">
        <v>200</v>
      </c>
      <c r="R30" s="22">
        <f t="shared" si="9"/>
        <v>3351.1</v>
      </c>
      <c r="S30" s="3"/>
    </row>
    <row r="31" spans="1:19" x14ac:dyDescent="0.25">
      <c r="A31" s="1"/>
      <c r="B31" s="28" t="s">
        <v>50</v>
      </c>
      <c r="C31" s="42" t="s">
        <v>51</v>
      </c>
      <c r="D31" s="20">
        <v>1687.3</v>
      </c>
      <c r="E31" s="21"/>
      <c r="F31" s="22">
        <f t="shared" si="10"/>
        <v>1687.3</v>
      </c>
      <c r="G31" s="20">
        <v>1859.1</v>
      </c>
      <c r="H31" s="21">
        <f>'[8]NR 2024'!N31</f>
        <v>0</v>
      </c>
      <c r="I31" s="23">
        <f t="shared" si="6"/>
        <v>1859.1</v>
      </c>
      <c r="J31" s="32">
        <v>2545</v>
      </c>
      <c r="K31" s="33"/>
      <c r="L31" s="34">
        <f t="shared" si="7"/>
        <v>2545</v>
      </c>
      <c r="M31" s="64">
        <v>2045</v>
      </c>
      <c r="N31" s="64"/>
      <c r="O31" s="22">
        <f t="shared" si="8"/>
        <v>2045</v>
      </c>
      <c r="P31" s="64">
        <v>2045</v>
      </c>
      <c r="Q31" s="64"/>
      <c r="R31" s="22">
        <f t="shared" si="9"/>
        <v>2045</v>
      </c>
      <c r="S31" s="3"/>
    </row>
    <row r="32" spans="1:19" x14ac:dyDescent="0.25">
      <c r="A32" s="1"/>
      <c r="B32" s="28" t="s">
        <v>52</v>
      </c>
      <c r="C32" s="42" t="s">
        <v>53</v>
      </c>
      <c r="D32" s="20">
        <v>51664.3</v>
      </c>
      <c r="E32" s="21"/>
      <c r="F32" s="22">
        <f t="shared" si="10"/>
        <v>51664.3</v>
      </c>
      <c r="G32" s="20">
        <v>59243.5</v>
      </c>
      <c r="H32" s="21">
        <f>'[8]NR 2024'!N32</f>
        <v>0</v>
      </c>
      <c r="I32" s="23">
        <f t="shared" si="6"/>
        <v>59243.5</v>
      </c>
      <c r="J32" s="32">
        <v>59241.1</v>
      </c>
      <c r="K32" s="33"/>
      <c r="L32" s="34">
        <f t="shared" si="7"/>
        <v>59241.1</v>
      </c>
      <c r="M32" s="64">
        <v>59000</v>
      </c>
      <c r="N32" s="64"/>
      <c r="O32" s="22">
        <f t="shared" si="8"/>
        <v>59000</v>
      </c>
      <c r="P32" s="64">
        <v>59000</v>
      </c>
      <c r="Q32" s="64"/>
      <c r="R32" s="22">
        <f t="shared" si="9"/>
        <v>59000</v>
      </c>
      <c r="S32" s="3"/>
    </row>
    <row r="33" spans="1:19" x14ac:dyDescent="0.25">
      <c r="A33" s="1"/>
      <c r="B33" s="28" t="s">
        <v>54</v>
      </c>
      <c r="C33" s="39" t="s">
        <v>55</v>
      </c>
      <c r="D33" s="20">
        <v>38342.199999999997</v>
      </c>
      <c r="E33" s="21"/>
      <c r="F33" s="22">
        <f t="shared" si="10"/>
        <v>38342.199999999997</v>
      </c>
      <c r="G33" s="20">
        <v>180.3</v>
      </c>
      <c r="H33" s="21">
        <f>'[8]NR 2024'!N33</f>
        <v>0</v>
      </c>
      <c r="I33" s="23">
        <f t="shared" si="6"/>
        <v>180.3</v>
      </c>
      <c r="J33" s="32"/>
      <c r="K33" s="33"/>
      <c r="L33" s="34">
        <f t="shared" si="7"/>
        <v>0</v>
      </c>
      <c r="M33" s="64"/>
      <c r="N33" s="64"/>
      <c r="O33" s="22">
        <f t="shared" si="8"/>
        <v>0</v>
      </c>
      <c r="P33" s="64"/>
      <c r="Q33" s="64"/>
      <c r="R33" s="22">
        <f t="shared" si="9"/>
        <v>0</v>
      </c>
      <c r="S33" s="3"/>
    </row>
    <row r="34" spans="1:19" x14ac:dyDescent="0.25">
      <c r="A34" s="1"/>
      <c r="B34" s="28" t="s">
        <v>56</v>
      </c>
      <c r="C34" s="66" t="s">
        <v>57</v>
      </c>
      <c r="D34" s="20">
        <v>13321.9</v>
      </c>
      <c r="E34" s="21"/>
      <c r="F34" s="22">
        <f t="shared" si="10"/>
        <v>13321.9</v>
      </c>
      <c r="G34" s="20">
        <v>63.2</v>
      </c>
      <c r="H34" s="21">
        <f>'[8]NR 2024'!N34</f>
        <v>0</v>
      </c>
      <c r="I34" s="23">
        <f t="shared" si="6"/>
        <v>63.2</v>
      </c>
      <c r="J34" s="32"/>
      <c r="K34" s="33"/>
      <c r="L34" s="34">
        <f t="shared" si="7"/>
        <v>0</v>
      </c>
      <c r="M34" s="64"/>
      <c r="N34" s="64"/>
      <c r="O34" s="22">
        <f t="shared" si="8"/>
        <v>0</v>
      </c>
      <c r="P34" s="64"/>
      <c r="Q34" s="64"/>
      <c r="R34" s="22">
        <f t="shared" si="9"/>
        <v>0</v>
      </c>
      <c r="S34" s="3"/>
    </row>
    <row r="35" spans="1:19" x14ac:dyDescent="0.25">
      <c r="A35" s="1"/>
      <c r="B35" s="28" t="s">
        <v>58</v>
      </c>
      <c r="C35" s="42" t="s">
        <v>59</v>
      </c>
      <c r="D35" s="20"/>
      <c r="E35" s="21"/>
      <c r="F35" s="22">
        <f t="shared" si="10"/>
        <v>0</v>
      </c>
      <c r="G35" s="20">
        <v>60</v>
      </c>
      <c r="H35" s="21">
        <f>'[8]NR 2024'!N35</f>
        <v>0</v>
      </c>
      <c r="I35" s="23">
        <f t="shared" si="6"/>
        <v>60</v>
      </c>
      <c r="J35" s="32"/>
      <c r="K35" s="33"/>
      <c r="L35" s="34">
        <f t="shared" si="7"/>
        <v>0</v>
      </c>
      <c r="M35" s="64"/>
      <c r="N35" s="64"/>
      <c r="O35" s="22">
        <f t="shared" si="8"/>
        <v>0</v>
      </c>
      <c r="P35" s="64"/>
      <c r="Q35" s="64"/>
      <c r="R35" s="22">
        <f t="shared" si="9"/>
        <v>0</v>
      </c>
      <c r="S35" s="3"/>
    </row>
    <row r="36" spans="1:19" x14ac:dyDescent="0.25">
      <c r="A36" s="1"/>
      <c r="B36" s="28" t="s">
        <v>60</v>
      </c>
      <c r="C36" s="42" t="s">
        <v>61</v>
      </c>
      <c r="D36" s="20"/>
      <c r="E36" s="21"/>
      <c r="F36" s="22">
        <f t="shared" si="10"/>
        <v>0</v>
      </c>
      <c r="G36" s="20">
        <v>0</v>
      </c>
      <c r="H36" s="21">
        <f>'[8]NR 2024'!N36</f>
        <v>0</v>
      </c>
      <c r="I36" s="23">
        <f t="shared" si="6"/>
        <v>0</v>
      </c>
      <c r="J36" s="32"/>
      <c r="K36" s="33"/>
      <c r="L36" s="34">
        <f t="shared" si="7"/>
        <v>0</v>
      </c>
      <c r="M36" s="64"/>
      <c r="N36" s="64"/>
      <c r="O36" s="22">
        <f t="shared" si="8"/>
        <v>0</v>
      </c>
      <c r="P36" s="64"/>
      <c r="Q36" s="64"/>
      <c r="R36" s="22">
        <f t="shared" si="9"/>
        <v>0</v>
      </c>
      <c r="S36" s="3"/>
    </row>
    <row r="37" spans="1:19" x14ac:dyDescent="0.25">
      <c r="A37" s="1"/>
      <c r="B37" s="28" t="s">
        <v>62</v>
      </c>
      <c r="C37" s="42" t="s">
        <v>63</v>
      </c>
      <c r="D37" s="20">
        <v>1667.1</v>
      </c>
      <c r="E37" s="21"/>
      <c r="F37" s="22">
        <f t="shared" si="10"/>
        <v>1667.1</v>
      </c>
      <c r="G37" s="20">
        <v>1628</v>
      </c>
      <c r="H37" s="21">
        <f>'[8]NR 2024'!N37</f>
        <v>0</v>
      </c>
      <c r="I37" s="23">
        <f t="shared" si="6"/>
        <v>1628</v>
      </c>
      <c r="J37" s="32">
        <v>1778</v>
      </c>
      <c r="K37" s="33"/>
      <c r="L37" s="34">
        <f t="shared" si="7"/>
        <v>1778</v>
      </c>
      <c r="M37" s="64">
        <v>1778</v>
      </c>
      <c r="N37" s="64"/>
      <c r="O37" s="22">
        <f t="shared" si="8"/>
        <v>1778</v>
      </c>
      <c r="P37" s="64">
        <v>1778</v>
      </c>
      <c r="Q37" s="64"/>
      <c r="R37" s="22">
        <f t="shared" si="9"/>
        <v>1778</v>
      </c>
      <c r="S37" s="3"/>
    </row>
    <row r="38" spans="1:19" ht="15.75" thickBot="1" x14ac:dyDescent="0.3">
      <c r="A38" s="1"/>
      <c r="B38" s="67" t="s">
        <v>64</v>
      </c>
      <c r="C38" s="68" t="s">
        <v>65</v>
      </c>
      <c r="D38" s="20">
        <v>1712.8</v>
      </c>
      <c r="E38" s="21"/>
      <c r="F38" s="22">
        <f t="shared" si="10"/>
        <v>1712.8</v>
      </c>
      <c r="G38" s="20">
        <v>1685.3</v>
      </c>
      <c r="H38" s="21">
        <f>'[8]NR 2024'!N38</f>
        <v>0</v>
      </c>
      <c r="I38" s="48">
        <f t="shared" si="6"/>
        <v>1685.3</v>
      </c>
      <c r="J38" s="32">
        <v>1847.9</v>
      </c>
      <c r="K38" s="33"/>
      <c r="L38" s="34">
        <f t="shared" si="7"/>
        <v>1847.9</v>
      </c>
      <c r="M38" s="69">
        <v>1847.9</v>
      </c>
      <c r="N38" s="69"/>
      <c r="O38" s="51">
        <f t="shared" si="8"/>
        <v>1847.9</v>
      </c>
      <c r="P38" s="69">
        <v>1847.9</v>
      </c>
      <c r="Q38" s="69"/>
      <c r="R38" s="51">
        <f t="shared" si="9"/>
        <v>1847.9</v>
      </c>
      <c r="S38" s="3"/>
    </row>
    <row r="39" spans="1:19" ht="15.75" thickBot="1" x14ac:dyDescent="0.3">
      <c r="A39" s="1"/>
      <c r="B39" s="52" t="s">
        <v>66</v>
      </c>
      <c r="C39" s="70" t="s">
        <v>67</v>
      </c>
      <c r="D39" s="71">
        <f>SUM(D28:D32)+SUM(D35:D38)</f>
        <v>62785.600000000006</v>
      </c>
      <c r="E39" s="71">
        <f>SUM(E28:E32)+SUM(E35:E38)</f>
        <v>1.1000000000000001</v>
      </c>
      <c r="F39" s="72">
        <f>SUM(F35:F38)+SUM(F28:F32)</f>
        <v>62786.700000000004</v>
      </c>
      <c r="G39" s="71">
        <f>SUM(G28:G32)+SUM(G35:G38)</f>
        <v>71100</v>
      </c>
      <c r="H39" s="71">
        <f>SUM(H28:H32)+SUM(H35:H38)</f>
        <v>0</v>
      </c>
      <c r="I39" s="73">
        <f>SUM(I35:I38)+SUM(I28:I32)</f>
        <v>71100</v>
      </c>
      <c r="J39" s="74"/>
      <c r="K39" s="75">
        <f>SUM(K28:K38)</f>
        <v>200</v>
      </c>
      <c r="L39" s="74">
        <f>SUM(L35:L38)+SUM(L28:L32)</f>
        <v>72709.299999999988</v>
      </c>
      <c r="M39" s="71">
        <f>SUM(M28:M32)+SUM(M35:M38)</f>
        <v>71673.799999999988</v>
      </c>
      <c r="N39" s="71">
        <f>SUM(N28:N32)+SUM(N35:N38)</f>
        <v>200</v>
      </c>
      <c r="O39" s="72">
        <f>SUM(O35:O38)+SUM(O28:O32)</f>
        <v>71873.799999999988</v>
      </c>
      <c r="P39" s="71">
        <f>SUM(P28:P32)+SUM(P35:P38)</f>
        <v>71673.799999999988</v>
      </c>
      <c r="Q39" s="71">
        <f>SUM(Q28:Q32)+SUM(Q35:Q38)</f>
        <v>200</v>
      </c>
      <c r="R39" s="72">
        <f>SUM(R35:R38)+SUM(R28:R32)</f>
        <v>71873.799999999988</v>
      </c>
      <c r="S39" s="3"/>
    </row>
    <row r="40" spans="1:19" ht="19.5" thickBot="1" x14ac:dyDescent="0.35">
      <c r="A40" s="1"/>
      <c r="B40" s="76" t="s">
        <v>68</v>
      </c>
      <c r="C40" s="77" t="s">
        <v>69</v>
      </c>
      <c r="D40" s="78">
        <f t="shared" ref="D40:R40" si="11">D24-D39</f>
        <v>111.39999999999418</v>
      </c>
      <c r="E40" s="78">
        <f t="shared" si="11"/>
        <v>187.5</v>
      </c>
      <c r="F40" s="79">
        <f t="shared" si="11"/>
        <v>298.89999999999418</v>
      </c>
      <c r="G40" s="80">
        <f t="shared" si="11"/>
        <v>0</v>
      </c>
      <c r="H40" s="80">
        <f t="shared" si="11"/>
        <v>0</v>
      </c>
      <c r="I40" s="81">
        <f t="shared" si="11"/>
        <v>0</v>
      </c>
      <c r="J40" s="78">
        <f t="shared" si="11"/>
        <v>72509.3</v>
      </c>
      <c r="K40" s="78">
        <f t="shared" si="11"/>
        <v>0</v>
      </c>
      <c r="L40" s="79">
        <f t="shared" si="11"/>
        <v>0</v>
      </c>
      <c r="M40" s="82">
        <f t="shared" si="11"/>
        <v>0</v>
      </c>
      <c r="N40" s="78">
        <f t="shared" si="11"/>
        <v>0</v>
      </c>
      <c r="O40" s="79">
        <f t="shared" si="11"/>
        <v>0</v>
      </c>
      <c r="P40" s="78">
        <f t="shared" si="11"/>
        <v>0</v>
      </c>
      <c r="Q40" s="78">
        <f t="shared" si="11"/>
        <v>0</v>
      </c>
      <c r="R40" s="79">
        <f t="shared" si="11"/>
        <v>0</v>
      </c>
      <c r="S40" s="3"/>
    </row>
    <row r="41" spans="1:19" ht="15.75" thickBot="1" x14ac:dyDescent="0.3">
      <c r="A41" s="1"/>
      <c r="B41" s="83" t="s">
        <v>70</v>
      </c>
      <c r="C41" s="84" t="s">
        <v>71</v>
      </c>
      <c r="D41" s="85"/>
      <c r="E41" s="86"/>
      <c r="F41" s="87">
        <f>F40-D16</f>
        <v>-4995.6000000000058</v>
      </c>
      <c r="G41" s="85"/>
      <c r="H41" s="88"/>
      <c r="I41" s="89">
        <f>I40-G16</f>
        <v>-6209.2</v>
      </c>
      <c r="J41" s="90"/>
      <c r="K41" s="88"/>
      <c r="L41" s="87">
        <f>L40-J16</f>
        <v>-6715.6</v>
      </c>
      <c r="M41" s="91"/>
      <c r="N41" s="88"/>
      <c r="O41" s="87">
        <f>O40-M16</f>
        <v>-6715.6</v>
      </c>
      <c r="P41" s="85"/>
      <c r="Q41" s="88"/>
      <c r="R41" s="87">
        <f>R40-P16</f>
        <v>-6715.6</v>
      </c>
      <c r="S41" s="3"/>
    </row>
    <row r="42" spans="1:19" s="97" customFormat="1" ht="8.25" customHeight="1" thickBot="1" x14ac:dyDescent="0.3">
      <c r="A42" s="92"/>
      <c r="B42" s="93"/>
      <c r="C42" s="94"/>
      <c r="D42" s="92"/>
      <c r="E42" s="95"/>
      <c r="F42" s="95"/>
      <c r="G42" s="92"/>
      <c r="H42" s="95"/>
      <c r="I42" s="95"/>
      <c r="J42" s="95"/>
      <c r="K42" s="95"/>
      <c r="L42" s="96"/>
      <c r="M42" s="96"/>
      <c r="N42" s="96"/>
      <c r="O42" s="96"/>
      <c r="P42" s="96"/>
      <c r="Q42" s="96"/>
      <c r="R42" s="96"/>
      <c r="S42" s="96"/>
    </row>
    <row r="43" spans="1:19" s="97" customFormat="1" ht="15.75" customHeight="1" x14ac:dyDescent="0.25">
      <c r="A43" s="92"/>
      <c r="B43" s="98"/>
      <c r="C43" s="143" t="s">
        <v>72</v>
      </c>
      <c r="D43" s="99" t="s">
        <v>73</v>
      </c>
      <c r="E43" s="95"/>
      <c r="F43" s="100"/>
      <c r="G43" s="99" t="s">
        <v>74</v>
      </c>
      <c r="H43" s="95"/>
      <c r="I43" s="95"/>
      <c r="J43" s="99" t="s">
        <v>75</v>
      </c>
      <c r="K43" s="95"/>
      <c r="L43" s="95"/>
      <c r="M43" s="99" t="s">
        <v>76</v>
      </c>
      <c r="N43" s="96"/>
      <c r="O43" s="96"/>
      <c r="P43" s="99" t="s">
        <v>76</v>
      </c>
      <c r="Q43" s="96"/>
      <c r="R43" s="96"/>
      <c r="S43" s="96"/>
    </row>
    <row r="44" spans="1:19" ht="15.75" thickBot="1" x14ac:dyDescent="0.3">
      <c r="A44" s="1"/>
      <c r="B44" s="98"/>
      <c r="C44" s="154"/>
      <c r="D44" s="101">
        <v>289</v>
      </c>
      <c r="E44" s="95"/>
      <c r="F44" s="100"/>
      <c r="G44" s="101">
        <v>393</v>
      </c>
      <c r="H44" s="102"/>
      <c r="I44" s="102"/>
      <c r="J44" s="101">
        <v>393</v>
      </c>
      <c r="K44" s="102"/>
      <c r="L44" s="102"/>
      <c r="M44" s="101">
        <v>393</v>
      </c>
      <c r="N44" s="3"/>
      <c r="O44" s="3"/>
      <c r="P44" s="101">
        <v>393</v>
      </c>
      <c r="Q44" s="3"/>
      <c r="R44" s="3"/>
      <c r="S44" s="3"/>
    </row>
    <row r="45" spans="1:19" s="97" customFormat="1" ht="8.25" customHeight="1" thickBot="1" x14ac:dyDescent="0.3">
      <c r="A45" s="92"/>
      <c r="B45" s="98"/>
      <c r="C45" s="94"/>
      <c r="D45" s="95"/>
      <c r="E45" s="95"/>
      <c r="F45" s="100"/>
      <c r="G45" s="95"/>
      <c r="H45" s="95"/>
      <c r="I45" s="100"/>
      <c r="J45" s="100"/>
      <c r="K45" s="100"/>
      <c r="L45" s="96"/>
      <c r="M45" s="96"/>
      <c r="N45" s="96"/>
      <c r="O45" s="96"/>
      <c r="P45" s="96"/>
      <c r="Q45" s="96"/>
      <c r="R45" s="96"/>
      <c r="S45" s="96"/>
    </row>
    <row r="46" spans="1:19" s="97" customFormat="1" ht="37.5" customHeight="1" thickBot="1" x14ac:dyDescent="0.3">
      <c r="A46" s="92"/>
      <c r="B46" s="98"/>
      <c r="C46" s="143" t="s">
        <v>77</v>
      </c>
      <c r="D46" s="103" t="s">
        <v>78</v>
      </c>
      <c r="E46" s="104" t="s">
        <v>79</v>
      </c>
      <c r="F46" s="100"/>
      <c r="G46" s="103" t="s">
        <v>78</v>
      </c>
      <c r="H46" s="104" t="s">
        <v>79</v>
      </c>
      <c r="I46" s="96"/>
      <c r="J46" s="103" t="s">
        <v>78</v>
      </c>
      <c r="K46" s="104" t="s">
        <v>79</v>
      </c>
      <c r="L46" s="105"/>
      <c r="M46" s="103" t="s">
        <v>78</v>
      </c>
      <c r="N46" s="104" t="s">
        <v>79</v>
      </c>
      <c r="O46" s="96"/>
      <c r="P46" s="103" t="s">
        <v>78</v>
      </c>
      <c r="Q46" s="104" t="s">
        <v>79</v>
      </c>
      <c r="R46" s="96"/>
      <c r="S46" s="96"/>
    </row>
    <row r="47" spans="1:19" ht="15.75" thickBot="1" x14ac:dyDescent="0.3">
      <c r="A47" s="1"/>
      <c r="B47" s="106"/>
      <c r="C47" s="144"/>
      <c r="D47" s="107">
        <v>0</v>
      </c>
      <c r="E47" s="108">
        <v>0</v>
      </c>
      <c r="F47" s="100"/>
      <c r="G47" s="107">
        <v>0</v>
      </c>
      <c r="H47" s="108">
        <v>0</v>
      </c>
      <c r="I47" s="3"/>
      <c r="J47" s="107">
        <v>0</v>
      </c>
      <c r="K47" s="108">
        <v>0</v>
      </c>
      <c r="L47" s="102"/>
      <c r="M47" s="107">
        <v>0</v>
      </c>
      <c r="N47" s="108">
        <v>0</v>
      </c>
      <c r="O47" s="3"/>
      <c r="P47" s="107">
        <v>0</v>
      </c>
      <c r="Q47" s="108">
        <v>0</v>
      </c>
      <c r="R47" s="3"/>
      <c r="S47" s="3"/>
    </row>
    <row r="48" spans="1:19" x14ac:dyDescent="0.25">
      <c r="A48" s="1"/>
      <c r="B48" s="106"/>
      <c r="C48" s="94"/>
      <c r="D48" s="95"/>
      <c r="E48" s="95"/>
      <c r="F48" s="100"/>
      <c r="G48" s="95"/>
      <c r="H48" s="95"/>
      <c r="I48" s="100"/>
      <c r="J48" s="100"/>
      <c r="K48" s="100"/>
      <c r="L48" s="96"/>
      <c r="M48" s="3"/>
      <c r="N48" s="96"/>
      <c r="O48" s="96"/>
      <c r="P48" s="3"/>
      <c r="Q48" s="3"/>
      <c r="R48" s="3"/>
      <c r="S48" s="3"/>
    </row>
    <row r="49" spans="1:19" x14ac:dyDescent="0.25">
      <c r="A49" s="1"/>
      <c r="B49" s="106"/>
      <c r="C49" s="109" t="s">
        <v>80</v>
      </c>
      <c r="D49" s="110" t="s">
        <v>81</v>
      </c>
      <c r="E49" s="95"/>
      <c r="F49" s="3"/>
      <c r="G49" s="110" t="s">
        <v>82</v>
      </c>
      <c r="H49" s="3"/>
      <c r="I49" s="3"/>
      <c r="J49" s="110" t="s">
        <v>83</v>
      </c>
      <c r="K49" s="3"/>
      <c r="L49" s="111"/>
      <c r="M49" s="110" t="s">
        <v>84</v>
      </c>
      <c r="N49" s="111"/>
      <c r="O49" s="111"/>
      <c r="P49" s="110" t="s">
        <v>85</v>
      </c>
      <c r="Q49" s="3"/>
      <c r="R49" s="3"/>
      <c r="S49" s="3"/>
    </row>
    <row r="50" spans="1:19" x14ac:dyDescent="0.25">
      <c r="A50" s="1"/>
      <c r="B50" s="106"/>
      <c r="C50" s="112" t="s">
        <v>118</v>
      </c>
      <c r="D50" s="113">
        <v>369</v>
      </c>
      <c r="E50" s="95"/>
      <c r="F50" s="3"/>
      <c r="G50" s="113">
        <v>608.9</v>
      </c>
      <c r="H50" s="3"/>
      <c r="I50" s="3"/>
      <c r="J50" s="113">
        <v>608</v>
      </c>
      <c r="K50" s="3"/>
      <c r="L50" s="114"/>
      <c r="M50" s="113">
        <v>608</v>
      </c>
      <c r="N50" s="114"/>
      <c r="O50" s="114"/>
      <c r="P50" s="113">
        <v>608</v>
      </c>
      <c r="Q50" s="3"/>
      <c r="R50" s="3"/>
      <c r="S50" s="3"/>
    </row>
    <row r="51" spans="1:19" x14ac:dyDescent="0.25">
      <c r="A51" s="1"/>
      <c r="B51" s="106"/>
      <c r="C51" s="112" t="s">
        <v>119</v>
      </c>
      <c r="D51" s="113">
        <v>1656.8</v>
      </c>
      <c r="E51" s="95"/>
      <c r="F51" s="3"/>
      <c r="G51" s="113">
        <v>96.8</v>
      </c>
      <c r="H51" s="3"/>
      <c r="I51" s="3"/>
      <c r="J51" s="113">
        <v>96.8</v>
      </c>
      <c r="K51" s="3"/>
      <c r="L51" s="114"/>
      <c r="M51" s="113">
        <v>96.8</v>
      </c>
      <c r="N51" s="114"/>
      <c r="O51" s="114"/>
      <c r="P51" s="113">
        <v>96.8</v>
      </c>
      <c r="Q51" s="3"/>
      <c r="R51" s="3"/>
      <c r="S51" s="3"/>
    </row>
    <row r="52" spans="1:19" x14ac:dyDescent="0.25">
      <c r="A52" s="1"/>
      <c r="B52" s="106"/>
      <c r="C52" s="112" t="s">
        <v>88</v>
      </c>
      <c r="D52" s="113">
        <v>1371.2</v>
      </c>
      <c r="E52" s="95"/>
      <c r="F52" s="3"/>
      <c r="G52" s="113">
        <v>1821.2</v>
      </c>
      <c r="H52" s="3"/>
      <c r="I52" s="3"/>
      <c r="J52" s="113">
        <v>2271.1999999999998</v>
      </c>
      <c r="K52" s="3"/>
      <c r="L52" s="114"/>
      <c r="M52" s="113">
        <v>2271.1999999999998</v>
      </c>
      <c r="N52" s="114"/>
      <c r="O52" s="114"/>
      <c r="P52" s="113">
        <v>2271.1999999999998</v>
      </c>
      <c r="Q52" s="3"/>
      <c r="R52" s="3"/>
      <c r="S52" s="3"/>
    </row>
    <row r="53" spans="1:19" x14ac:dyDescent="0.25">
      <c r="A53" s="1"/>
      <c r="B53" s="106"/>
      <c r="C53" s="112" t="s">
        <v>89</v>
      </c>
      <c r="D53" s="113">
        <v>45.7</v>
      </c>
      <c r="E53" s="95"/>
      <c r="F53" s="3"/>
      <c r="G53" s="113">
        <v>55.4</v>
      </c>
      <c r="H53" s="3"/>
      <c r="I53" s="3"/>
      <c r="J53" s="113">
        <v>55.4</v>
      </c>
      <c r="K53" s="3"/>
      <c r="L53" s="114"/>
      <c r="M53" s="113">
        <v>55.4</v>
      </c>
      <c r="N53" s="114"/>
      <c r="O53" s="114"/>
      <c r="P53" s="113">
        <v>55.4</v>
      </c>
      <c r="Q53" s="3"/>
      <c r="R53" s="3"/>
      <c r="S53" s="3"/>
    </row>
    <row r="54" spans="1:19" x14ac:dyDescent="0.25">
      <c r="A54" s="1"/>
      <c r="B54" s="106"/>
      <c r="C54" s="115" t="s">
        <v>90</v>
      </c>
      <c r="D54" s="113">
        <v>612.5</v>
      </c>
      <c r="E54" s="95"/>
      <c r="F54" s="3"/>
      <c r="G54" s="113">
        <v>422.5</v>
      </c>
      <c r="H54" s="3"/>
      <c r="I54" s="3"/>
      <c r="J54" s="113">
        <v>426.5</v>
      </c>
      <c r="K54" s="3"/>
      <c r="L54" s="114"/>
      <c r="M54" s="113">
        <v>426.5</v>
      </c>
      <c r="N54" s="114"/>
      <c r="O54" s="114"/>
      <c r="P54" s="113">
        <v>426.5</v>
      </c>
      <c r="Q54" s="3"/>
      <c r="R54" s="3"/>
      <c r="S54" s="3"/>
    </row>
    <row r="55" spans="1:19" ht="10.5" customHeight="1" x14ac:dyDescent="0.25">
      <c r="A55" s="1"/>
      <c r="B55" s="106"/>
      <c r="C55" s="94"/>
      <c r="D55" s="95"/>
      <c r="E55" s="9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6"/>
      <c r="C56" s="109" t="s">
        <v>91</v>
      </c>
      <c r="D56" s="110" t="s">
        <v>81</v>
      </c>
      <c r="E56" s="95"/>
      <c r="F56" s="100"/>
      <c r="G56" s="110" t="s">
        <v>92</v>
      </c>
      <c r="H56" s="95"/>
      <c r="I56" s="100"/>
      <c r="J56" s="110" t="s">
        <v>83</v>
      </c>
      <c r="K56" s="100"/>
      <c r="L56" s="3"/>
      <c r="M56" s="110" t="s">
        <v>84</v>
      </c>
      <c r="N56" s="111"/>
      <c r="O56" s="111"/>
      <c r="P56" s="110" t="s">
        <v>85</v>
      </c>
      <c r="Q56" s="3"/>
      <c r="R56" s="3"/>
      <c r="S56" s="3"/>
    </row>
    <row r="57" spans="1:19" x14ac:dyDescent="0.25">
      <c r="A57" s="1"/>
      <c r="B57" s="106"/>
      <c r="C57" s="112"/>
      <c r="D57" s="116">
        <v>76</v>
      </c>
      <c r="E57" s="95"/>
      <c r="F57" s="100"/>
      <c r="G57" s="116">
        <v>76</v>
      </c>
      <c r="H57" s="95"/>
      <c r="I57" s="100"/>
      <c r="J57" s="116">
        <v>76</v>
      </c>
      <c r="K57" s="100"/>
      <c r="L57" s="3"/>
      <c r="M57" s="116">
        <v>76</v>
      </c>
      <c r="N57" s="3"/>
      <c r="O57" s="3"/>
      <c r="P57" s="116">
        <v>76</v>
      </c>
      <c r="Q57" s="3"/>
      <c r="R57" s="3"/>
      <c r="S57" s="3"/>
    </row>
    <row r="58" spans="1:19" x14ac:dyDescent="0.25">
      <c r="A58" s="1"/>
      <c r="B58" s="106"/>
      <c r="C58" s="94"/>
      <c r="D58" s="95"/>
      <c r="E58" s="95"/>
      <c r="F58" s="100"/>
      <c r="G58" s="95"/>
      <c r="H58" s="95"/>
      <c r="I58" s="100"/>
      <c r="J58" s="100"/>
      <c r="K58" s="10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7" t="s">
        <v>93</v>
      </c>
      <c r="C59" s="118"/>
      <c r="D59" s="145"/>
      <c r="E59" s="145"/>
      <c r="F59" s="145"/>
      <c r="G59" s="145"/>
      <c r="H59" s="145"/>
      <c r="I59" s="145"/>
      <c r="J59" s="145"/>
      <c r="K59" s="145"/>
      <c r="L59" s="119"/>
      <c r="M59" s="119"/>
      <c r="N59" s="119"/>
      <c r="O59" s="119"/>
      <c r="P59" s="119"/>
      <c r="Q59" s="119"/>
      <c r="R59" s="120"/>
      <c r="S59" s="3"/>
    </row>
    <row r="60" spans="1:19" x14ac:dyDescent="0.25">
      <c r="A60" s="1"/>
      <c r="B60" s="121" t="s">
        <v>120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122"/>
      <c r="S60" s="3"/>
    </row>
    <row r="61" spans="1:19" x14ac:dyDescent="0.25">
      <c r="A61" s="1"/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97"/>
      <c r="N61" s="97"/>
      <c r="O61" s="97"/>
      <c r="P61" s="97"/>
      <c r="Q61" s="97"/>
      <c r="R61" s="122"/>
      <c r="S61" s="3"/>
    </row>
    <row r="62" spans="1:19" x14ac:dyDescent="0.25">
      <c r="A62" s="1"/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97"/>
      <c r="M62" s="97"/>
      <c r="N62" s="97"/>
      <c r="O62" s="97"/>
      <c r="P62" s="97"/>
      <c r="Q62" s="97"/>
      <c r="R62" s="122"/>
      <c r="S62" s="3"/>
    </row>
    <row r="63" spans="1:19" x14ac:dyDescent="0.25">
      <c r="A63" s="1"/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97"/>
      <c r="M63" s="97"/>
      <c r="N63" s="97"/>
      <c r="O63" s="97"/>
      <c r="P63" s="97"/>
      <c r="Q63" s="97"/>
      <c r="R63" s="122"/>
      <c r="S63" s="3"/>
    </row>
    <row r="64" spans="1:19" x14ac:dyDescent="0.25">
      <c r="A64" s="1"/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97"/>
      <c r="M64" s="97"/>
      <c r="N64" s="97"/>
      <c r="O64" s="97"/>
      <c r="P64" s="97"/>
      <c r="Q64" s="97"/>
      <c r="R64" s="122"/>
      <c r="S64" s="3"/>
    </row>
    <row r="65" spans="1:19" x14ac:dyDescent="0.25">
      <c r="A65" s="1"/>
      <c r="B65" s="123"/>
      <c r="C65" s="124"/>
      <c r="D65" s="125"/>
      <c r="E65" s="125"/>
      <c r="F65" s="125"/>
      <c r="G65" s="125"/>
      <c r="H65" s="125"/>
      <c r="I65" s="125"/>
      <c r="J65" s="125"/>
      <c r="K65" s="125"/>
      <c r="L65" s="97"/>
      <c r="M65" s="97"/>
      <c r="N65" s="97"/>
      <c r="O65" s="97"/>
      <c r="P65" s="97"/>
      <c r="Q65" s="97"/>
      <c r="R65" s="122"/>
      <c r="S65" s="3"/>
    </row>
    <row r="66" spans="1:19" x14ac:dyDescent="0.25">
      <c r="A66" s="1"/>
      <c r="B66" s="126"/>
      <c r="C66" s="127"/>
      <c r="D66" s="125"/>
      <c r="E66" s="125"/>
      <c r="F66" s="125"/>
      <c r="G66" s="125"/>
      <c r="H66" s="125"/>
      <c r="I66" s="125"/>
      <c r="J66" s="125"/>
      <c r="K66" s="125"/>
      <c r="L66" s="97"/>
      <c r="M66" s="97"/>
      <c r="N66" s="97"/>
      <c r="O66" s="97"/>
      <c r="P66" s="97"/>
      <c r="Q66" s="97"/>
      <c r="R66" s="122"/>
      <c r="S66" s="3"/>
    </row>
    <row r="67" spans="1:19" x14ac:dyDescent="0.25">
      <c r="A67" s="1"/>
      <c r="B67" s="123"/>
      <c r="C67" s="128"/>
      <c r="D67" s="125"/>
      <c r="E67" s="125"/>
      <c r="F67" s="125"/>
      <c r="G67" s="125"/>
      <c r="H67" s="125"/>
      <c r="I67" s="125"/>
      <c r="J67" s="125"/>
      <c r="K67" s="125"/>
      <c r="L67" s="97"/>
      <c r="M67" s="97"/>
      <c r="N67" s="97"/>
      <c r="O67" s="97"/>
      <c r="P67" s="97"/>
      <c r="Q67" s="97"/>
      <c r="R67" s="122"/>
      <c r="S67" s="3"/>
    </row>
    <row r="68" spans="1:19" x14ac:dyDescent="0.25">
      <c r="A68" s="1"/>
      <c r="B68" s="123"/>
      <c r="C68" s="128"/>
      <c r="D68" s="125"/>
      <c r="E68" s="125"/>
      <c r="F68" s="125"/>
      <c r="G68" s="125"/>
      <c r="H68" s="125"/>
      <c r="I68" s="125"/>
      <c r="J68" s="125"/>
      <c r="K68" s="125"/>
      <c r="L68" s="97"/>
      <c r="M68" s="97"/>
      <c r="N68" s="97"/>
      <c r="O68" s="97"/>
      <c r="P68" s="97"/>
      <c r="Q68" s="97"/>
      <c r="R68" s="122"/>
      <c r="S68" s="3"/>
    </row>
    <row r="69" spans="1:19" x14ac:dyDescent="0.25">
      <c r="A69" s="1"/>
      <c r="B69" s="129"/>
      <c r="C69" s="130"/>
      <c r="D69" s="131"/>
      <c r="E69" s="131"/>
      <c r="F69" s="131"/>
      <c r="G69" s="131"/>
      <c r="H69" s="131"/>
      <c r="I69" s="131"/>
      <c r="J69" s="131"/>
      <c r="K69" s="131"/>
      <c r="L69" s="132"/>
      <c r="M69" s="132"/>
      <c r="N69" s="132"/>
      <c r="O69" s="132"/>
      <c r="P69" s="132"/>
      <c r="Q69" s="132"/>
      <c r="R69" s="133"/>
      <c r="S69" s="3"/>
    </row>
    <row r="70" spans="1:19" x14ac:dyDescent="0.25">
      <c r="A70" s="92"/>
      <c r="B70" s="134"/>
      <c r="C70" s="135"/>
      <c r="D70" s="136"/>
      <c r="E70" s="136"/>
      <c r="F70" s="136"/>
      <c r="G70" s="136"/>
      <c r="H70" s="136"/>
      <c r="I70" s="136"/>
      <c r="J70" s="136"/>
      <c r="K70" s="136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7" t="s">
        <v>94</v>
      </c>
      <c r="C72" s="138">
        <v>45141</v>
      </c>
      <c r="D72" s="125"/>
      <c r="E72" s="137"/>
      <c r="F72" s="137" t="s">
        <v>96</v>
      </c>
      <c r="G72" s="139" t="s">
        <v>121</v>
      </c>
      <c r="H72" s="137"/>
      <c r="I72" s="137"/>
      <c r="J72" s="137"/>
      <c r="K72" s="137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7"/>
      <c r="C74" s="137"/>
      <c r="D74" s="140"/>
      <c r="E74" s="137"/>
      <c r="F74" s="137" t="s">
        <v>98</v>
      </c>
      <c r="G74" s="141"/>
      <c r="H74" s="137"/>
      <c r="I74" s="137"/>
      <c r="J74" s="137"/>
      <c r="K74" s="137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7"/>
      <c r="C75" s="137"/>
      <c r="D75" s="140"/>
      <c r="E75" s="137"/>
      <c r="F75" s="137"/>
      <c r="G75" s="141"/>
      <c r="H75" s="137"/>
      <c r="I75" s="137"/>
      <c r="J75" s="137"/>
      <c r="K75" s="137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2"/>
      <c r="B77" s="134"/>
      <c r="C77" s="135"/>
      <c r="D77" s="136"/>
      <c r="E77" s="136"/>
      <c r="F77" s="136"/>
      <c r="G77" s="136"/>
      <c r="H77" s="136"/>
      <c r="I77" s="136"/>
      <c r="J77" s="136"/>
      <c r="K77" s="136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zoomScale="56" zoomScaleNormal="56" zoomScaleSheetLayoutView="80" workbookViewId="0">
      <selection activeCell="G41" sqref="G4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185" t="s">
        <v>122</v>
      </c>
      <c r="E4" s="185"/>
      <c r="F4" s="185"/>
      <c r="G4" s="185"/>
      <c r="H4" s="185"/>
      <c r="I4" s="185"/>
      <c r="J4" s="185"/>
      <c r="K4" s="18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7" t="s">
        <v>123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5</v>
      </c>
      <c r="C8" s="1"/>
      <c r="D8" s="186" t="s">
        <v>124</v>
      </c>
      <c r="E8" s="186"/>
      <c r="F8" s="186"/>
      <c r="G8" s="186"/>
      <c r="H8" s="186"/>
      <c r="I8" s="186"/>
      <c r="J8" s="186"/>
      <c r="K8" s="186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7</v>
      </c>
      <c r="C10" s="9" t="s">
        <v>8</v>
      </c>
      <c r="D10" s="180" t="s">
        <v>9</v>
      </c>
      <c r="E10" s="180"/>
      <c r="F10" s="181"/>
      <c r="G10" s="180" t="s">
        <v>10</v>
      </c>
      <c r="H10" s="180"/>
      <c r="I10" s="187"/>
      <c r="J10" s="188" t="s">
        <v>11</v>
      </c>
      <c r="K10" s="180"/>
      <c r="L10" s="181"/>
      <c r="M10" s="189" t="s">
        <v>12</v>
      </c>
      <c r="N10" s="180"/>
      <c r="O10" s="181"/>
      <c r="P10" s="180" t="s">
        <v>13</v>
      </c>
      <c r="Q10" s="180"/>
      <c r="R10" s="181"/>
      <c r="S10" s="3"/>
    </row>
    <row r="11" spans="1:19" ht="30.75" customHeight="1" thickBot="1" x14ac:dyDescent="0.3">
      <c r="A11" s="1"/>
      <c r="B11" s="10"/>
      <c r="C11" s="11"/>
      <c r="D11" s="12" t="s">
        <v>14</v>
      </c>
      <c r="E11" s="13" t="s">
        <v>15</v>
      </c>
      <c r="F11" s="13" t="s">
        <v>16</v>
      </c>
      <c r="G11" s="12" t="s">
        <v>14</v>
      </c>
      <c r="H11" s="13" t="s">
        <v>15</v>
      </c>
      <c r="I11" s="14" t="s">
        <v>16</v>
      </c>
      <c r="J11" s="14" t="s">
        <v>14</v>
      </c>
      <c r="K11" s="13" t="s">
        <v>15</v>
      </c>
      <c r="L11" s="13" t="s">
        <v>16</v>
      </c>
      <c r="M11" s="15" t="s">
        <v>14</v>
      </c>
      <c r="N11" s="13" t="s">
        <v>15</v>
      </c>
      <c r="O11" s="13" t="s">
        <v>16</v>
      </c>
      <c r="P11" s="12" t="s">
        <v>14</v>
      </c>
      <c r="Q11" s="13" t="s">
        <v>15</v>
      </c>
      <c r="R11" s="13" t="s">
        <v>16</v>
      </c>
      <c r="S11" s="3"/>
    </row>
    <row r="12" spans="1:19" ht="15.75" customHeight="1" thickBot="1" x14ac:dyDescent="0.3">
      <c r="A12" s="1"/>
      <c r="B12" s="16"/>
      <c r="C12" s="17" t="s">
        <v>17</v>
      </c>
      <c r="D12" s="182"/>
      <c r="E12" s="182"/>
      <c r="F12" s="183"/>
      <c r="G12" s="182"/>
      <c r="H12" s="182"/>
      <c r="I12" s="182"/>
      <c r="J12" s="184"/>
      <c r="K12" s="182"/>
      <c r="L12" s="183"/>
      <c r="M12" s="182"/>
      <c r="N12" s="182"/>
      <c r="O12" s="183"/>
      <c r="P12" s="182"/>
      <c r="Q12" s="182"/>
      <c r="R12" s="183"/>
      <c r="S12" s="3"/>
    </row>
    <row r="13" spans="1:19" ht="15.75" customHeight="1" x14ac:dyDescent="0.25">
      <c r="A13" s="1"/>
      <c r="B13" s="159" t="s">
        <v>7</v>
      </c>
      <c r="C13" s="161" t="s">
        <v>8</v>
      </c>
      <c r="D13" s="176" t="s">
        <v>18</v>
      </c>
      <c r="E13" s="165" t="s">
        <v>19</v>
      </c>
      <c r="F13" s="167" t="s">
        <v>17</v>
      </c>
      <c r="G13" s="169" t="s">
        <v>18</v>
      </c>
      <c r="H13" s="165" t="s">
        <v>19</v>
      </c>
      <c r="I13" s="174" t="s">
        <v>17</v>
      </c>
      <c r="J13" s="176" t="s">
        <v>18</v>
      </c>
      <c r="K13" s="165" t="s">
        <v>19</v>
      </c>
      <c r="L13" s="167" t="s">
        <v>17</v>
      </c>
      <c r="M13" s="178" t="s">
        <v>18</v>
      </c>
      <c r="N13" s="165" t="s">
        <v>19</v>
      </c>
      <c r="O13" s="167" t="s">
        <v>17</v>
      </c>
      <c r="P13" s="169" t="s">
        <v>18</v>
      </c>
      <c r="Q13" s="165" t="s">
        <v>19</v>
      </c>
      <c r="R13" s="167" t="s">
        <v>17</v>
      </c>
      <c r="S13" s="3"/>
    </row>
    <row r="14" spans="1:19" ht="15.75" thickBot="1" x14ac:dyDescent="0.3">
      <c r="A14" s="1"/>
      <c r="B14" s="160"/>
      <c r="C14" s="162"/>
      <c r="D14" s="177"/>
      <c r="E14" s="166"/>
      <c r="F14" s="168"/>
      <c r="G14" s="170"/>
      <c r="H14" s="166"/>
      <c r="I14" s="175"/>
      <c r="J14" s="177"/>
      <c r="K14" s="166"/>
      <c r="L14" s="168"/>
      <c r="M14" s="179"/>
      <c r="N14" s="166"/>
      <c r="O14" s="168"/>
      <c r="P14" s="170"/>
      <c r="Q14" s="166"/>
      <c r="R14" s="168"/>
      <c r="S14" s="3"/>
    </row>
    <row r="15" spans="1:19" x14ac:dyDescent="0.25">
      <c r="A15" s="1"/>
      <c r="B15" s="18" t="s">
        <v>20</v>
      </c>
      <c r="C15" s="19" t="s">
        <v>21</v>
      </c>
      <c r="D15" s="20">
        <v>2269.5</v>
      </c>
      <c r="E15" s="21">
        <v>191.7</v>
      </c>
      <c r="F15" s="26">
        <f>D15+E15</f>
        <v>2461.1999999999998</v>
      </c>
      <c r="G15" s="20">
        <v>1000</v>
      </c>
      <c r="H15" s="21">
        <v>100</v>
      </c>
      <c r="I15" s="23">
        <f>G15+H15</f>
        <v>1100</v>
      </c>
      <c r="J15" s="24">
        <v>2000</v>
      </c>
      <c r="K15" s="25">
        <v>200</v>
      </c>
      <c r="L15" s="26">
        <f>J15+K15</f>
        <v>2200</v>
      </c>
      <c r="M15" s="27">
        <f>J15*1.1</f>
        <v>2200</v>
      </c>
      <c r="N15" s="21">
        <f>K15*1.1</f>
        <v>220.00000000000003</v>
      </c>
      <c r="O15" s="22">
        <f>M15+N15</f>
        <v>2420</v>
      </c>
      <c r="P15" s="20">
        <f>M15*1.1</f>
        <v>2420</v>
      </c>
      <c r="Q15" s="21">
        <f>N15*1.1</f>
        <v>242.00000000000006</v>
      </c>
      <c r="R15" s="22">
        <f t="shared" ref="R15:R23" si="0">P15+Q15</f>
        <v>2662</v>
      </c>
      <c r="S15" s="3"/>
    </row>
    <row r="16" spans="1:19" x14ac:dyDescent="0.25">
      <c r="A16" s="1"/>
      <c r="B16" s="28" t="s">
        <v>22</v>
      </c>
      <c r="C16" s="29" t="s">
        <v>23</v>
      </c>
      <c r="D16" s="20">
        <v>5053</v>
      </c>
      <c r="E16" s="31"/>
      <c r="F16" s="34">
        <f t="shared" ref="F16:F23" si="1">D16+E16</f>
        <v>5053</v>
      </c>
      <c r="G16" s="20">
        <v>6109</v>
      </c>
      <c r="H16" s="369"/>
      <c r="I16" s="23">
        <f>G16+H16</f>
        <v>6109</v>
      </c>
      <c r="J16" s="32">
        <v>6209</v>
      </c>
      <c r="K16" s="370"/>
      <c r="L16" s="34">
        <f t="shared" ref="L16:L23" si="2">J16+K16</f>
        <v>6209</v>
      </c>
      <c r="M16" s="27">
        <f t="shared" ref="M16:N23" si="3">J16*1.1</f>
        <v>6829.9000000000005</v>
      </c>
      <c r="N16" s="31"/>
      <c r="O16" s="22">
        <f t="shared" ref="O16:O23" si="4">M16+N16</f>
        <v>6829.9000000000005</v>
      </c>
      <c r="P16" s="20">
        <f t="shared" ref="P16:Q23" si="5">M16*1.1</f>
        <v>7512.8900000000012</v>
      </c>
      <c r="Q16" s="31"/>
      <c r="R16" s="22">
        <f t="shared" si="0"/>
        <v>7512.8900000000012</v>
      </c>
      <c r="S16" s="3"/>
    </row>
    <row r="17" spans="1:19" x14ac:dyDescent="0.25">
      <c r="A17" s="1"/>
      <c r="B17" s="28" t="s">
        <v>24</v>
      </c>
      <c r="C17" s="36" t="s">
        <v>25</v>
      </c>
      <c r="D17" s="20">
        <v>894.81500000000005</v>
      </c>
      <c r="E17" s="31"/>
      <c r="F17" s="34">
        <f t="shared" si="1"/>
        <v>894.81500000000005</v>
      </c>
      <c r="G17" s="20">
        <v>301.60000000000002</v>
      </c>
      <c r="H17" s="369"/>
      <c r="I17" s="23">
        <f t="shared" ref="I17:I23" si="6">G17+H17</f>
        <v>301.60000000000002</v>
      </c>
      <c r="J17" s="32">
        <v>509</v>
      </c>
      <c r="K17" s="370"/>
      <c r="L17" s="34">
        <f t="shared" si="2"/>
        <v>509</v>
      </c>
      <c r="M17" s="27">
        <f t="shared" si="3"/>
        <v>559.90000000000009</v>
      </c>
      <c r="N17" s="37"/>
      <c r="O17" s="22">
        <f t="shared" si="4"/>
        <v>559.90000000000009</v>
      </c>
      <c r="P17" s="20">
        <f t="shared" si="5"/>
        <v>615.8900000000001</v>
      </c>
      <c r="Q17" s="37"/>
      <c r="R17" s="22">
        <f t="shared" si="0"/>
        <v>615.8900000000001</v>
      </c>
      <c r="S17" s="3"/>
    </row>
    <row r="18" spans="1:19" x14ac:dyDescent="0.25">
      <c r="A18" s="1"/>
      <c r="B18" s="28" t="s">
        <v>26</v>
      </c>
      <c r="C18" s="38" t="s">
        <v>27</v>
      </c>
      <c r="D18" s="20">
        <v>42226.9</v>
      </c>
      <c r="E18" s="21"/>
      <c r="F18" s="34">
        <f t="shared" si="1"/>
        <v>42226.9</v>
      </c>
      <c r="G18" s="20">
        <v>40078</v>
      </c>
      <c r="H18" s="21"/>
      <c r="I18" s="23">
        <f t="shared" si="6"/>
        <v>40078</v>
      </c>
      <c r="J18" s="32">
        <v>45398</v>
      </c>
      <c r="K18" s="33"/>
      <c r="L18" s="34">
        <f t="shared" si="2"/>
        <v>45398</v>
      </c>
      <c r="M18" s="27">
        <f t="shared" si="3"/>
        <v>49937.8</v>
      </c>
      <c r="N18" s="21">
        <f>K18*1.1</f>
        <v>0</v>
      </c>
      <c r="O18" s="22">
        <f t="shared" si="4"/>
        <v>49937.8</v>
      </c>
      <c r="P18" s="20">
        <f t="shared" si="5"/>
        <v>54931.580000000009</v>
      </c>
      <c r="Q18" s="21">
        <f>N18*1.1</f>
        <v>0</v>
      </c>
      <c r="R18" s="22">
        <f t="shared" si="0"/>
        <v>54931.580000000009</v>
      </c>
      <c r="S18" s="3"/>
    </row>
    <row r="19" spans="1:19" x14ac:dyDescent="0.25">
      <c r="A19" s="1"/>
      <c r="B19" s="28" t="s">
        <v>28</v>
      </c>
      <c r="C19" s="39" t="s">
        <v>29</v>
      </c>
      <c r="D19" s="20">
        <v>1102.0999999999999</v>
      </c>
      <c r="E19" s="21"/>
      <c r="F19" s="34">
        <f t="shared" si="1"/>
        <v>1102.0999999999999</v>
      </c>
      <c r="G19" s="20">
        <v>0</v>
      </c>
      <c r="H19" s="21"/>
      <c r="I19" s="23">
        <f t="shared" si="6"/>
        <v>0</v>
      </c>
      <c r="J19" s="32">
        <v>500</v>
      </c>
      <c r="K19" s="33"/>
      <c r="L19" s="34">
        <f t="shared" si="2"/>
        <v>500</v>
      </c>
      <c r="M19" s="27">
        <f t="shared" si="3"/>
        <v>550</v>
      </c>
      <c r="N19" s="21">
        <f t="shared" si="3"/>
        <v>0</v>
      </c>
      <c r="O19" s="22">
        <f t="shared" si="4"/>
        <v>550</v>
      </c>
      <c r="P19" s="20">
        <f t="shared" si="5"/>
        <v>605</v>
      </c>
      <c r="Q19" s="21">
        <f t="shared" si="5"/>
        <v>0</v>
      </c>
      <c r="R19" s="22">
        <f t="shared" si="0"/>
        <v>605</v>
      </c>
      <c r="S19" s="3"/>
    </row>
    <row r="20" spans="1:19" x14ac:dyDescent="0.25">
      <c r="A20" s="1"/>
      <c r="B20" s="28" t="s">
        <v>30</v>
      </c>
      <c r="C20" s="41" t="s">
        <v>31</v>
      </c>
      <c r="D20" s="20">
        <v>95.4</v>
      </c>
      <c r="E20" s="21"/>
      <c r="F20" s="34">
        <f t="shared" si="1"/>
        <v>95.4</v>
      </c>
      <c r="G20" s="20">
        <v>0</v>
      </c>
      <c r="H20" s="21"/>
      <c r="I20" s="23">
        <f t="shared" si="6"/>
        <v>0</v>
      </c>
      <c r="J20" s="32">
        <v>50</v>
      </c>
      <c r="K20" s="33"/>
      <c r="L20" s="34">
        <f t="shared" si="2"/>
        <v>50</v>
      </c>
      <c r="M20" s="27">
        <f t="shared" si="3"/>
        <v>55.000000000000007</v>
      </c>
      <c r="N20" s="21">
        <f t="shared" si="3"/>
        <v>0</v>
      </c>
      <c r="O20" s="22">
        <f t="shared" si="4"/>
        <v>55.000000000000007</v>
      </c>
      <c r="P20" s="20">
        <f t="shared" si="5"/>
        <v>60.500000000000014</v>
      </c>
      <c r="Q20" s="21">
        <f t="shared" si="5"/>
        <v>0</v>
      </c>
      <c r="R20" s="22">
        <f t="shared" si="0"/>
        <v>60.500000000000014</v>
      </c>
      <c r="S20" s="3"/>
    </row>
    <row r="21" spans="1:19" x14ac:dyDescent="0.25">
      <c r="A21" s="1"/>
      <c r="B21" s="28" t="s">
        <v>32</v>
      </c>
      <c r="C21" s="42" t="s">
        <v>33</v>
      </c>
      <c r="D21" s="20">
        <v>536.20000000000005</v>
      </c>
      <c r="E21" s="21"/>
      <c r="F21" s="34">
        <f t="shared" si="1"/>
        <v>536.20000000000005</v>
      </c>
      <c r="G21" s="20">
        <v>0</v>
      </c>
      <c r="H21" s="21"/>
      <c r="I21" s="23">
        <f t="shared" si="6"/>
        <v>0</v>
      </c>
      <c r="J21" s="32">
        <v>0</v>
      </c>
      <c r="K21" s="33"/>
      <c r="L21" s="34">
        <f t="shared" si="2"/>
        <v>0</v>
      </c>
      <c r="M21" s="27">
        <f t="shared" si="3"/>
        <v>0</v>
      </c>
      <c r="N21" s="21">
        <f t="shared" si="3"/>
        <v>0</v>
      </c>
      <c r="O21" s="22">
        <f t="shared" si="4"/>
        <v>0</v>
      </c>
      <c r="P21" s="20">
        <f t="shared" si="5"/>
        <v>0</v>
      </c>
      <c r="Q21" s="21">
        <f t="shared" si="5"/>
        <v>0</v>
      </c>
      <c r="R21" s="22">
        <f t="shared" si="0"/>
        <v>0</v>
      </c>
      <c r="S21" s="3"/>
    </row>
    <row r="22" spans="1:19" x14ac:dyDescent="0.25">
      <c r="A22" s="1"/>
      <c r="B22" s="28" t="s">
        <v>34</v>
      </c>
      <c r="C22" s="42" t="s">
        <v>35</v>
      </c>
      <c r="D22" s="20">
        <v>0</v>
      </c>
      <c r="E22" s="21"/>
      <c r="F22" s="34">
        <f t="shared" si="1"/>
        <v>0</v>
      </c>
      <c r="G22" s="20">
        <f>'[9]NR 2024'!M22</f>
        <v>0</v>
      </c>
      <c r="H22" s="21"/>
      <c r="I22" s="23">
        <f t="shared" si="6"/>
        <v>0</v>
      </c>
      <c r="J22" s="32">
        <v>0</v>
      </c>
      <c r="K22" s="33"/>
      <c r="L22" s="34">
        <f t="shared" si="2"/>
        <v>0</v>
      </c>
      <c r="M22" s="27">
        <f t="shared" si="3"/>
        <v>0</v>
      </c>
      <c r="N22" s="21">
        <f t="shared" si="3"/>
        <v>0</v>
      </c>
      <c r="O22" s="22">
        <f t="shared" si="4"/>
        <v>0</v>
      </c>
      <c r="P22" s="20">
        <f t="shared" si="5"/>
        <v>0</v>
      </c>
      <c r="Q22" s="21">
        <f t="shared" si="5"/>
        <v>0</v>
      </c>
      <c r="R22" s="22">
        <f t="shared" si="0"/>
        <v>0</v>
      </c>
      <c r="S22" s="3"/>
    </row>
    <row r="23" spans="1:19" ht="15.75" thickBot="1" x14ac:dyDescent="0.3">
      <c r="A23" s="1"/>
      <c r="B23" s="45" t="s">
        <v>36</v>
      </c>
      <c r="C23" s="46" t="s">
        <v>37</v>
      </c>
      <c r="D23" s="20">
        <v>0</v>
      </c>
      <c r="E23" s="21"/>
      <c r="F23" s="34">
        <f t="shared" si="1"/>
        <v>0</v>
      </c>
      <c r="G23" s="20">
        <f>'[9]NR 2024'!M23</f>
        <v>0</v>
      </c>
      <c r="H23" s="21"/>
      <c r="I23" s="48">
        <f t="shared" si="6"/>
        <v>0</v>
      </c>
      <c r="J23" s="32">
        <v>0</v>
      </c>
      <c r="K23" s="33"/>
      <c r="L23" s="34">
        <f t="shared" si="2"/>
        <v>0</v>
      </c>
      <c r="M23" s="27">
        <f t="shared" si="3"/>
        <v>0</v>
      </c>
      <c r="N23" s="21">
        <f t="shared" si="3"/>
        <v>0</v>
      </c>
      <c r="O23" s="51">
        <f t="shared" si="4"/>
        <v>0</v>
      </c>
      <c r="P23" s="20">
        <f t="shared" si="5"/>
        <v>0</v>
      </c>
      <c r="Q23" s="21">
        <f t="shared" si="5"/>
        <v>0</v>
      </c>
      <c r="R23" s="51">
        <f t="shared" si="0"/>
        <v>0</v>
      </c>
      <c r="S23" s="3"/>
    </row>
    <row r="24" spans="1:19" ht="15.75" thickBot="1" x14ac:dyDescent="0.3">
      <c r="A24" s="1"/>
      <c r="B24" s="52" t="s">
        <v>38</v>
      </c>
      <c r="C24" s="53" t="s">
        <v>39</v>
      </c>
      <c r="D24" s="54">
        <f>SUM(D15:D23)+0.1</f>
        <v>52178.014999999999</v>
      </c>
      <c r="E24" s="54">
        <f t="shared" ref="E24:R24" si="7">SUM(E15:E21)</f>
        <v>191.7</v>
      </c>
      <c r="F24" s="54">
        <f>SUM(F15:F21)+0.1</f>
        <v>52369.714999999997</v>
      </c>
      <c r="G24" s="54">
        <f t="shared" si="7"/>
        <v>47488.6</v>
      </c>
      <c r="H24" s="54">
        <f>SUM(H15:H21)</f>
        <v>100</v>
      </c>
      <c r="I24" s="55">
        <f t="shared" si="7"/>
        <v>47588.6</v>
      </c>
      <c r="J24" s="56">
        <f>SUM(J15:J23)</f>
        <v>54666</v>
      </c>
      <c r="K24" s="56">
        <f t="shared" si="7"/>
        <v>200</v>
      </c>
      <c r="L24" s="56">
        <f t="shared" si="7"/>
        <v>54866</v>
      </c>
      <c r="M24" s="57">
        <f>SUM(M15:M23)</f>
        <v>60132.600000000006</v>
      </c>
      <c r="N24" s="54">
        <f t="shared" si="7"/>
        <v>220.00000000000003</v>
      </c>
      <c r="O24" s="54">
        <f t="shared" si="7"/>
        <v>60352.600000000006</v>
      </c>
      <c r="P24" s="54">
        <f t="shared" si="7"/>
        <v>66145.860000000015</v>
      </c>
      <c r="Q24" s="54">
        <f t="shared" si="7"/>
        <v>242.00000000000006</v>
      </c>
      <c r="R24" s="54">
        <f t="shared" si="7"/>
        <v>66387.860000000015</v>
      </c>
      <c r="S24" s="3"/>
    </row>
    <row r="25" spans="1:19" ht="15.75" customHeight="1" thickBot="1" x14ac:dyDescent="0.3">
      <c r="A25" s="1"/>
      <c r="B25" s="58"/>
      <c r="C25" s="59" t="s">
        <v>40</v>
      </c>
      <c r="D25" s="171"/>
      <c r="E25" s="171"/>
      <c r="F25" s="172"/>
      <c r="G25" s="171"/>
      <c r="H25" s="171"/>
      <c r="I25" s="171"/>
      <c r="J25" s="173"/>
      <c r="K25" s="171"/>
      <c r="L25" s="172"/>
      <c r="M25" s="171"/>
      <c r="N25" s="171"/>
      <c r="O25" s="172"/>
      <c r="P25" s="171"/>
      <c r="Q25" s="171"/>
      <c r="R25" s="172"/>
      <c r="S25" s="3"/>
    </row>
    <row r="26" spans="1:19" x14ac:dyDescent="0.25">
      <c r="A26" s="1"/>
      <c r="B26" s="159" t="s">
        <v>7</v>
      </c>
      <c r="C26" s="161" t="s">
        <v>8</v>
      </c>
      <c r="D26" s="155" t="s">
        <v>41</v>
      </c>
      <c r="E26" s="148" t="s">
        <v>42</v>
      </c>
      <c r="F26" s="150" t="s">
        <v>43</v>
      </c>
      <c r="G26" s="163" t="s">
        <v>41</v>
      </c>
      <c r="H26" s="155" t="s">
        <v>42</v>
      </c>
      <c r="I26" s="157" t="s">
        <v>43</v>
      </c>
      <c r="J26" s="155" t="s">
        <v>41</v>
      </c>
      <c r="K26" s="148" t="s">
        <v>42</v>
      </c>
      <c r="L26" s="150" t="s">
        <v>43</v>
      </c>
      <c r="M26" s="152" t="s">
        <v>41</v>
      </c>
      <c r="N26" s="148" t="s">
        <v>42</v>
      </c>
      <c r="O26" s="150" t="s">
        <v>43</v>
      </c>
      <c r="P26" s="163" t="s">
        <v>41</v>
      </c>
      <c r="Q26" s="148" t="s">
        <v>42</v>
      </c>
      <c r="R26" s="150" t="s">
        <v>43</v>
      </c>
      <c r="S26" s="3"/>
    </row>
    <row r="27" spans="1:19" ht="15.75" thickBot="1" x14ac:dyDescent="0.3">
      <c r="A27" s="1"/>
      <c r="B27" s="160"/>
      <c r="C27" s="162"/>
      <c r="D27" s="156"/>
      <c r="E27" s="149"/>
      <c r="F27" s="151"/>
      <c r="G27" s="164"/>
      <c r="H27" s="156"/>
      <c r="I27" s="158"/>
      <c r="J27" s="156"/>
      <c r="K27" s="149"/>
      <c r="L27" s="151"/>
      <c r="M27" s="153"/>
      <c r="N27" s="149"/>
      <c r="O27" s="151"/>
      <c r="P27" s="164"/>
      <c r="Q27" s="149"/>
      <c r="R27" s="151"/>
      <c r="S27" s="3"/>
    </row>
    <row r="28" spans="1:19" x14ac:dyDescent="0.25">
      <c r="A28" s="1"/>
      <c r="B28" s="18" t="s">
        <v>44</v>
      </c>
      <c r="C28" s="60" t="s">
        <v>45</v>
      </c>
      <c r="D28" s="20">
        <v>1070</v>
      </c>
      <c r="E28" s="21">
        <v>0</v>
      </c>
      <c r="F28" s="26">
        <f t="shared" ref="F28:F38" si="8">D28+E28</f>
        <v>1070</v>
      </c>
      <c r="G28" s="20">
        <v>240</v>
      </c>
      <c r="H28" s="21">
        <v>0</v>
      </c>
      <c r="I28" s="23">
        <f t="shared" ref="I28:I38" si="9">G28+H28</f>
        <v>240</v>
      </c>
      <c r="J28" s="24">
        <v>240</v>
      </c>
      <c r="K28" s="25"/>
      <c r="L28" s="26">
        <f t="shared" ref="L28:L38" si="10">J28+K28</f>
        <v>240</v>
      </c>
      <c r="M28" s="61">
        <f>J28*1.1</f>
        <v>264</v>
      </c>
      <c r="N28" s="61">
        <f>K28*1.1</f>
        <v>0</v>
      </c>
      <c r="O28" s="22">
        <f t="shared" ref="O28:O38" si="11">M28+N28</f>
        <v>264</v>
      </c>
      <c r="P28" s="61">
        <f>M28*1.1</f>
        <v>290.40000000000003</v>
      </c>
      <c r="Q28" s="61">
        <f>N28*1.1</f>
        <v>0</v>
      </c>
      <c r="R28" s="22">
        <f t="shared" ref="R28:R38" si="12">P28+Q28</f>
        <v>290.40000000000003</v>
      </c>
      <c r="S28" s="3"/>
    </row>
    <row r="29" spans="1:19" x14ac:dyDescent="0.25">
      <c r="A29" s="1"/>
      <c r="B29" s="28" t="s">
        <v>46</v>
      </c>
      <c r="C29" s="62" t="s">
        <v>47</v>
      </c>
      <c r="D29" s="20">
        <v>3646.7</v>
      </c>
      <c r="E29" s="31">
        <v>0</v>
      </c>
      <c r="F29" s="34">
        <f t="shared" si="8"/>
        <v>3646.7</v>
      </c>
      <c r="G29" s="20">
        <v>2306.1999999999998</v>
      </c>
      <c r="H29" s="369">
        <v>10</v>
      </c>
      <c r="I29" s="23">
        <f t="shared" si="9"/>
        <v>2316.1999999999998</v>
      </c>
      <c r="J29" s="32">
        <v>3056.4</v>
      </c>
      <c r="K29" s="63">
        <v>2</v>
      </c>
      <c r="L29" s="34">
        <f t="shared" si="10"/>
        <v>3058.4</v>
      </c>
      <c r="M29" s="61">
        <f t="shared" ref="M29:N38" si="13">J29*1.1</f>
        <v>3362.0400000000004</v>
      </c>
      <c r="N29" s="65">
        <f>K29*1.1</f>
        <v>2.2000000000000002</v>
      </c>
      <c r="O29" s="22">
        <f t="shared" si="11"/>
        <v>3364.2400000000002</v>
      </c>
      <c r="P29" s="61">
        <f t="shared" ref="P29:Q38" si="14">M29*1.1</f>
        <v>3698.2440000000006</v>
      </c>
      <c r="Q29" s="65">
        <f>N29*1.1</f>
        <v>2.4200000000000004</v>
      </c>
      <c r="R29" s="22">
        <f t="shared" si="12"/>
        <v>3700.6640000000007</v>
      </c>
      <c r="S29" s="3"/>
    </row>
    <row r="30" spans="1:19" x14ac:dyDescent="0.25">
      <c r="A30" s="1"/>
      <c r="B30" s="28" t="s">
        <v>48</v>
      </c>
      <c r="C30" s="42" t="s">
        <v>49</v>
      </c>
      <c r="D30" s="20">
        <v>1909.3</v>
      </c>
      <c r="E30" s="31">
        <v>32.299999999999997</v>
      </c>
      <c r="F30" s="34">
        <f t="shared" si="8"/>
        <v>1941.6</v>
      </c>
      <c r="G30" s="20">
        <v>2263</v>
      </c>
      <c r="H30" s="369">
        <v>35</v>
      </c>
      <c r="I30" s="23">
        <f t="shared" si="9"/>
        <v>2298</v>
      </c>
      <c r="J30" s="32">
        <v>2363</v>
      </c>
      <c r="K30" s="63">
        <v>198</v>
      </c>
      <c r="L30" s="34">
        <f t="shared" si="10"/>
        <v>2561</v>
      </c>
      <c r="M30" s="61">
        <f t="shared" si="13"/>
        <v>2599.3000000000002</v>
      </c>
      <c r="N30" s="65">
        <f>K30*1.1</f>
        <v>217.8</v>
      </c>
      <c r="O30" s="22">
        <f t="shared" si="11"/>
        <v>2817.1000000000004</v>
      </c>
      <c r="P30" s="61">
        <f t="shared" si="14"/>
        <v>2859.2300000000005</v>
      </c>
      <c r="Q30" s="65">
        <f>N30*1.1</f>
        <v>239.58000000000004</v>
      </c>
      <c r="R30" s="22">
        <f t="shared" si="12"/>
        <v>3098.8100000000004</v>
      </c>
      <c r="S30" s="3"/>
    </row>
    <row r="31" spans="1:19" x14ac:dyDescent="0.25">
      <c r="A31" s="1"/>
      <c r="B31" s="28" t="s">
        <v>50</v>
      </c>
      <c r="C31" s="42" t="s">
        <v>51</v>
      </c>
      <c r="D31" s="20">
        <v>1263.5999999999999</v>
      </c>
      <c r="E31" s="21">
        <v>0</v>
      </c>
      <c r="F31" s="34">
        <f t="shared" si="8"/>
        <v>1263.5999999999999</v>
      </c>
      <c r="G31" s="20">
        <v>599.6</v>
      </c>
      <c r="H31" s="21">
        <v>0</v>
      </c>
      <c r="I31" s="23">
        <f t="shared" si="9"/>
        <v>599.6</v>
      </c>
      <c r="J31" s="32">
        <v>1513</v>
      </c>
      <c r="K31" s="33"/>
      <c r="L31" s="34">
        <f t="shared" si="10"/>
        <v>1513</v>
      </c>
      <c r="M31" s="61">
        <f t="shared" si="13"/>
        <v>1664.3000000000002</v>
      </c>
      <c r="N31" s="64">
        <f>K31*1.1</f>
        <v>0</v>
      </c>
      <c r="O31" s="22">
        <f t="shared" si="11"/>
        <v>1664.3000000000002</v>
      </c>
      <c r="P31" s="61">
        <f t="shared" si="14"/>
        <v>1830.7300000000002</v>
      </c>
      <c r="Q31" s="64">
        <f>N31*1.1</f>
        <v>0</v>
      </c>
      <c r="R31" s="22">
        <f t="shared" si="12"/>
        <v>1830.7300000000002</v>
      </c>
      <c r="S31" s="3"/>
    </row>
    <row r="32" spans="1:19" x14ac:dyDescent="0.25">
      <c r="A32" s="1"/>
      <c r="B32" s="28" t="s">
        <v>52</v>
      </c>
      <c r="C32" s="42" t="s">
        <v>53</v>
      </c>
      <c r="D32" s="20">
        <v>30055.3</v>
      </c>
      <c r="E32" s="21">
        <v>0</v>
      </c>
      <c r="F32" s="34">
        <f>D32+E32</f>
        <v>30055.3</v>
      </c>
      <c r="G32" s="20">
        <v>28799.1</v>
      </c>
      <c r="H32" s="21">
        <v>0</v>
      </c>
      <c r="I32" s="23">
        <f t="shared" si="9"/>
        <v>28799.1</v>
      </c>
      <c r="J32" s="32">
        <v>32436.7</v>
      </c>
      <c r="K32" s="33"/>
      <c r="L32" s="34">
        <f t="shared" si="10"/>
        <v>32436.7</v>
      </c>
      <c r="M32" s="61">
        <f t="shared" si="13"/>
        <v>35680.370000000003</v>
      </c>
      <c r="N32" s="64">
        <f t="shared" si="13"/>
        <v>0</v>
      </c>
      <c r="O32" s="22">
        <f t="shared" si="11"/>
        <v>35680.370000000003</v>
      </c>
      <c r="P32" s="61">
        <f t="shared" si="14"/>
        <v>39248.407000000007</v>
      </c>
      <c r="Q32" s="64">
        <f t="shared" si="14"/>
        <v>0</v>
      </c>
      <c r="R32" s="22">
        <f t="shared" si="12"/>
        <v>39248.407000000007</v>
      </c>
      <c r="S32" s="3"/>
    </row>
    <row r="33" spans="1:19" x14ac:dyDescent="0.25">
      <c r="A33" s="1"/>
      <c r="B33" s="28" t="s">
        <v>54</v>
      </c>
      <c r="C33" s="39" t="s">
        <v>55</v>
      </c>
      <c r="D33" s="20">
        <v>29593.200000000001</v>
      </c>
      <c r="E33" s="21">
        <v>0</v>
      </c>
      <c r="F33" s="34">
        <f t="shared" si="8"/>
        <v>29593.200000000001</v>
      </c>
      <c r="G33" s="20">
        <v>28367.200000000001</v>
      </c>
      <c r="H33" s="21">
        <v>0</v>
      </c>
      <c r="I33" s="23">
        <f t="shared" si="9"/>
        <v>28367.200000000001</v>
      </c>
      <c r="J33" s="32">
        <v>32225.599999999999</v>
      </c>
      <c r="K33" s="33"/>
      <c r="L33" s="34">
        <f t="shared" si="10"/>
        <v>32225.599999999999</v>
      </c>
      <c r="M33" s="61">
        <f t="shared" si="13"/>
        <v>35448.160000000003</v>
      </c>
      <c r="N33" s="64">
        <f t="shared" si="13"/>
        <v>0</v>
      </c>
      <c r="O33" s="22">
        <f t="shared" si="11"/>
        <v>35448.160000000003</v>
      </c>
      <c r="P33" s="61">
        <f t="shared" si="14"/>
        <v>38992.97600000001</v>
      </c>
      <c r="Q33" s="64">
        <f t="shared" si="14"/>
        <v>0</v>
      </c>
      <c r="R33" s="22">
        <f t="shared" si="12"/>
        <v>38992.97600000001</v>
      </c>
      <c r="S33" s="3"/>
    </row>
    <row r="34" spans="1:19" x14ac:dyDescent="0.25">
      <c r="A34" s="1"/>
      <c r="B34" s="28" t="s">
        <v>56</v>
      </c>
      <c r="C34" s="66" t="s">
        <v>57</v>
      </c>
      <c r="D34" s="20">
        <v>462.1</v>
      </c>
      <c r="E34" s="21">
        <v>0</v>
      </c>
      <c r="F34" s="34">
        <f t="shared" si="8"/>
        <v>462.1</v>
      </c>
      <c r="G34" s="20">
        <v>431.9</v>
      </c>
      <c r="H34" s="21">
        <v>0</v>
      </c>
      <c r="I34" s="23">
        <f t="shared" si="9"/>
        <v>431.9</v>
      </c>
      <c r="J34" s="32">
        <v>211.1</v>
      </c>
      <c r="K34" s="33"/>
      <c r="L34" s="34">
        <f t="shared" si="10"/>
        <v>211.1</v>
      </c>
      <c r="M34" s="61">
        <f t="shared" si="13"/>
        <v>232.21</v>
      </c>
      <c r="N34" s="64">
        <f t="shared" si="13"/>
        <v>0</v>
      </c>
      <c r="O34" s="22">
        <f t="shared" si="11"/>
        <v>232.21</v>
      </c>
      <c r="P34" s="61">
        <f t="shared" si="14"/>
        <v>255.43100000000004</v>
      </c>
      <c r="Q34" s="64">
        <f t="shared" si="14"/>
        <v>0</v>
      </c>
      <c r="R34" s="22">
        <f t="shared" si="12"/>
        <v>255.43100000000004</v>
      </c>
      <c r="S34" s="3"/>
    </row>
    <row r="35" spans="1:19" x14ac:dyDescent="0.25">
      <c r="A35" s="1"/>
      <c r="B35" s="28" t="s">
        <v>58</v>
      </c>
      <c r="C35" s="42" t="s">
        <v>59</v>
      </c>
      <c r="D35" s="20">
        <v>9846.9</v>
      </c>
      <c r="E35" s="21">
        <v>0</v>
      </c>
      <c r="F35" s="34">
        <f t="shared" si="8"/>
        <v>9846.9</v>
      </c>
      <c r="G35" s="20">
        <v>9520.5</v>
      </c>
      <c r="H35" s="21">
        <v>0</v>
      </c>
      <c r="I35" s="23">
        <f t="shared" si="9"/>
        <v>9520.5</v>
      </c>
      <c r="J35" s="32">
        <v>10823.2</v>
      </c>
      <c r="K35" s="33"/>
      <c r="L35" s="34">
        <f t="shared" si="10"/>
        <v>10823.2</v>
      </c>
      <c r="M35" s="61">
        <f t="shared" si="13"/>
        <v>11905.520000000002</v>
      </c>
      <c r="N35" s="64">
        <f t="shared" si="13"/>
        <v>0</v>
      </c>
      <c r="O35" s="22">
        <f t="shared" si="11"/>
        <v>11905.520000000002</v>
      </c>
      <c r="P35" s="61">
        <f t="shared" si="14"/>
        <v>13096.072000000004</v>
      </c>
      <c r="Q35" s="64">
        <f t="shared" si="14"/>
        <v>0</v>
      </c>
      <c r="R35" s="22">
        <f t="shared" si="12"/>
        <v>13096.072000000004</v>
      </c>
      <c r="S35" s="3"/>
    </row>
    <row r="36" spans="1:19" x14ac:dyDescent="0.25">
      <c r="A36" s="1"/>
      <c r="B36" s="28" t="s">
        <v>60</v>
      </c>
      <c r="C36" s="42" t="s">
        <v>61</v>
      </c>
      <c r="D36" s="20">
        <v>0</v>
      </c>
      <c r="E36" s="21">
        <v>0</v>
      </c>
      <c r="F36" s="34">
        <f t="shared" si="8"/>
        <v>0</v>
      </c>
      <c r="G36" s="20">
        <v>4</v>
      </c>
      <c r="H36" s="21">
        <v>0</v>
      </c>
      <c r="I36" s="23">
        <f t="shared" si="9"/>
        <v>4</v>
      </c>
      <c r="J36" s="32">
        <v>4</v>
      </c>
      <c r="K36" s="33"/>
      <c r="L36" s="34">
        <f t="shared" si="10"/>
        <v>4</v>
      </c>
      <c r="M36" s="61">
        <f t="shared" si="13"/>
        <v>4.4000000000000004</v>
      </c>
      <c r="N36" s="64">
        <f t="shared" si="13"/>
        <v>0</v>
      </c>
      <c r="O36" s="22">
        <f t="shared" si="11"/>
        <v>4.4000000000000004</v>
      </c>
      <c r="P36" s="61">
        <f t="shared" si="14"/>
        <v>4.8400000000000007</v>
      </c>
      <c r="Q36" s="64">
        <f t="shared" si="14"/>
        <v>0</v>
      </c>
      <c r="R36" s="22">
        <f t="shared" si="12"/>
        <v>4.8400000000000007</v>
      </c>
      <c r="S36" s="3"/>
    </row>
    <row r="37" spans="1:19" x14ac:dyDescent="0.25">
      <c r="A37" s="1"/>
      <c r="B37" s="28" t="s">
        <v>62</v>
      </c>
      <c r="C37" s="42" t="s">
        <v>63</v>
      </c>
      <c r="D37" s="20">
        <v>1894.7</v>
      </c>
      <c r="E37" s="21">
        <v>0</v>
      </c>
      <c r="F37" s="34">
        <f t="shared" si="8"/>
        <v>1894.7</v>
      </c>
      <c r="G37" s="20">
        <v>1864</v>
      </c>
      <c r="H37" s="21">
        <v>0</v>
      </c>
      <c r="I37" s="23">
        <f t="shared" si="9"/>
        <v>1864</v>
      </c>
      <c r="J37" s="32">
        <v>2364</v>
      </c>
      <c r="K37" s="33"/>
      <c r="L37" s="34">
        <f t="shared" si="10"/>
        <v>2364</v>
      </c>
      <c r="M37" s="61">
        <f t="shared" si="13"/>
        <v>2600.4</v>
      </c>
      <c r="N37" s="64">
        <f t="shared" si="13"/>
        <v>0</v>
      </c>
      <c r="O37" s="22">
        <f t="shared" si="11"/>
        <v>2600.4</v>
      </c>
      <c r="P37" s="61">
        <f t="shared" si="14"/>
        <v>2860.4400000000005</v>
      </c>
      <c r="Q37" s="64">
        <f t="shared" si="14"/>
        <v>0</v>
      </c>
      <c r="R37" s="22">
        <f t="shared" si="12"/>
        <v>2860.4400000000005</v>
      </c>
      <c r="S37" s="3"/>
    </row>
    <row r="38" spans="1:19" ht="15.75" thickBot="1" x14ac:dyDescent="0.3">
      <c r="A38" s="1"/>
      <c r="B38" s="67" t="s">
        <v>64</v>
      </c>
      <c r="C38" s="68" t="s">
        <v>65</v>
      </c>
      <c r="D38" s="20">
        <v>2385.5</v>
      </c>
      <c r="E38" s="21">
        <v>0</v>
      </c>
      <c r="F38" s="34">
        <f t="shared" si="8"/>
        <v>2385.5</v>
      </c>
      <c r="G38" s="20">
        <v>1892.2</v>
      </c>
      <c r="H38" s="21">
        <v>55</v>
      </c>
      <c r="I38" s="48">
        <f t="shared" si="9"/>
        <v>1947.2</v>
      </c>
      <c r="J38" s="32">
        <v>1865.7</v>
      </c>
      <c r="K38" s="33"/>
      <c r="L38" s="34">
        <f t="shared" si="10"/>
        <v>1865.7</v>
      </c>
      <c r="M38" s="61">
        <f t="shared" si="13"/>
        <v>2052.2700000000004</v>
      </c>
      <c r="N38" s="64">
        <f t="shared" si="13"/>
        <v>0</v>
      </c>
      <c r="O38" s="51">
        <f t="shared" si="11"/>
        <v>2052.2700000000004</v>
      </c>
      <c r="P38" s="61">
        <f t="shared" si="14"/>
        <v>2257.4970000000008</v>
      </c>
      <c r="Q38" s="64">
        <f t="shared" si="14"/>
        <v>0</v>
      </c>
      <c r="R38" s="51">
        <f t="shared" si="12"/>
        <v>2257.4970000000008</v>
      </c>
      <c r="S38" s="3"/>
    </row>
    <row r="39" spans="1:19" ht="15.75" thickBot="1" x14ac:dyDescent="0.3">
      <c r="A39" s="1"/>
      <c r="B39" s="52" t="s">
        <v>66</v>
      </c>
      <c r="C39" s="70" t="s">
        <v>67</v>
      </c>
      <c r="D39" s="71">
        <f>SUM(D28:D32)+SUM(D35:D38)+0.2</f>
        <v>52072.2</v>
      </c>
      <c r="E39" s="71">
        <f>SUM(E28:E32)+SUM(E35:E38)</f>
        <v>32.299999999999997</v>
      </c>
      <c r="F39" s="72">
        <f>SUM(F35:F38)+SUM(F28:F32)+0.2</f>
        <v>52104.499999999993</v>
      </c>
      <c r="G39" s="71">
        <f>SUM(G28:G32)+SUM(G35:G38)</f>
        <v>47488.600000000006</v>
      </c>
      <c r="H39" s="71">
        <f>SUM(H28:H32)+SUM(H35:H38)</f>
        <v>100</v>
      </c>
      <c r="I39" s="73">
        <f>SUM(I35:I38)+SUM(I28:I32)</f>
        <v>47588.600000000006</v>
      </c>
      <c r="J39" s="71">
        <f>SUM(J28:J32)+SUM(J35:J38)</f>
        <v>54666</v>
      </c>
      <c r="K39" s="71">
        <f>SUM(K28:K32)+SUM(K35:K38)</f>
        <v>200</v>
      </c>
      <c r="L39" s="72">
        <f>SUM(L35:L38)+SUM(L28:L32)</f>
        <v>54866</v>
      </c>
      <c r="M39" s="71">
        <f>SUM(M28:M32)+SUM(M35:M38)</f>
        <v>60132.600000000006</v>
      </c>
      <c r="N39" s="71">
        <f>SUM(N28:N32)+SUM(N35:N38)</f>
        <v>220</v>
      </c>
      <c r="O39" s="72">
        <f>SUM(O35:O38)+SUM(O28:O32)</f>
        <v>60352.600000000006</v>
      </c>
      <c r="P39" s="71">
        <f>SUM(P28:P32)+SUM(P35:P38)</f>
        <v>66145.860000000015</v>
      </c>
      <c r="Q39" s="71">
        <f>SUM(Q28:Q32)+SUM(Q35:Q38)</f>
        <v>242.00000000000003</v>
      </c>
      <c r="R39" s="72">
        <f>SUM(R35:R38)+SUM(R28:R32)</f>
        <v>66387.860000000015</v>
      </c>
      <c r="S39" s="3"/>
    </row>
    <row r="40" spans="1:19" ht="19.5" thickBot="1" x14ac:dyDescent="0.35">
      <c r="A40" s="1"/>
      <c r="B40" s="76" t="s">
        <v>68</v>
      </c>
      <c r="C40" s="77" t="s">
        <v>69</v>
      </c>
      <c r="D40" s="78">
        <f>D24-D39</f>
        <v>105.81500000000233</v>
      </c>
      <c r="E40" s="78">
        <f t="shared" ref="E40:R40" si="15">E24-E39</f>
        <v>159.39999999999998</v>
      </c>
      <c r="F40" s="79">
        <f>F24-F39</f>
        <v>265.21500000000378</v>
      </c>
      <c r="G40" s="80">
        <f t="shared" si="15"/>
        <v>0</v>
      </c>
      <c r="H40" s="80">
        <f t="shared" si="15"/>
        <v>0</v>
      </c>
      <c r="I40" s="81">
        <f t="shared" si="15"/>
        <v>0</v>
      </c>
      <c r="J40" s="78">
        <f t="shared" si="15"/>
        <v>0</v>
      </c>
      <c r="K40" s="78">
        <f t="shared" si="15"/>
        <v>0</v>
      </c>
      <c r="L40" s="79">
        <f t="shared" si="15"/>
        <v>0</v>
      </c>
      <c r="M40" s="82">
        <f t="shared" si="15"/>
        <v>0</v>
      </c>
      <c r="N40" s="78">
        <f t="shared" si="15"/>
        <v>0</v>
      </c>
      <c r="O40" s="79">
        <f t="shared" si="15"/>
        <v>0</v>
      </c>
      <c r="P40" s="78">
        <f t="shared" si="15"/>
        <v>0</v>
      </c>
      <c r="Q40" s="78">
        <f t="shared" si="15"/>
        <v>0</v>
      </c>
      <c r="R40" s="79">
        <f t="shared" si="15"/>
        <v>0</v>
      </c>
      <c r="S40" s="3"/>
    </row>
    <row r="41" spans="1:19" ht="15.75" thickBot="1" x14ac:dyDescent="0.3">
      <c r="A41" s="1"/>
      <c r="B41" s="83" t="s">
        <v>70</v>
      </c>
      <c r="C41" s="84" t="s">
        <v>71</v>
      </c>
      <c r="D41" s="85"/>
      <c r="E41" s="86"/>
      <c r="F41" s="87">
        <f>F40-D16</f>
        <v>-4787.7849999999962</v>
      </c>
      <c r="G41" s="85"/>
      <c r="H41" s="88"/>
      <c r="I41" s="89">
        <f>I40-G16</f>
        <v>-6109</v>
      </c>
      <c r="J41" s="90"/>
      <c r="K41" s="88"/>
      <c r="L41" s="87">
        <f>L40-J16</f>
        <v>-6209</v>
      </c>
      <c r="M41" s="91"/>
      <c r="N41" s="88"/>
      <c r="O41" s="87">
        <f>O40-M16</f>
        <v>-6829.9000000000005</v>
      </c>
      <c r="P41" s="85"/>
      <c r="Q41" s="88"/>
      <c r="R41" s="87">
        <f>R40-P16</f>
        <v>-7512.8900000000012</v>
      </c>
      <c r="S41" s="3"/>
    </row>
    <row r="42" spans="1:19" s="97" customFormat="1" ht="8.25" customHeight="1" thickBot="1" x14ac:dyDescent="0.3">
      <c r="A42" s="92"/>
      <c r="B42" s="93"/>
      <c r="C42" s="94"/>
      <c r="D42" s="92"/>
      <c r="E42" s="95"/>
      <c r="F42" s="95"/>
      <c r="G42" s="92"/>
      <c r="H42" s="95"/>
      <c r="I42" s="95"/>
      <c r="J42" s="95"/>
      <c r="K42" s="95"/>
      <c r="L42" s="96"/>
      <c r="M42" s="96"/>
      <c r="N42" s="96"/>
      <c r="O42" s="96"/>
      <c r="P42" s="96"/>
      <c r="Q42" s="96"/>
      <c r="R42" s="96"/>
      <c r="S42" s="96"/>
    </row>
    <row r="43" spans="1:19" s="97" customFormat="1" ht="15.75" customHeight="1" x14ac:dyDescent="0.25">
      <c r="A43" s="92"/>
      <c r="B43" s="98"/>
      <c r="C43" s="143" t="s">
        <v>72</v>
      </c>
      <c r="D43" s="99" t="s">
        <v>73</v>
      </c>
      <c r="E43" s="95"/>
      <c r="F43" s="100"/>
      <c r="G43" s="99" t="s">
        <v>74</v>
      </c>
      <c r="H43" s="95"/>
      <c r="I43" s="95"/>
      <c r="J43" s="99" t="s">
        <v>75</v>
      </c>
      <c r="K43" s="95"/>
      <c r="L43" s="95"/>
      <c r="M43" s="99" t="s">
        <v>76</v>
      </c>
      <c r="N43" s="96"/>
      <c r="O43" s="96"/>
      <c r="P43" s="99" t="s">
        <v>76</v>
      </c>
      <c r="Q43" s="96"/>
      <c r="R43" s="96"/>
      <c r="S43" s="96"/>
    </row>
    <row r="44" spans="1:19" ht="15.75" thickBot="1" x14ac:dyDescent="0.3">
      <c r="A44" s="1"/>
      <c r="B44" s="98"/>
      <c r="C44" s="154"/>
      <c r="D44" s="101">
        <v>427.9</v>
      </c>
      <c r="E44" s="95"/>
      <c r="F44" s="100"/>
      <c r="G44" s="101">
        <v>427.9</v>
      </c>
      <c r="H44" s="102"/>
      <c r="I44" s="102"/>
      <c r="J44" s="101">
        <v>427.9</v>
      </c>
      <c r="K44" s="102"/>
      <c r="L44" s="102"/>
      <c r="M44" s="101">
        <v>427.9</v>
      </c>
      <c r="N44" s="3"/>
      <c r="O44" s="3"/>
      <c r="P44" s="101">
        <v>427.9</v>
      </c>
      <c r="Q44" s="3"/>
      <c r="R44" s="3"/>
      <c r="S44" s="3"/>
    </row>
    <row r="45" spans="1:19" s="97" customFormat="1" ht="8.25" customHeight="1" thickBot="1" x14ac:dyDescent="0.3">
      <c r="A45" s="92"/>
      <c r="B45" s="98"/>
      <c r="C45" s="94"/>
      <c r="D45" s="95"/>
      <c r="E45" s="95"/>
      <c r="F45" s="100"/>
      <c r="G45" s="95"/>
      <c r="H45" s="95"/>
      <c r="I45" s="100"/>
      <c r="J45" s="100"/>
      <c r="K45" s="100"/>
      <c r="L45" s="96"/>
      <c r="M45" s="96"/>
      <c r="N45" s="96"/>
      <c r="O45" s="96"/>
      <c r="P45" s="96"/>
      <c r="Q45" s="96"/>
      <c r="R45" s="96"/>
      <c r="S45" s="96"/>
    </row>
    <row r="46" spans="1:19" s="97" customFormat="1" ht="37.5" customHeight="1" thickBot="1" x14ac:dyDescent="0.3">
      <c r="A46" s="92"/>
      <c r="B46" s="98"/>
      <c r="C46" s="143" t="s">
        <v>77</v>
      </c>
      <c r="D46" s="103" t="s">
        <v>78</v>
      </c>
      <c r="E46" s="104" t="s">
        <v>79</v>
      </c>
      <c r="F46" s="100"/>
      <c r="G46" s="103" t="s">
        <v>78</v>
      </c>
      <c r="H46" s="104" t="s">
        <v>79</v>
      </c>
      <c r="I46" s="96"/>
      <c r="J46" s="103" t="s">
        <v>78</v>
      </c>
      <c r="K46" s="104" t="s">
        <v>79</v>
      </c>
      <c r="L46" s="105"/>
      <c r="M46" s="103" t="s">
        <v>78</v>
      </c>
      <c r="N46" s="104" t="s">
        <v>79</v>
      </c>
      <c r="O46" s="96"/>
      <c r="P46" s="103" t="s">
        <v>78</v>
      </c>
      <c r="Q46" s="104" t="s">
        <v>79</v>
      </c>
      <c r="R46" s="96"/>
      <c r="S46" s="96"/>
    </row>
    <row r="47" spans="1:19" ht="15.75" thickBot="1" x14ac:dyDescent="0.3">
      <c r="A47" s="1"/>
      <c r="B47" s="106"/>
      <c r="C47" s="144"/>
      <c r="D47" s="107">
        <v>0</v>
      </c>
      <c r="E47" s="108">
        <v>0</v>
      </c>
      <c r="F47" s="100"/>
      <c r="G47" s="107">
        <v>0</v>
      </c>
      <c r="H47" s="108">
        <v>0</v>
      </c>
      <c r="I47" s="3"/>
      <c r="J47" s="107">
        <v>0</v>
      </c>
      <c r="K47" s="108">
        <v>0</v>
      </c>
      <c r="L47" s="102"/>
      <c r="M47" s="107">
        <v>0</v>
      </c>
      <c r="N47" s="108">
        <v>0</v>
      </c>
      <c r="O47" s="3"/>
      <c r="P47" s="107">
        <v>0</v>
      </c>
      <c r="Q47" s="108">
        <v>0</v>
      </c>
      <c r="R47" s="3"/>
      <c r="S47" s="3"/>
    </row>
    <row r="48" spans="1:19" x14ac:dyDescent="0.25">
      <c r="A48" s="1"/>
      <c r="B48" s="106"/>
      <c r="C48" s="94"/>
      <c r="D48" s="95"/>
      <c r="E48" s="95"/>
      <c r="F48" s="100"/>
      <c r="G48" s="95"/>
      <c r="H48" s="95"/>
      <c r="I48" s="100"/>
      <c r="J48" s="100"/>
      <c r="K48" s="100"/>
      <c r="L48" s="96"/>
      <c r="M48" s="3"/>
      <c r="N48" s="96"/>
      <c r="O48" s="96"/>
      <c r="P48" s="3"/>
      <c r="Q48" s="3"/>
      <c r="R48" s="3"/>
      <c r="S48" s="3"/>
    </row>
    <row r="49" spans="1:19" x14ac:dyDescent="0.25">
      <c r="A49" s="1"/>
      <c r="B49" s="106"/>
      <c r="C49" s="109" t="s">
        <v>80</v>
      </c>
      <c r="D49" s="110" t="s">
        <v>81</v>
      </c>
      <c r="E49" s="95"/>
      <c r="F49" s="3"/>
      <c r="G49" s="110" t="s">
        <v>82</v>
      </c>
      <c r="H49" s="3"/>
      <c r="I49" s="3"/>
      <c r="J49" s="110" t="s">
        <v>83</v>
      </c>
      <c r="K49" s="3"/>
      <c r="L49" s="111"/>
      <c r="M49" s="110" t="s">
        <v>84</v>
      </c>
      <c r="N49" s="111"/>
      <c r="O49" s="111"/>
      <c r="P49" s="110" t="s">
        <v>85</v>
      </c>
      <c r="Q49" s="3"/>
      <c r="R49" s="3"/>
      <c r="S49" s="3"/>
    </row>
    <row r="50" spans="1:19" x14ac:dyDescent="0.25">
      <c r="A50" s="1"/>
      <c r="B50" s="106"/>
      <c r="C50" s="112" t="s">
        <v>86</v>
      </c>
      <c r="D50" s="113">
        <v>3395.5</v>
      </c>
      <c r="E50" s="95"/>
      <c r="F50" s="3"/>
      <c r="G50" s="113">
        <f>SUM(G51:G54)</f>
        <v>3547.1000000000004</v>
      </c>
      <c r="H50" s="3"/>
      <c r="I50" s="3"/>
      <c r="J50" s="113">
        <v>4149.6000000000004</v>
      </c>
      <c r="K50" s="3"/>
      <c r="L50" s="114"/>
      <c r="M50" s="113">
        <f>SUM(M51:M54)</f>
        <v>4128.2</v>
      </c>
      <c r="N50" s="114"/>
      <c r="O50" s="114"/>
      <c r="P50" s="113">
        <f>SUM(P51:P54)</f>
        <v>3927</v>
      </c>
      <c r="Q50" s="3"/>
      <c r="R50" s="3"/>
      <c r="S50" s="3"/>
    </row>
    <row r="51" spans="1:19" x14ac:dyDescent="0.25">
      <c r="A51" s="1"/>
      <c r="B51" s="106"/>
      <c r="C51" s="112" t="s">
        <v>87</v>
      </c>
      <c r="D51" s="113">
        <v>793.4</v>
      </c>
      <c r="E51" s="95"/>
      <c r="F51" s="3"/>
      <c r="G51" s="113">
        <v>668.8</v>
      </c>
      <c r="H51" s="3"/>
      <c r="I51" s="3"/>
      <c r="J51" s="113">
        <v>860.1</v>
      </c>
      <c r="K51" s="3"/>
      <c r="L51" s="114"/>
      <c r="M51" s="113">
        <v>850.1</v>
      </c>
      <c r="N51" s="114"/>
      <c r="O51" s="114"/>
      <c r="P51" s="113">
        <v>840</v>
      </c>
      <c r="Q51" s="3"/>
      <c r="R51" s="3"/>
      <c r="S51" s="3"/>
    </row>
    <row r="52" spans="1:19" x14ac:dyDescent="0.25">
      <c r="A52" s="1"/>
      <c r="B52" s="106"/>
      <c r="C52" s="112" t="s">
        <v>88</v>
      </c>
      <c r="D52" s="113">
        <v>1781.5</v>
      </c>
      <c r="E52" s="95"/>
      <c r="F52" s="3"/>
      <c r="G52" s="113">
        <v>2143.3000000000002</v>
      </c>
      <c r="H52" s="3"/>
      <c r="I52" s="3"/>
      <c r="J52" s="113">
        <v>2288.1999999999998</v>
      </c>
      <c r="K52" s="3"/>
      <c r="L52" s="114"/>
      <c r="M52" s="113">
        <v>2398.1</v>
      </c>
      <c r="N52" s="114"/>
      <c r="O52" s="114"/>
      <c r="P52" s="113">
        <v>2187</v>
      </c>
      <c r="Q52" s="3"/>
      <c r="R52" s="3"/>
      <c r="S52" s="3"/>
    </row>
    <row r="53" spans="1:19" x14ac:dyDescent="0.25">
      <c r="A53" s="1"/>
      <c r="B53" s="106"/>
      <c r="C53" s="112" t="s">
        <v>89</v>
      </c>
      <c r="D53" s="113">
        <v>300</v>
      </c>
      <c r="E53" s="95"/>
      <c r="F53" s="3"/>
      <c r="G53" s="113">
        <v>319.89999999999998</v>
      </c>
      <c r="H53" s="3"/>
      <c r="I53" s="3"/>
      <c r="J53" s="113">
        <v>370</v>
      </c>
      <c r="K53" s="3"/>
      <c r="L53" s="114"/>
      <c r="M53" s="113">
        <v>350</v>
      </c>
      <c r="N53" s="114"/>
      <c r="O53" s="114"/>
      <c r="P53" s="113">
        <v>360</v>
      </c>
      <c r="Q53" s="3"/>
      <c r="R53" s="3"/>
      <c r="S53" s="3"/>
    </row>
    <row r="54" spans="1:19" x14ac:dyDescent="0.25">
      <c r="A54" s="1"/>
      <c r="B54" s="106"/>
      <c r="C54" s="115" t="s">
        <v>90</v>
      </c>
      <c r="D54" s="113">
        <v>520.70000000000005</v>
      </c>
      <c r="E54" s="95"/>
      <c r="F54" s="3"/>
      <c r="G54" s="113">
        <v>415.1</v>
      </c>
      <c r="H54" s="3"/>
      <c r="I54" s="3"/>
      <c r="J54" s="113">
        <v>631.4</v>
      </c>
      <c r="K54" s="3"/>
      <c r="L54" s="114"/>
      <c r="M54" s="113">
        <v>530</v>
      </c>
      <c r="N54" s="114"/>
      <c r="O54" s="114"/>
      <c r="P54" s="113">
        <v>540</v>
      </c>
      <c r="Q54" s="3"/>
      <c r="R54" s="3"/>
      <c r="S54" s="3"/>
    </row>
    <row r="55" spans="1:19" ht="10.5" customHeight="1" x14ac:dyDescent="0.25">
      <c r="A55" s="1"/>
      <c r="B55" s="106"/>
      <c r="C55" s="94"/>
      <c r="D55" s="95"/>
      <c r="E55" s="9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6"/>
      <c r="C56" s="109" t="s">
        <v>91</v>
      </c>
      <c r="D56" s="110" t="s">
        <v>81</v>
      </c>
      <c r="E56" s="95"/>
      <c r="F56" s="100"/>
      <c r="G56" s="110" t="s">
        <v>92</v>
      </c>
      <c r="H56" s="95"/>
      <c r="I56" s="100"/>
      <c r="J56" s="110" t="s">
        <v>83</v>
      </c>
      <c r="K56" s="100"/>
      <c r="L56" s="3"/>
      <c r="M56" s="110" t="s">
        <v>84</v>
      </c>
      <c r="N56" s="111"/>
      <c r="O56" s="111"/>
      <c r="P56" s="110" t="s">
        <v>85</v>
      </c>
      <c r="Q56" s="3"/>
      <c r="R56" s="3"/>
      <c r="S56" s="3"/>
    </row>
    <row r="57" spans="1:19" x14ac:dyDescent="0.25">
      <c r="A57" s="1"/>
      <c r="B57" s="106"/>
      <c r="C57" s="112"/>
      <c r="D57" s="116">
        <v>59</v>
      </c>
      <c r="E57" s="95"/>
      <c r="F57" s="100"/>
      <c r="G57" s="116">
        <v>56</v>
      </c>
      <c r="H57" s="95"/>
      <c r="I57" s="100"/>
      <c r="J57" s="116">
        <v>65</v>
      </c>
      <c r="K57" s="100"/>
      <c r="L57" s="3"/>
      <c r="M57" s="116">
        <v>65</v>
      </c>
      <c r="N57" s="3"/>
      <c r="O57" s="3"/>
      <c r="P57" s="116">
        <v>66</v>
      </c>
      <c r="Q57" s="3"/>
      <c r="R57" s="3"/>
      <c r="S57" s="3"/>
    </row>
    <row r="58" spans="1:19" x14ac:dyDescent="0.25">
      <c r="A58" s="1"/>
      <c r="B58" s="106"/>
      <c r="C58" s="94"/>
      <c r="D58" s="95"/>
      <c r="E58" s="95"/>
      <c r="F58" s="100"/>
      <c r="G58" s="95"/>
      <c r="H58" s="95"/>
      <c r="I58" s="100"/>
      <c r="J58" s="100"/>
      <c r="K58" s="10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7" t="s">
        <v>93</v>
      </c>
      <c r="C59" s="118"/>
      <c r="D59" s="145"/>
      <c r="E59" s="145"/>
      <c r="F59" s="145"/>
      <c r="G59" s="145"/>
      <c r="H59" s="145"/>
      <c r="I59" s="145"/>
      <c r="J59" s="145"/>
      <c r="K59" s="145"/>
      <c r="L59" s="119"/>
      <c r="M59" s="119"/>
      <c r="N59" s="119"/>
      <c r="O59" s="119"/>
      <c r="P59" s="119"/>
      <c r="Q59" s="119"/>
      <c r="R59" s="120"/>
      <c r="S59" s="3"/>
    </row>
    <row r="60" spans="1:19" x14ac:dyDescent="0.25">
      <c r="A60" s="1"/>
      <c r="B60" s="121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122"/>
      <c r="S60" s="3"/>
    </row>
    <row r="61" spans="1:19" x14ac:dyDescent="0.25">
      <c r="A61" s="1"/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97"/>
      <c r="N61" s="97"/>
      <c r="O61" s="97"/>
      <c r="P61" s="97"/>
      <c r="Q61" s="97"/>
      <c r="R61" s="122"/>
      <c r="S61" s="3"/>
    </row>
    <row r="62" spans="1:19" x14ac:dyDescent="0.25">
      <c r="A62" s="1"/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97"/>
      <c r="M62" s="97"/>
      <c r="N62" s="97"/>
      <c r="O62" s="97"/>
      <c r="P62" s="97"/>
      <c r="Q62" s="97"/>
      <c r="R62" s="122"/>
      <c r="S62" s="3"/>
    </row>
    <row r="63" spans="1:19" x14ac:dyDescent="0.25">
      <c r="A63" s="1"/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97"/>
      <c r="M63" s="97"/>
      <c r="N63" s="97"/>
      <c r="O63" s="97"/>
      <c r="P63" s="97"/>
      <c r="Q63" s="97"/>
      <c r="R63" s="122"/>
      <c r="S63" s="3"/>
    </row>
    <row r="64" spans="1:19" x14ac:dyDescent="0.25">
      <c r="A64" s="1"/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97"/>
      <c r="M64" s="97"/>
      <c r="N64" s="97"/>
      <c r="O64" s="97"/>
      <c r="P64" s="97"/>
      <c r="Q64" s="97"/>
      <c r="R64" s="122"/>
      <c r="S64" s="3"/>
    </row>
    <row r="65" spans="1:19" x14ac:dyDescent="0.25">
      <c r="A65" s="1"/>
      <c r="B65" s="123"/>
      <c r="C65" s="124"/>
      <c r="D65" s="125"/>
      <c r="E65" s="125"/>
      <c r="F65" s="125"/>
      <c r="G65" s="125"/>
      <c r="H65" s="125"/>
      <c r="I65" s="125"/>
      <c r="J65" s="125"/>
      <c r="K65" s="125"/>
      <c r="L65" s="97"/>
      <c r="M65" s="97"/>
      <c r="N65" s="97"/>
      <c r="O65" s="97"/>
      <c r="P65" s="97"/>
      <c r="Q65" s="97"/>
      <c r="R65" s="122"/>
      <c r="S65" s="3"/>
    </row>
    <row r="66" spans="1:19" x14ac:dyDescent="0.25">
      <c r="A66" s="1"/>
      <c r="B66" s="126"/>
      <c r="C66" s="127"/>
      <c r="D66" s="125"/>
      <c r="E66" s="125"/>
      <c r="F66" s="125"/>
      <c r="G66" s="125"/>
      <c r="H66" s="125"/>
      <c r="I66" s="125"/>
      <c r="J66" s="125"/>
      <c r="K66" s="125"/>
      <c r="L66" s="97"/>
      <c r="M66" s="97"/>
      <c r="N66" s="97"/>
      <c r="O66" s="97"/>
      <c r="P66" s="97"/>
      <c r="Q66" s="97"/>
      <c r="R66" s="122"/>
      <c r="S66" s="3"/>
    </row>
    <row r="67" spans="1:19" x14ac:dyDescent="0.25">
      <c r="A67" s="1"/>
      <c r="B67" s="123"/>
      <c r="C67" s="128"/>
      <c r="D67" s="125"/>
      <c r="E67" s="125"/>
      <c r="F67" s="125"/>
      <c r="G67" s="125"/>
      <c r="H67" s="125"/>
      <c r="I67" s="125"/>
      <c r="J67" s="125"/>
      <c r="K67" s="125"/>
      <c r="L67" s="97"/>
      <c r="M67" s="97"/>
      <c r="N67" s="97"/>
      <c r="O67" s="97"/>
      <c r="P67" s="97"/>
      <c r="Q67" s="97"/>
      <c r="R67" s="122"/>
      <c r="S67" s="3"/>
    </row>
    <row r="68" spans="1:19" x14ac:dyDescent="0.25">
      <c r="A68" s="1"/>
      <c r="B68" s="123"/>
      <c r="C68" s="128"/>
      <c r="D68" s="125"/>
      <c r="E68" s="125"/>
      <c r="F68" s="125"/>
      <c r="G68" s="125"/>
      <c r="H68" s="125"/>
      <c r="I68" s="125"/>
      <c r="J68" s="125"/>
      <c r="K68" s="125"/>
      <c r="L68" s="97"/>
      <c r="M68" s="97"/>
      <c r="N68" s="97"/>
      <c r="O68" s="97"/>
      <c r="P68" s="97"/>
      <c r="Q68" s="97"/>
      <c r="R68" s="122"/>
      <c r="S68" s="3"/>
    </row>
    <row r="69" spans="1:19" x14ac:dyDescent="0.25">
      <c r="A69" s="1"/>
      <c r="B69" s="129"/>
      <c r="C69" s="130"/>
      <c r="D69" s="131"/>
      <c r="E69" s="131"/>
      <c r="F69" s="131"/>
      <c r="G69" s="131"/>
      <c r="H69" s="131"/>
      <c r="I69" s="131"/>
      <c r="J69" s="131"/>
      <c r="K69" s="131"/>
      <c r="L69" s="132"/>
      <c r="M69" s="132"/>
      <c r="N69" s="132"/>
      <c r="O69" s="132"/>
      <c r="P69" s="132"/>
      <c r="Q69" s="132"/>
      <c r="R69" s="133"/>
      <c r="S69" s="3"/>
    </row>
    <row r="70" spans="1:19" x14ac:dyDescent="0.25">
      <c r="A70" s="92"/>
      <c r="B70" s="134"/>
      <c r="C70" s="135"/>
      <c r="D70" s="136"/>
      <c r="E70" s="136"/>
      <c r="F70" s="136"/>
      <c r="G70" s="136"/>
      <c r="H70" s="136"/>
      <c r="I70" s="136"/>
      <c r="J70" s="136"/>
      <c r="K70" s="136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7" t="s">
        <v>94</v>
      </c>
      <c r="C72" s="147" t="s">
        <v>125</v>
      </c>
      <c r="D72" s="147"/>
      <c r="E72" s="147"/>
      <c r="F72" s="137" t="s">
        <v>96</v>
      </c>
      <c r="G72" s="366" t="s">
        <v>126</v>
      </c>
      <c r="H72" s="366"/>
      <c r="I72" s="366"/>
      <c r="J72" s="366"/>
      <c r="K72" s="137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7"/>
      <c r="C74" s="137"/>
      <c r="D74" s="140"/>
      <c r="E74" s="137"/>
      <c r="F74" s="137" t="s">
        <v>98</v>
      </c>
      <c r="G74" s="141"/>
      <c r="H74" s="137"/>
      <c r="I74" s="137"/>
      <c r="J74" s="137"/>
      <c r="K74" s="137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7"/>
      <c r="C75" s="137"/>
      <c r="D75" s="140"/>
      <c r="E75" s="137"/>
      <c r="F75" s="137"/>
      <c r="G75" s="141"/>
      <c r="H75" s="137"/>
      <c r="I75" s="137"/>
      <c r="J75" s="137"/>
      <c r="K75" s="137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2"/>
      <c r="B77" s="134"/>
      <c r="C77" s="135"/>
      <c r="D77" s="136"/>
      <c r="E77" s="136"/>
      <c r="F77" s="136"/>
      <c r="G77" s="136"/>
      <c r="H77" s="136"/>
      <c r="I77" s="136"/>
      <c r="J77" s="136"/>
      <c r="K77" s="136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60">
    <mergeCell ref="C72:E72"/>
    <mergeCell ref="G72:J72"/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zoomScale="80" zoomScaleNormal="80" zoomScaleSheetLayoutView="80" workbookViewId="0">
      <selection activeCell="F46" sqref="F4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185" t="str">
        <f>'[10]NR 2024'!D4:U4</f>
        <v>Základní škola Chomutov, Písečná 5144</v>
      </c>
      <c r="E4" s="185"/>
      <c r="F4" s="185"/>
      <c r="G4" s="185"/>
      <c r="H4" s="185"/>
      <c r="I4" s="185"/>
      <c r="J4" s="185"/>
      <c r="K4" s="18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7">
        <f>'[10]NR 2024'!D6</f>
        <v>831476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5</v>
      </c>
      <c r="C8" s="1"/>
      <c r="D8" s="186" t="str">
        <f>'[10]NR 2024'!D8:U8</f>
        <v>Písečná 5144, 430 04 Chomutov</v>
      </c>
      <c r="E8" s="186"/>
      <c r="F8" s="186"/>
      <c r="G8" s="186"/>
      <c r="H8" s="186"/>
      <c r="I8" s="186"/>
      <c r="J8" s="186"/>
      <c r="K8" s="186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7</v>
      </c>
      <c r="C10" s="9" t="s">
        <v>8</v>
      </c>
      <c r="D10" s="180" t="s">
        <v>9</v>
      </c>
      <c r="E10" s="180"/>
      <c r="F10" s="181"/>
      <c r="G10" s="180" t="s">
        <v>10</v>
      </c>
      <c r="H10" s="180"/>
      <c r="I10" s="187"/>
      <c r="J10" s="188" t="s">
        <v>11</v>
      </c>
      <c r="K10" s="180"/>
      <c r="L10" s="181"/>
      <c r="M10" s="189" t="s">
        <v>12</v>
      </c>
      <c r="N10" s="180"/>
      <c r="O10" s="181"/>
      <c r="P10" s="180" t="s">
        <v>13</v>
      </c>
      <c r="Q10" s="180"/>
      <c r="R10" s="181"/>
      <c r="S10" s="3"/>
    </row>
    <row r="11" spans="1:19" ht="30.75" customHeight="1" thickBot="1" x14ac:dyDescent="0.3">
      <c r="A11" s="1"/>
      <c r="B11" s="10"/>
      <c r="C11" s="11"/>
      <c r="D11" s="12" t="s">
        <v>14</v>
      </c>
      <c r="E11" s="13" t="s">
        <v>15</v>
      </c>
      <c r="F11" s="13" t="s">
        <v>16</v>
      </c>
      <c r="G11" s="12" t="s">
        <v>14</v>
      </c>
      <c r="H11" s="13" t="s">
        <v>15</v>
      </c>
      <c r="I11" s="14" t="s">
        <v>16</v>
      </c>
      <c r="J11" s="14" t="s">
        <v>14</v>
      </c>
      <c r="K11" s="13" t="s">
        <v>15</v>
      </c>
      <c r="L11" s="13" t="s">
        <v>16</v>
      </c>
      <c r="M11" s="15" t="s">
        <v>14</v>
      </c>
      <c r="N11" s="13" t="s">
        <v>15</v>
      </c>
      <c r="O11" s="13" t="s">
        <v>16</v>
      </c>
      <c r="P11" s="12" t="s">
        <v>14</v>
      </c>
      <c r="Q11" s="13" t="s">
        <v>15</v>
      </c>
      <c r="R11" s="13" t="s">
        <v>16</v>
      </c>
      <c r="S11" s="3"/>
    </row>
    <row r="12" spans="1:19" ht="15.75" customHeight="1" thickBot="1" x14ac:dyDescent="0.3">
      <c r="A12" s="1"/>
      <c r="B12" s="16"/>
      <c r="C12" s="17" t="s">
        <v>17</v>
      </c>
      <c r="D12" s="182"/>
      <c r="E12" s="182"/>
      <c r="F12" s="183"/>
      <c r="G12" s="182"/>
      <c r="H12" s="182"/>
      <c r="I12" s="182"/>
      <c r="J12" s="184"/>
      <c r="K12" s="182"/>
      <c r="L12" s="183"/>
      <c r="M12" s="182"/>
      <c r="N12" s="182"/>
      <c r="O12" s="183"/>
      <c r="P12" s="182"/>
      <c r="Q12" s="182"/>
      <c r="R12" s="183"/>
      <c r="S12" s="3"/>
    </row>
    <row r="13" spans="1:19" ht="15.75" customHeight="1" x14ac:dyDescent="0.25">
      <c r="A13" s="1"/>
      <c r="B13" s="159" t="s">
        <v>7</v>
      </c>
      <c r="C13" s="161" t="s">
        <v>8</v>
      </c>
      <c r="D13" s="176" t="s">
        <v>18</v>
      </c>
      <c r="E13" s="165" t="s">
        <v>19</v>
      </c>
      <c r="F13" s="167" t="s">
        <v>17</v>
      </c>
      <c r="G13" s="169" t="s">
        <v>18</v>
      </c>
      <c r="H13" s="165" t="s">
        <v>19</v>
      </c>
      <c r="I13" s="174" t="s">
        <v>17</v>
      </c>
      <c r="J13" s="176" t="s">
        <v>18</v>
      </c>
      <c r="K13" s="165" t="s">
        <v>19</v>
      </c>
      <c r="L13" s="167" t="s">
        <v>17</v>
      </c>
      <c r="M13" s="178" t="s">
        <v>18</v>
      </c>
      <c r="N13" s="165" t="s">
        <v>19</v>
      </c>
      <c r="O13" s="167" t="s">
        <v>17</v>
      </c>
      <c r="P13" s="169" t="s">
        <v>18</v>
      </c>
      <c r="Q13" s="165" t="s">
        <v>19</v>
      </c>
      <c r="R13" s="167" t="s">
        <v>17</v>
      </c>
      <c r="S13" s="3"/>
    </row>
    <row r="14" spans="1:19" ht="15.75" thickBot="1" x14ac:dyDescent="0.3">
      <c r="A14" s="1"/>
      <c r="B14" s="160"/>
      <c r="C14" s="162"/>
      <c r="D14" s="177"/>
      <c r="E14" s="166"/>
      <c r="F14" s="168"/>
      <c r="G14" s="170"/>
      <c r="H14" s="166"/>
      <c r="I14" s="175"/>
      <c r="J14" s="177"/>
      <c r="K14" s="166"/>
      <c r="L14" s="168"/>
      <c r="M14" s="179"/>
      <c r="N14" s="166"/>
      <c r="O14" s="168"/>
      <c r="P14" s="170"/>
      <c r="Q14" s="166"/>
      <c r="R14" s="168"/>
      <c r="S14" s="3"/>
    </row>
    <row r="15" spans="1:19" x14ac:dyDescent="0.25">
      <c r="A15" s="1"/>
      <c r="B15" s="18" t="s">
        <v>20</v>
      </c>
      <c r="C15" s="19" t="s">
        <v>21</v>
      </c>
      <c r="D15" s="20">
        <f>'[10]NR 2024'!G15</f>
        <v>1218.5999999999999</v>
      </c>
      <c r="E15" s="21">
        <f>'[10]NR 2024'!H15</f>
        <v>177.4</v>
      </c>
      <c r="F15" s="22">
        <f t="shared" ref="F15:F23" si="0">D15+E15</f>
        <v>1396</v>
      </c>
      <c r="G15" s="20">
        <f>'[10]NR 2024'!M15</f>
        <v>1250</v>
      </c>
      <c r="H15" s="21">
        <v>120</v>
      </c>
      <c r="I15" s="23">
        <f t="shared" ref="I15:I23" si="1">G15+H15</f>
        <v>1370</v>
      </c>
      <c r="J15" s="24">
        <f>'[10]NR 2024'!Y15</f>
        <v>1400</v>
      </c>
      <c r="K15" s="25">
        <f>'[10]NR 2024'!Z15</f>
        <v>120</v>
      </c>
      <c r="L15" s="26">
        <f>J15+K15</f>
        <v>1520</v>
      </c>
      <c r="M15" s="27">
        <v>1400</v>
      </c>
      <c r="N15" s="21">
        <v>120</v>
      </c>
      <c r="O15" s="22">
        <v>1520</v>
      </c>
      <c r="P15" s="24">
        <v>1400</v>
      </c>
      <c r="Q15" s="25">
        <v>120</v>
      </c>
      <c r="R15" s="26">
        <v>1520</v>
      </c>
      <c r="S15" s="3"/>
    </row>
    <row r="16" spans="1:19" x14ac:dyDescent="0.25">
      <c r="A16" s="1"/>
      <c r="B16" s="28" t="s">
        <v>22</v>
      </c>
      <c r="C16" s="29" t="s">
        <v>23</v>
      </c>
      <c r="D16" s="20">
        <f>'[10]NR 2024'!G16</f>
        <v>5356.5</v>
      </c>
      <c r="E16" s="31">
        <f>'[10]NR 2024'!H16</f>
        <v>0</v>
      </c>
      <c r="F16" s="22">
        <f t="shared" si="0"/>
        <v>5356.5</v>
      </c>
      <c r="G16" s="20">
        <f>'[10]NR 2024'!M16</f>
        <v>5941.3</v>
      </c>
      <c r="H16" s="31">
        <f>'[10]NR 2024'!K16</f>
        <v>0</v>
      </c>
      <c r="I16" s="23">
        <f t="shared" si="1"/>
        <v>5941.3</v>
      </c>
      <c r="J16" s="32">
        <f>'[10]NR 2024'!Y16</f>
        <v>5941.3</v>
      </c>
      <c r="K16" s="33">
        <f>'[10]NR 2024'!Z16</f>
        <v>0</v>
      </c>
      <c r="L16" s="34">
        <f t="shared" ref="L16:L23" si="2">J16+K16</f>
        <v>5941.3</v>
      </c>
      <c r="M16" s="35">
        <v>5941.3</v>
      </c>
      <c r="N16" s="31">
        <v>0</v>
      </c>
      <c r="O16" s="22">
        <v>5941.3</v>
      </c>
      <c r="P16" s="32">
        <v>5941.3</v>
      </c>
      <c r="Q16" s="33">
        <v>0</v>
      </c>
      <c r="R16" s="34">
        <v>5941.3</v>
      </c>
      <c r="S16" s="3"/>
    </row>
    <row r="17" spans="1:19" x14ac:dyDescent="0.25">
      <c r="A17" s="1"/>
      <c r="B17" s="28" t="s">
        <v>24</v>
      </c>
      <c r="C17" s="36" t="s">
        <v>25</v>
      </c>
      <c r="D17" s="20">
        <f>'[10]NR 2024'!G17</f>
        <v>452.3</v>
      </c>
      <c r="E17" s="31">
        <f>'[10]NR 2024'!H17</f>
        <v>0</v>
      </c>
      <c r="F17" s="22">
        <f t="shared" si="0"/>
        <v>452.3</v>
      </c>
      <c r="G17" s="20">
        <f>'[10]NR 2024'!M17</f>
        <v>384.2</v>
      </c>
      <c r="H17" s="31">
        <f>'[10]NR 2024'!K17</f>
        <v>0</v>
      </c>
      <c r="I17" s="23">
        <f t="shared" si="1"/>
        <v>384.2</v>
      </c>
      <c r="J17" s="32">
        <f>'[10]NR 2024'!Y17</f>
        <v>1157.5</v>
      </c>
      <c r="K17" s="33">
        <f>'[10]NR 2024'!Z17</f>
        <v>0</v>
      </c>
      <c r="L17" s="34">
        <f t="shared" si="2"/>
        <v>1157.5</v>
      </c>
      <c r="M17" s="35">
        <v>0</v>
      </c>
      <c r="N17" s="37">
        <v>0</v>
      </c>
      <c r="O17" s="22">
        <v>0</v>
      </c>
      <c r="P17" s="32">
        <v>0</v>
      </c>
      <c r="Q17" s="33">
        <v>0</v>
      </c>
      <c r="R17" s="34">
        <v>0</v>
      </c>
      <c r="S17" s="3"/>
    </row>
    <row r="18" spans="1:19" x14ac:dyDescent="0.25">
      <c r="A18" s="1"/>
      <c r="B18" s="28" t="s">
        <v>26</v>
      </c>
      <c r="C18" s="38" t="s">
        <v>27</v>
      </c>
      <c r="D18" s="20">
        <f>'[10]NR 2024'!G18</f>
        <v>44825.5</v>
      </c>
      <c r="E18" s="21">
        <f>'[10]NR 2024'!H18</f>
        <v>0</v>
      </c>
      <c r="F18" s="22">
        <f t="shared" si="0"/>
        <v>44825.5</v>
      </c>
      <c r="G18" s="20">
        <f>'[10]NR 2024'!M18</f>
        <v>38476</v>
      </c>
      <c r="H18" s="21">
        <v>0</v>
      </c>
      <c r="I18" s="23">
        <f t="shared" si="1"/>
        <v>38476</v>
      </c>
      <c r="J18" s="32">
        <f>'[10]NR 2024'!Y18</f>
        <v>39837</v>
      </c>
      <c r="K18" s="33">
        <f>'[10]NR 2024'!Z18</f>
        <v>0</v>
      </c>
      <c r="L18" s="34">
        <f t="shared" si="2"/>
        <v>39837</v>
      </c>
      <c r="M18" s="35">
        <v>39837</v>
      </c>
      <c r="N18" s="21">
        <v>0</v>
      </c>
      <c r="O18" s="22">
        <v>39837</v>
      </c>
      <c r="P18" s="32">
        <v>39837</v>
      </c>
      <c r="Q18" s="33">
        <v>0</v>
      </c>
      <c r="R18" s="34">
        <v>39837</v>
      </c>
      <c r="S18" s="3"/>
    </row>
    <row r="19" spans="1:19" x14ac:dyDescent="0.25">
      <c r="A19" s="1"/>
      <c r="B19" s="28" t="s">
        <v>28</v>
      </c>
      <c r="C19" s="39" t="s">
        <v>29</v>
      </c>
      <c r="D19" s="20">
        <f>'[10]NR 2024'!G19</f>
        <v>550.29999999999995</v>
      </c>
      <c r="E19" s="21">
        <f>'[10]NR 2024'!H19</f>
        <v>0</v>
      </c>
      <c r="F19" s="22">
        <f t="shared" si="0"/>
        <v>550.29999999999995</v>
      </c>
      <c r="G19" s="20">
        <f>'[10]NR 2024'!M19</f>
        <v>550.29999999999995</v>
      </c>
      <c r="H19" s="21">
        <f>'[10]NR 2024'!K19</f>
        <v>0</v>
      </c>
      <c r="I19" s="23">
        <f t="shared" si="1"/>
        <v>550.29999999999995</v>
      </c>
      <c r="J19" s="32">
        <f>'[10]NR 2024'!Y19</f>
        <v>550.29999999999995</v>
      </c>
      <c r="K19" s="33">
        <f>'[10]NR 2024'!Z19</f>
        <v>0</v>
      </c>
      <c r="L19" s="34">
        <f t="shared" si="2"/>
        <v>550.29999999999995</v>
      </c>
      <c r="M19" s="35">
        <v>550.29999999999995</v>
      </c>
      <c r="N19" s="40">
        <v>0</v>
      </c>
      <c r="O19" s="22">
        <v>550.29999999999995</v>
      </c>
      <c r="P19" s="32">
        <v>550.29999999999995</v>
      </c>
      <c r="Q19" s="33">
        <v>0</v>
      </c>
      <c r="R19" s="34">
        <v>550.29999999999995</v>
      </c>
      <c r="S19" s="3"/>
    </row>
    <row r="20" spans="1:19" x14ac:dyDescent="0.25">
      <c r="A20" s="1"/>
      <c r="B20" s="28" t="s">
        <v>30</v>
      </c>
      <c r="C20" s="41" t="s">
        <v>31</v>
      </c>
      <c r="D20" s="20">
        <f>'[10]NR 2024'!G20</f>
        <v>101.5</v>
      </c>
      <c r="E20" s="21">
        <f>'[10]NR 2024'!H20</f>
        <v>0</v>
      </c>
      <c r="F20" s="22">
        <f t="shared" si="0"/>
        <v>101.5</v>
      </c>
      <c r="G20" s="20">
        <f>'[10]NR 2024'!M20</f>
        <v>0</v>
      </c>
      <c r="H20" s="21">
        <f>'[10]NR 2024'!K20</f>
        <v>0</v>
      </c>
      <c r="I20" s="23">
        <f t="shared" si="1"/>
        <v>0</v>
      </c>
      <c r="J20" s="32">
        <f>'[10]NR 2024'!Y20</f>
        <v>0</v>
      </c>
      <c r="K20" s="33">
        <f>'[10]NR 2024'!Z20</f>
        <v>0</v>
      </c>
      <c r="L20" s="34">
        <f t="shared" si="2"/>
        <v>0</v>
      </c>
      <c r="M20" s="35">
        <v>0</v>
      </c>
      <c r="N20" s="40">
        <v>0</v>
      </c>
      <c r="O20" s="22">
        <v>0</v>
      </c>
      <c r="P20" s="32">
        <v>0</v>
      </c>
      <c r="Q20" s="33">
        <v>0</v>
      </c>
      <c r="R20" s="34">
        <v>0</v>
      </c>
      <c r="S20" s="3"/>
    </row>
    <row r="21" spans="1:19" x14ac:dyDescent="0.25">
      <c r="A21" s="1"/>
      <c r="B21" s="28" t="s">
        <v>32</v>
      </c>
      <c r="C21" s="42" t="s">
        <v>33</v>
      </c>
      <c r="D21" s="20">
        <f>'[10]NR 2024'!G21</f>
        <v>314.5</v>
      </c>
      <c r="E21" s="21">
        <f>'[10]NR 2024'!H21</f>
        <v>0</v>
      </c>
      <c r="F21" s="22">
        <f t="shared" si="0"/>
        <v>314.5</v>
      </c>
      <c r="G21" s="20">
        <f>'[10]NR 2024'!M21</f>
        <v>0</v>
      </c>
      <c r="H21" s="21">
        <f>'[10]NR 2024'!K21</f>
        <v>0</v>
      </c>
      <c r="I21" s="23">
        <f t="shared" si="1"/>
        <v>0</v>
      </c>
      <c r="J21" s="32">
        <f>'[10]NR 2024'!Y21</f>
        <v>150</v>
      </c>
      <c r="K21" s="33">
        <f>'[10]NR 2024'!Z21</f>
        <v>0</v>
      </c>
      <c r="L21" s="34">
        <f t="shared" si="2"/>
        <v>150</v>
      </c>
      <c r="M21" s="35">
        <v>150</v>
      </c>
      <c r="N21" s="44">
        <v>0</v>
      </c>
      <c r="O21" s="22">
        <v>150</v>
      </c>
      <c r="P21" s="32">
        <v>150</v>
      </c>
      <c r="Q21" s="33">
        <v>0</v>
      </c>
      <c r="R21" s="34">
        <v>150</v>
      </c>
      <c r="S21" s="3"/>
    </row>
    <row r="22" spans="1:19" x14ac:dyDescent="0.25">
      <c r="A22" s="1"/>
      <c r="B22" s="28" t="s">
        <v>34</v>
      </c>
      <c r="C22" s="42" t="s">
        <v>35</v>
      </c>
      <c r="D22" s="20">
        <f>'[10]NR 2024'!G22</f>
        <v>0</v>
      </c>
      <c r="E22" s="21">
        <f>'[10]NR 2024'!H22</f>
        <v>0</v>
      </c>
      <c r="F22" s="22">
        <f t="shared" si="0"/>
        <v>0</v>
      </c>
      <c r="G22" s="20">
        <f>'[10]NR 2024'!M22</f>
        <v>0</v>
      </c>
      <c r="H22" s="21">
        <f>'[10]NR 2024'!K22</f>
        <v>0</v>
      </c>
      <c r="I22" s="23">
        <f t="shared" si="1"/>
        <v>0</v>
      </c>
      <c r="J22" s="32">
        <f>'[10]NR 2024'!Y22</f>
        <v>0</v>
      </c>
      <c r="K22" s="33">
        <f>'[10]NR 2024'!Z22</f>
        <v>0</v>
      </c>
      <c r="L22" s="34">
        <f t="shared" si="2"/>
        <v>0</v>
      </c>
      <c r="M22" s="35">
        <v>0</v>
      </c>
      <c r="N22" s="44">
        <v>0</v>
      </c>
      <c r="O22" s="22">
        <v>0</v>
      </c>
      <c r="P22" s="32">
        <v>0</v>
      </c>
      <c r="Q22" s="33">
        <v>0</v>
      </c>
      <c r="R22" s="34">
        <v>0</v>
      </c>
      <c r="S22" s="3"/>
    </row>
    <row r="23" spans="1:19" ht="15.75" thickBot="1" x14ac:dyDescent="0.3">
      <c r="A23" s="1"/>
      <c r="B23" s="45" t="s">
        <v>36</v>
      </c>
      <c r="C23" s="46" t="s">
        <v>37</v>
      </c>
      <c r="D23" s="20">
        <f>'[10]NR 2024'!G23</f>
        <v>0</v>
      </c>
      <c r="E23" s="21">
        <f>'[10]NR 2024'!H23</f>
        <v>0</v>
      </c>
      <c r="F23" s="51">
        <f t="shared" si="0"/>
        <v>0</v>
      </c>
      <c r="G23" s="20">
        <f>'[10]NR 2024'!M23</f>
        <v>0</v>
      </c>
      <c r="H23" s="21">
        <f>'[10]NR 2024'!K23</f>
        <v>0</v>
      </c>
      <c r="I23" s="48">
        <f t="shared" si="1"/>
        <v>0</v>
      </c>
      <c r="J23" s="32">
        <f>'[10]NR 2024'!Y23</f>
        <v>0</v>
      </c>
      <c r="K23" s="33">
        <f>'[10]NR 2024'!Z23</f>
        <v>0</v>
      </c>
      <c r="L23" s="34">
        <f t="shared" si="2"/>
        <v>0</v>
      </c>
      <c r="M23" s="49">
        <v>0</v>
      </c>
      <c r="N23" s="50">
        <v>0</v>
      </c>
      <c r="O23" s="51">
        <v>0</v>
      </c>
      <c r="P23" s="32">
        <v>0</v>
      </c>
      <c r="Q23" s="33">
        <v>0</v>
      </c>
      <c r="R23" s="34">
        <v>0</v>
      </c>
      <c r="S23" s="3"/>
    </row>
    <row r="24" spans="1:19" ht="15.75" thickBot="1" x14ac:dyDescent="0.3">
      <c r="A24" s="1"/>
      <c r="B24" s="52" t="s">
        <v>38</v>
      </c>
      <c r="C24" s="53" t="s">
        <v>39</v>
      </c>
      <c r="D24" s="54">
        <f t="shared" ref="D24:R24" si="3">SUM(D15:D21)</f>
        <v>52819.200000000004</v>
      </c>
      <c r="E24" s="54">
        <f t="shared" si="3"/>
        <v>177.4</v>
      </c>
      <c r="F24" s="54">
        <f t="shared" si="3"/>
        <v>52996.600000000006</v>
      </c>
      <c r="G24" s="54">
        <f t="shared" si="3"/>
        <v>46601.8</v>
      </c>
      <c r="H24" s="54">
        <f t="shared" si="3"/>
        <v>120</v>
      </c>
      <c r="I24" s="55">
        <f t="shared" si="3"/>
        <v>46721.8</v>
      </c>
      <c r="J24" s="56">
        <f t="shared" si="3"/>
        <v>49036.100000000006</v>
      </c>
      <c r="K24" s="56">
        <f t="shared" si="3"/>
        <v>120</v>
      </c>
      <c r="L24" s="56">
        <f t="shared" si="3"/>
        <v>49156.100000000006</v>
      </c>
      <c r="M24" s="57">
        <f t="shared" si="3"/>
        <v>47878.600000000006</v>
      </c>
      <c r="N24" s="54">
        <f t="shared" si="3"/>
        <v>120</v>
      </c>
      <c r="O24" s="54">
        <f t="shared" si="3"/>
        <v>47998.600000000006</v>
      </c>
      <c r="P24" s="54">
        <f t="shared" si="3"/>
        <v>47878.600000000006</v>
      </c>
      <c r="Q24" s="54">
        <f t="shared" si="3"/>
        <v>120</v>
      </c>
      <c r="R24" s="54">
        <f t="shared" si="3"/>
        <v>47998.600000000006</v>
      </c>
      <c r="S24" s="3"/>
    </row>
    <row r="25" spans="1:19" ht="15.75" customHeight="1" thickBot="1" x14ac:dyDescent="0.3">
      <c r="A25" s="1"/>
      <c r="B25" s="58"/>
      <c r="C25" s="59" t="s">
        <v>40</v>
      </c>
      <c r="D25" s="171"/>
      <c r="E25" s="171"/>
      <c r="F25" s="172"/>
      <c r="G25" s="171"/>
      <c r="H25" s="171"/>
      <c r="I25" s="171"/>
      <c r="J25" s="173"/>
      <c r="K25" s="171"/>
      <c r="L25" s="172"/>
      <c r="M25" s="171"/>
      <c r="N25" s="171"/>
      <c r="O25" s="172"/>
      <c r="P25" s="171"/>
      <c r="Q25" s="171"/>
      <c r="R25" s="172"/>
      <c r="S25" s="3"/>
    </row>
    <row r="26" spans="1:19" x14ac:dyDescent="0.25">
      <c r="A26" s="1"/>
      <c r="B26" s="159" t="s">
        <v>7</v>
      </c>
      <c r="C26" s="161" t="s">
        <v>8</v>
      </c>
      <c r="D26" s="155" t="s">
        <v>41</v>
      </c>
      <c r="E26" s="148" t="s">
        <v>42</v>
      </c>
      <c r="F26" s="150" t="s">
        <v>43</v>
      </c>
      <c r="G26" s="163" t="s">
        <v>41</v>
      </c>
      <c r="H26" s="148" t="s">
        <v>42</v>
      </c>
      <c r="I26" s="190" t="s">
        <v>43</v>
      </c>
      <c r="J26" s="155" t="s">
        <v>41</v>
      </c>
      <c r="K26" s="148" t="s">
        <v>42</v>
      </c>
      <c r="L26" s="150" t="s">
        <v>43</v>
      </c>
      <c r="M26" s="152" t="s">
        <v>41</v>
      </c>
      <c r="N26" s="148" t="s">
        <v>42</v>
      </c>
      <c r="O26" s="150" t="s">
        <v>43</v>
      </c>
      <c r="P26" s="163" t="s">
        <v>41</v>
      </c>
      <c r="Q26" s="148" t="s">
        <v>42</v>
      </c>
      <c r="R26" s="150" t="s">
        <v>43</v>
      </c>
      <c r="S26" s="3"/>
    </row>
    <row r="27" spans="1:19" ht="15.75" thickBot="1" x14ac:dyDescent="0.3">
      <c r="A27" s="1"/>
      <c r="B27" s="160"/>
      <c r="C27" s="162"/>
      <c r="D27" s="156"/>
      <c r="E27" s="149"/>
      <c r="F27" s="151"/>
      <c r="G27" s="164"/>
      <c r="H27" s="149"/>
      <c r="I27" s="191"/>
      <c r="J27" s="156"/>
      <c r="K27" s="149"/>
      <c r="L27" s="151"/>
      <c r="M27" s="153"/>
      <c r="N27" s="149"/>
      <c r="O27" s="151"/>
      <c r="P27" s="164"/>
      <c r="Q27" s="149"/>
      <c r="R27" s="151"/>
      <c r="S27" s="3"/>
    </row>
    <row r="28" spans="1:19" x14ac:dyDescent="0.25">
      <c r="A28" s="1"/>
      <c r="B28" s="18" t="s">
        <v>44</v>
      </c>
      <c r="C28" s="60" t="s">
        <v>45</v>
      </c>
      <c r="D28" s="20">
        <f>'[10]NR 2024'!G28</f>
        <v>391.79999999999995</v>
      </c>
      <c r="E28" s="21">
        <f>'[10]NR 2024'!H28</f>
        <v>0</v>
      </c>
      <c r="F28" s="22">
        <f t="shared" ref="F28:F38" si="4">D28+E28</f>
        <v>391.79999999999995</v>
      </c>
      <c r="G28" s="20">
        <f>'[10]NR 2024'!M28</f>
        <v>740</v>
      </c>
      <c r="H28" s="21">
        <f>'[10]NR 2024'!N28</f>
        <v>0</v>
      </c>
      <c r="I28" s="23">
        <f t="shared" ref="I28:I38" si="5">G28+H28</f>
        <v>740</v>
      </c>
      <c r="J28" s="24">
        <f>'[10]NR 2024'!Y28</f>
        <v>865.4</v>
      </c>
      <c r="K28" s="25">
        <f>'[10]NR 2024'!Z28</f>
        <v>0</v>
      </c>
      <c r="L28" s="26">
        <f t="shared" ref="L28:L38" si="6">J28+K28</f>
        <v>865.4</v>
      </c>
      <c r="M28" s="61">
        <v>865.4</v>
      </c>
      <c r="N28" s="61">
        <v>0</v>
      </c>
      <c r="O28" s="22">
        <v>865.4</v>
      </c>
      <c r="P28" s="61">
        <v>865.4</v>
      </c>
      <c r="Q28" s="61">
        <v>0</v>
      </c>
      <c r="R28" s="22">
        <v>865.4</v>
      </c>
      <c r="S28" s="3"/>
    </row>
    <row r="29" spans="1:19" x14ac:dyDescent="0.25">
      <c r="A29" s="1"/>
      <c r="B29" s="28" t="s">
        <v>46</v>
      </c>
      <c r="C29" s="62" t="s">
        <v>47</v>
      </c>
      <c r="D29" s="20">
        <f>'[10]NR 2024'!G29</f>
        <v>2725.7</v>
      </c>
      <c r="E29" s="31">
        <f>'[10]NR 2024'!H29</f>
        <v>0</v>
      </c>
      <c r="F29" s="22">
        <f t="shared" si="4"/>
        <v>2725.7</v>
      </c>
      <c r="G29" s="20">
        <f>'[10]NR 2024'!M29</f>
        <v>2014.5</v>
      </c>
      <c r="H29" s="31">
        <f>'[10]NR 2024'!N29</f>
        <v>0</v>
      </c>
      <c r="I29" s="23">
        <f t="shared" si="5"/>
        <v>2014.5</v>
      </c>
      <c r="J29" s="32">
        <f>'[10]NR 2024'!Y29</f>
        <v>2165.5</v>
      </c>
      <c r="K29" s="63">
        <f>'[10]NR 2024'!Z29</f>
        <v>0</v>
      </c>
      <c r="L29" s="34">
        <f t="shared" si="6"/>
        <v>2165.5</v>
      </c>
      <c r="M29" s="64">
        <v>2144.5</v>
      </c>
      <c r="N29" s="65">
        <v>0</v>
      </c>
      <c r="O29" s="22">
        <v>2144.5</v>
      </c>
      <c r="P29" s="64">
        <v>2144.5</v>
      </c>
      <c r="Q29" s="65">
        <v>0</v>
      </c>
      <c r="R29" s="22">
        <v>2144.5</v>
      </c>
      <c r="S29" s="3"/>
    </row>
    <row r="30" spans="1:19" x14ac:dyDescent="0.25">
      <c r="A30" s="1"/>
      <c r="B30" s="28" t="s">
        <v>48</v>
      </c>
      <c r="C30" s="42" t="s">
        <v>49</v>
      </c>
      <c r="D30" s="20">
        <f>'[10]NR 2024'!G30</f>
        <v>1858.2</v>
      </c>
      <c r="E30" s="31">
        <f>'[10]NR 2024'!H30</f>
        <v>37.799999999999997</v>
      </c>
      <c r="F30" s="22">
        <f t="shared" si="4"/>
        <v>1896</v>
      </c>
      <c r="G30" s="20">
        <f>'[10]NR 2024'!M30</f>
        <v>2681.3</v>
      </c>
      <c r="H30" s="31">
        <f>'[10]NR 2024'!N30</f>
        <v>120</v>
      </c>
      <c r="I30" s="23">
        <f t="shared" si="5"/>
        <v>2801.3</v>
      </c>
      <c r="J30" s="32">
        <f>'[10]NR 2024'!Y30</f>
        <v>2501.3000000000002</v>
      </c>
      <c r="K30" s="63">
        <f>'[10]NR 2024'!Z30</f>
        <v>120</v>
      </c>
      <c r="L30" s="34">
        <f t="shared" si="6"/>
        <v>2621.3000000000002</v>
      </c>
      <c r="M30" s="64">
        <v>2501.3000000000002</v>
      </c>
      <c r="N30" s="65">
        <v>120</v>
      </c>
      <c r="O30" s="22">
        <v>2621.3000000000002</v>
      </c>
      <c r="P30" s="64">
        <v>2501.3000000000002</v>
      </c>
      <c r="Q30" s="65">
        <v>120</v>
      </c>
      <c r="R30" s="22">
        <v>2621.3000000000002</v>
      </c>
      <c r="S30" s="3"/>
    </row>
    <row r="31" spans="1:19" x14ac:dyDescent="0.25">
      <c r="A31" s="1"/>
      <c r="B31" s="28" t="s">
        <v>50</v>
      </c>
      <c r="C31" s="42" t="s">
        <v>51</v>
      </c>
      <c r="D31" s="20">
        <f>'[10]NR 2024'!G31</f>
        <v>1758.8999999999999</v>
      </c>
      <c r="E31" s="21">
        <f>'[10]NR 2024'!H31</f>
        <v>0</v>
      </c>
      <c r="F31" s="22">
        <f t="shared" si="4"/>
        <v>1758.8999999999999</v>
      </c>
      <c r="G31" s="20">
        <f>'[10]NR 2024'!M31</f>
        <v>983.8</v>
      </c>
      <c r="H31" s="21">
        <f>'[10]NR 2024'!N31</f>
        <v>0</v>
      </c>
      <c r="I31" s="23">
        <f t="shared" si="5"/>
        <v>983.8</v>
      </c>
      <c r="J31" s="32">
        <f>'[10]NR 2024'!Y31</f>
        <v>1765.4</v>
      </c>
      <c r="K31" s="33">
        <f>'[10]NR 2024'!Z31</f>
        <v>0</v>
      </c>
      <c r="L31" s="34">
        <f t="shared" si="6"/>
        <v>1765.4</v>
      </c>
      <c r="M31" s="64">
        <v>1031.9000000000001</v>
      </c>
      <c r="N31" s="64">
        <v>0</v>
      </c>
      <c r="O31" s="22">
        <v>1031.9000000000001</v>
      </c>
      <c r="P31" s="64">
        <v>1031.9000000000001</v>
      </c>
      <c r="Q31" s="64">
        <v>0</v>
      </c>
      <c r="R31" s="22">
        <v>1031.9000000000001</v>
      </c>
      <c r="S31" s="3"/>
    </row>
    <row r="32" spans="1:19" x14ac:dyDescent="0.25">
      <c r="A32" s="1"/>
      <c r="B32" s="28" t="s">
        <v>52</v>
      </c>
      <c r="C32" s="42" t="s">
        <v>53</v>
      </c>
      <c r="D32" s="20">
        <f>'[10]NR 2024'!G32</f>
        <v>31344.600000000002</v>
      </c>
      <c r="E32" s="21">
        <f>'[10]NR 2024'!H32</f>
        <v>0</v>
      </c>
      <c r="F32" s="22">
        <f t="shared" si="4"/>
        <v>31344.600000000002</v>
      </c>
      <c r="G32" s="20">
        <f>'[10]NR 2024'!M32</f>
        <v>28164.9</v>
      </c>
      <c r="H32" s="21">
        <f>'[10]NR 2024'!N32</f>
        <v>0</v>
      </c>
      <c r="I32" s="23">
        <f t="shared" si="5"/>
        <v>28164.9</v>
      </c>
      <c r="J32" s="32">
        <f>'[10]NR 2024'!Y32</f>
        <v>29277.699999999997</v>
      </c>
      <c r="K32" s="33">
        <f>'[10]NR 2024'!Z32</f>
        <v>0</v>
      </c>
      <c r="L32" s="34">
        <f t="shared" si="6"/>
        <v>29277.699999999997</v>
      </c>
      <c r="M32" s="64">
        <v>29054.6</v>
      </c>
      <c r="N32" s="64">
        <v>0</v>
      </c>
      <c r="O32" s="22">
        <v>29054.6</v>
      </c>
      <c r="P32" s="64">
        <v>29054.6</v>
      </c>
      <c r="Q32" s="64">
        <v>0</v>
      </c>
      <c r="R32" s="22">
        <v>29054.6</v>
      </c>
      <c r="S32" s="3"/>
    </row>
    <row r="33" spans="1:19" x14ac:dyDescent="0.25">
      <c r="A33" s="1"/>
      <c r="B33" s="28" t="s">
        <v>54</v>
      </c>
      <c r="C33" s="39" t="s">
        <v>55</v>
      </c>
      <c r="D33" s="20">
        <f>'[10]NR 2024'!G33</f>
        <v>30118.3</v>
      </c>
      <c r="E33" s="21">
        <f>'[10]NR 2024'!H33</f>
        <v>0</v>
      </c>
      <c r="F33" s="22">
        <f t="shared" si="4"/>
        <v>30118.3</v>
      </c>
      <c r="G33" s="20">
        <f>'[10]NR 2024'!M33</f>
        <v>27854.9</v>
      </c>
      <c r="H33" s="21">
        <f>'[10]NR 2024'!N33</f>
        <v>0</v>
      </c>
      <c r="I33" s="23">
        <f t="shared" si="5"/>
        <v>27854.9</v>
      </c>
      <c r="J33" s="32">
        <f>'[10]NR 2024'!Y33</f>
        <v>28717.699999999997</v>
      </c>
      <c r="K33" s="33">
        <f>'[10]NR 2024'!Z33</f>
        <v>0</v>
      </c>
      <c r="L33" s="34">
        <f t="shared" si="6"/>
        <v>28717.699999999997</v>
      </c>
      <c r="M33" s="64">
        <v>28494.6</v>
      </c>
      <c r="N33" s="64">
        <v>0</v>
      </c>
      <c r="O33" s="22">
        <v>28494.6</v>
      </c>
      <c r="P33" s="64">
        <v>28494.6</v>
      </c>
      <c r="Q33" s="64">
        <v>0</v>
      </c>
      <c r="R33" s="22">
        <v>28494.6</v>
      </c>
      <c r="S33" s="3"/>
    </row>
    <row r="34" spans="1:19" x14ac:dyDescent="0.25">
      <c r="A34" s="1"/>
      <c r="B34" s="28" t="s">
        <v>56</v>
      </c>
      <c r="C34" s="66" t="s">
        <v>57</v>
      </c>
      <c r="D34" s="20">
        <f>'[10]NR 2024'!G34</f>
        <v>1226.3</v>
      </c>
      <c r="E34" s="21">
        <f>'[10]NR 2024'!H34</f>
        <v>0</v>
      </c>
      <c r="F34" s="22">
        <f t="shared" si="4"/>
        <v>1226.3</v>
      </c>
      <c r="G34" s="20">
        <f>'[10]NR 2024'!M34</f>
        <v>310</v>
      </c>
      <c r="H34" s="21">
        <f>'[10]NR 2024'!N34</f>
        <v>0</v>
      </c>
      <c r="I34" s="23">
        <f t="shared" si="5"/>
        <v>310</v>
      </c>
      <c r="J34" s="32">
        <f>'[10]NR 2024'!Y34</f>
        <v>560</v>
      </c>
      <c r="K34" s="33">
        <f>'[10]NR 2024'!Z34</f>
        <v>0</v>
      </c>
      <c r="L34" s="34">
        <f t="shared" si="6"/>
        <v>560</v>
      </c>
      <c r="M34" s="64">
        <v>560</v>
      </c>
      <c r="N34" s="64">
        <v>0</v>
      </c>
      <c r="O34" s="22">
        <v>560</v>
      </c>
      <c r="P34" s="64">
        <v>560</v>
      </c>
      <c r="Q34" s="64">
        <v>0</v>
      </c>
      <c r="R34" s="22">
        <v>560</v>
      </c>
      <c r="S34" s="3"/>
    </row>
    <row r="35" spans="1:19" x14ac:dyDescent="0.25">
      <c r="A35" s="1"/>
      <c r="B35" s="28" t="s">
        <v>58</v>
      </c>
      <c r="C35" s="42" t="s">
        <v>59</v>
      </c>
      <c r="D35" s="20">
        <f>'[10]NR 2024'!G35</f>
        <v>10212</v>
      </c>
      <c r="E35" s="21">
        <f>'[10]NR 2024'!H35</f>
        <v>0</v>
      </c>
      <c r="F35" s="22">
        <f t="shared" si="4"/>
        <v>10212</v>
      </c>
      <c r="G35" s="20">
        <f>'[10]NR 2024'!M35</f>
        <v>10016.1</v>
      </c>
      <c r="H35" s="21">
        <f>'[10]NR 2024'!N35</f>
        <v>0</v>
      </c>
      <c r="I35" s="23">
        <f t="shared" si="5"/>
        <v>10016.1</v>
      </c>
      <c r="J35" s="32">
        <f>'[10]NR 2024'!Y35</f>
        <v>10325</v>
      </c>
      <c r="K35" s="33">
        <f>'[10]NR 2024'!Z35</f>
        <v>0</v>
      </c>
      <c r="L35" s="34">
        <f t="shared" si="6"/>
        <v>10325</v>
      </c>
      <c r="M35" s="64">
        <v>10245.1</v>
      </c>
      <c r="N35" s="64">
        <v>0</v>
      </c>
      <c r="O35" s="22">
        <v>10245.1</v>
      </c>
      <c r="P35" s="64">
        <v>10245.1</v>
      </c>
      <c r="Q35" s="64">
        <v>0</v>
      </c>
      <c r="R35" s="22">
        <v>10245.1</v>
      </c>
      <c r="S35" s="3"/>
    </row>
    <row r="36" spans="1:19" x14ac:dyDescent="0.25">
      <c r="A36" s="1"/>
      <c r="B36" s="28" t="s">
        <v>60</v>
      </c>
      <c r="C36" s="42" t="s">
        <v>61</v>
      </c>
      <c r="D36" s="20">
        <f>'[10]NR 2024'!G36</f>
        <v>0</v>
      </c>
      <c r="E36" s="21">
        <f>'[10]NR 2024'!H36</f>
        <v>0</v>
      </c>
      <c r="F36" s="22">
        <f t="shared" si="4"/>
        <v>0</v>
      </c>
      <c r="G36" s="20">
        <f>'[10]NR 2024'!M36</f>
        <v>0</v>
      </c>
      <c r="H36" s="21">
        <f>'[10]NR 2024'!N36</f>
        <v>0</v>
      </c>
      <c r="I36" s="23">
        <f t="shared" si="5"/>
        <v>0</v>
      </c>
      <c r="J36" s="32">
        <f>'[10]NR 2024'!Y36</f>
        <v>0</v>
      </c>
      <c r="K36" s="33">
        <f>'[10]NR 2024'!Z36</f>
        <v>0</v>
      </c>
      <c r="L36" s="34">
        <f t="shared" si="6"/>
        <v>0</v>
      </c>
      <c r="M36" s="64">
        <v>0</v>
      </c>
      <c r="N36" s="64">
        <v>0</v>
      </c>
      <c r="O36" s="22">
        <v>0</v>
      </c>
      <c r="P36" s="64">
        <v>0</v>
      </c>
      <c r="Q36" s="64">
        <v>0</v>
      </c>
      <c r="R36" s="22">
        <v>0</v>
      </c>
      <c r="S36" s="3"/>
    </row>
    <row r="37" spans="1:19" x14ac:dyDescent="0.25">
      <c r="A37" s="1"/>
      <c r="B37" s="28" t="s">
        <v>62</v>
      </c>
      <c r="C37" s="42" t="s">
        <v>63</v>
      </c>
      <c r="D37" s="20">
        <f>'[10]NR 2024'!G37</f>
        <v>1282.9000000000001</v>
      </c>
      <c r="E37" s="21">
        <f>'[10]NR 2024'!H37</f>
        <v>0</v>
      </c>
      <c r="F37" s="22">
        <f t="shared" si="4"/>
        <v>1282.9000000000001</v>
      </c>
      <c r="G37" s="20">
        <f>'[10]NR 2024'!M37</f>
        <v>1252.4000000000001</v>
      </c>
      <c r="H37" s="21">
        <f>'[10]NR 2024'!N37</f>
        <v>0</v>
      </c>
      <c r="I37" s="23">
        <f t="shared" si="5"/>
        <v>1252.4000000000001</v>
      </c>
      <c r="J37" s="32">
        <f>'[10]NR 2024'!Y37</f>
        <v>1257</v>
      </c>
      <c r="K37" s="33">
        <f>'[10]NR 2024'!Z37</f>
        <v>0</v>
      </c>
      <c r="L37" s="34">
        <f t="shared" si="6"/>
        <v>1257</v>
      </c>
      <c r="M37" s="64">
        <v>1257</v>
      </c>
      <c r="N37" s="64">
        <v>0</v>
      </c>
      <c r="O37" s="22">
        <v>1257</v>
      </c>
      <c r="P37" s="64">
        <v>1257</v>
      </c>
      <c r="Q37" s="64">
        <v>0</v>
      </c>
      <c r="R37" s="22">
        <v>1257</v>
      </c>
      <c r="S37" s="3"/>
    </row>
    <row r="38" spans="1:19" ht="15.75" thickBot="1" x14ac:dyDescent="0.3">
      <c r="A38" s="1"/>
      <c r="B38" s="67" t="s">
        <v>64</v>
      </c>
      <c r="C38" s="68" t="s">
        <v>65</v>
      </c>
      <c r="D38" s="20">
        <f>'[10]NR 2024'!G38</f>
        <v>3233.2999999999997</v>
      </c>
      <c r="E38" s="21">
        <f>'[10]NR 2024'!H38</f>
        <v>0</v>
      </c>
      <c r="F38" s="51">
        <f t="shared" si="4"/>
        <v>3233.2999999999997</v>
      </c>
      <c r="G38" s="20">
        <f>'[10]NR 2024'!M38</f>
        <v>748.8</v>
      </c>
      <c r="H38" s="21">
        <f>'[10]NR 2024'!N38</f>
        <v>0</v>
      </c>
      <c r="I38" s="48">
        <f t="shared" si="5"/>
        <v>748.8</v>
      </c>
      <c r="J38" s="32">
        <f>'[10]NR 2024'!Y38</f>
        <v>878.8</v>
      </c>
      <c r="K38" s="33">
        <f>'[10]NR 2024'!Z38</f>
        <v>0</v>
      </c>
      <c r="L38" s="34">
        <f t="shared" si="6"/>
        <v>878.8</v>
      </c>
      <c r="M38" s="69">
        <v>778.8</v>
      </c>
      <c r="N38" s="69">
        <v>0</v>
      </c>
      <c r="O38" s="51">
        <v>778.8</v>
      </c>
      <c r="P38" s="69">
        <v>778.8</v>
      </c>
      <c r="Q38" s="69">
        <v>0</v>
      </c>
      <c r="R38" s="51">
        <v>778.8</v>
      </c>
      <c r="S38" s="3"/>
    </row>
    <row r="39" spans="1:19" ht="15.75" thickBot="1" x14ac:dyDescent="0.3">
      <c r="A39" s="1"/>
      <c r="B39" s="52" t="s">
        <v>66</v>
      </c>
      <c r="C39" s="70" t="s">
        <v>67</v>
      </c>
      <c r="D39" s="71">
        <f>SUM(D28:D32)+SUM(D35:D38)</f>
        <v>52807.4</v>
      </c>
      <c r="E39" s="71">
        <f>SUM(E28:E32)+SUM(E35:E38)</f>
        <v>37.799999999999997</v>
      </c>
      <c r="F39" s="72">
        <f>SUM(F35:F38)+SUM(F28:F32)</f>
        <v>52845.2</v>
      </c>
      <c r="G39" s="71">
        <f>SUM(G28:G32)+SUM(G35:G38)</f>
        <v>46601.8</v>
      </c>
      <c r="H39" s="71">
        <f>SUM(H28:H32)+SUM(H35:H38)</f>
        <v>120</v>
      </c>
      <c r="I39" s="73">
        <f>SUM(I35:I38)+SUM(I28:I32)</f>
        <v>46721.8</v>
      </c>
      <c r="J39" s="74">
        <f>SUM(J28:J32)+SUM(J35:J38)</f>
        <v>49036.099999999991</v>
      </c>
      <c r="K39" s="75">
        <f>SUM(K28:K32)+SUM(K35:K38)</f>
        <v>120</v>
      </c>
      <c r="L39" s="74">
        <f>SUM(L35:L38)+SUM(L28:L32)</f>
        <v>49156.099999999991</v>
      </c>
      <c r="M39" s="71">
        <v>47497.3</v>
      </c>
      <c r="N39" s="71">
        <v>120</v>
      </c>
      <c r="O39" s="74">
        <f>SUM(O35:O38)+SUM(O28:O32)</f>
        <v>47998.6</v>
      </c>
      <c r="P39" s="71">
        <v>47497.3</v>
      </c>
      <c r="Q39" s="71">
        <v>120</v>
      </c>
      <c r="R39" s="74">
        <f>SUM(R35:R38)+SUM(R28:R32)</f>
        <v>47998.6</v>
      </c>
      <c r="S39" s="3"/>
    </row>
    <row r="40" spans="1:19" ht="19.5" thickBot="1" x14ac:dyDescent="0.35">
      <c r="A40" s="1"/>
      <c r="B40" s="76" t="s">
        <v>68</v>
      </c>
      <c r="C40" s="77" t="s">
        <v>69</v>
      </c>
      <c r="D40" s="78">
        <f t="shared" ref="D40:R40" si="7">D24-D39</f>
        <v>11.80000000000291</v>
      </c>
      <c r="E40" s="78">
        <f t="shared" si="7"/>
        <v>139.60000000000002</v>
      </c>
      <c r="F40" s="79">
        <f t="shared" si="7"/>
        <v>151.40000000000873</v>
      </c>
      <c r="G40" s="78">
        <f t="shared" si="7"/>
        <v>0</v>
      </c>
      <c r="H40" s="78">
        <f t="shared" si="7"/>
        <v>0</v>
      </c>
      <c r="I40" s="192">
        <f t="shared" si="7"/>
        <v>0</v>
      </c>
      <c r="J40" s="78">
        <f t="shared" si="7"/>
        <v>0</v>
      </c>
      <c r="K40" s="78">
        <f t="shared" si="7"/>
        <v>0</v>
      </c>
      <c r="L40" s="79">
        <f t="shared" si="7"/>
        <v>0</v>
      </c>
      <c r="M40" s="82">
        <f t="shared" si="7"/>
        <v>381.30000000000291</v>
      </c>
      <c r="N40" s="78">
        <f t="shared" si="7"/>
        <v>0</v>
      </c>
      <c r="O40" s="79">
        <f t="shared" si="7"/>
        <v>0</v>
      </c>
      <c r="P40" s="78">
        <f t="shared" si="7"/>
        <v>381.30000000000291</v>
      </c>
      <c r="Q40" s="78">
        <f t="shared" si="7"/>
        <v>0</v>
      </c>
      <c r="R40" s="79">
        <f t="shared" si="7"/>
        <v>0</v>
      </c>
      <c r="S40" s="3"/>
    </row>
    <row r="41" spans="1:19" ht="15.75" thickBot="1" x14ac:dyDescent="0.3">
      <c r="A41" s="1"/>
      <c r="B41" s="83" t="s">
        <v>70</v>
      </c>
      <c r="C41" s="84" t="s">
        <v>71</v>
      </c>
      <c r="D41" s="85"/>
      <c r="E41" s="86"/>
      <c r="F41" s="87">
        <f>F40-D16</f>
        <v>-5205.0999999999913</v>
      </c>
      <c r="G41" s="85"/>
      <c r="H41" s="88"/>
      <c r="I41" s="89">
        <f>I40-G16</f>
        <v>-5941.3</v>
      </c>
      <c r="J41" s="90"/>
      <c r="K41" s="88"/>
      <c r="L41" s="87">
        <f>L40-J16</f>
        <v>-5941.3</v>
      </c>
      <c r="M41" s="91"/>
      <c r="N41" s="88"/>
      <c r="O41" s="87">
        <f>O40-M16</f>
        <v>-5941.3</v>
      </c>
      <c r="P41" s="85"/>
      <c r="Q41" s="88"/>
      <c r="R41" s="87">
        <f>R40-P16</f>
        <v>-5941.3</v>
      </c>
      <c r="S41" s="3"/>
    </row>
    <row r="42" spans="1:19" s="97" customFormat="1" ht="8.25" customHeight="1" thickBot="1" x14ac:dyDescent="0.3">
      <c r="A42" s="92"/>
      <c r="B42" s="93"/>
      <c r="C42" s="94"/>
      <c r="D42" s="92"/>
      <c r="E42" s="95"/>
      <c r="F42" s="95"/>
      <c r="G42" s="92"/>
      <c r="H42" s="95"/>
      <c r="I42" s="95"/>
      <c r="J42" s="95"/>
      <c r="K42" s="95"/>
      <c r="L42" s="96"/>
      <c r="M42" s="96"/>
      <c r="N42" s="96"/>
      <c r="O42" s="96"/>
      <c r="P42" s="96"/>
      <c r="Q42" s="96"/>
      <c r="R42" s="96"/>
      <c r="S42" s="96"/>
    </row>
    <row r="43" spans="1:19" s="97" customFormat="1" ht="15.75" customHeight="1" x14ac:dyDescent="0.25">
      <c r="A43" s="92"/>
      <c r="B43" s="98"/>
      <c r="C43" s="143" t="s">
        <v>72</v>
      </c>
      <c r="D43" s="99" t="s">
        <v>73</v>
      </c>
      <c r="E43" s="95"/>
      <c r="F43" s="100"/>
      <c r="G43" s="99" t="s">
        <v>74</v>
      </c>
      <c r="H43" s="95"/>
      <c r="I43" s="95"/>
      <c r="J43" s="99" t="s">
        <v>75</v>
      </c>
      <c r="K43" s="95"/>
      <c r="L43" s="95"/>
      <c r="M43" s="99" t="s">
        <v>76</v>
      </c>
      <c r="N43" s="96"/>
      <c r="O43" s="96"/>
      <c r="P43" s="99" t="s">
        <v>76</v>
      </c>
      <c r="Q43" s="96"/>
      <c r="R43" s="96"/>
      <c r="S43" s="96"/>
    </row>
    <row r="44" spans="1:19" ht="15.75" thickBot="1" x14ac:dyDescent="0.3">
      <c r="A44" s="1"/>
      <c r="B44" s="98"/>
      <c r="C44" s="154"/>
      <c r="D44" s="101">
        <v>585</v>
      </c>
      <c r="E44" s="95"/>
      <c r="F44" s="100"/>
      <c r="G44" s="101">
        <v>585</v>
      </c>
      <c r="H44" s="102"/>
      <c r="I44" s="102"/>
      <c r="J44" s="101">
        <v>585</v>
      </c>
      <c r="K44" s="102"/>
      <c r="L44" s="102"/>
      <c r="M44" s="101">
        <v>585</v>
      </c>
      <c r="N44" s="3"/>
      <c r="O44" s="3"/>
      <c r="P44" s="101">
        <v>585</v>
      </c>
      <c r="Q44" s="3"/>
      <c r="R44" s="3"/>
      <c r="S44" s="3"/>
    </row>
    <row r="45" spans="1:19" s="97" customFormat="1" ht="8.25" customHeight="1" thickBot="1" x14ac:dyDescent="0.3">
      <c r="A45" s="92"/>
      <c r="B45" s="98"/>
      <c r="C45" s="94"/>
      <c r="D45" s="95"/>
      <c r="E45" s="95"/>
      <c r="F45" s="100"/>
      <c r="G45" s="95"/>
      <c r="H45" s="95"/>
      <c r="I45" s="100"/>
      <c r="J45" s="100"/>
      <c r="K45" s="100"/>
      <c r="L45" s="96"/>
      <c r="M45" s="96"/>
      <c r="N45" s="96"/>
      <c r="O45" s="96"/>
      <c r="P45" s="96"/>
      <c r="Q45" s="96"/>
      <c r="R45" s="96"/>
      <c r="S45" s="96"/>
    </row>
    <row r="46" spans="1:19" s="97" customFormat="1" ht="37.5" customHeight="1" thickBot="1" x14ac:dyDescent="0.3">
      <c r="A46" s="92"/>
      <c r="B46" s="98"/>
      <c r="C46" s="143" t="s">
        <v>77</v>
      </c>
      <c r="D46" s="103" t="s">
        <v>78</v>
      </c>
      <c r="E46" s="104" t="s">
        <v>79</v>
      </c>
      <c r="F46" s="100"/>
      <c r="G46" s="103" t="s">
        <v>78</v>
      </c>
      <c r="H46" s="104" t="s">
        <v>79</v>
      </c>
      <c r="I46" s="96"/>
      <c r="J46" s="103" t="s">
        <v>78</v>
      </c>
      <c r="K46" s="104" t="s">
        <v>79</v>
      </c>
      <c r="L46" s="105"/>
      <c r="M46" s="103" t="s">
        <v>78</v>
      </c>
      <c r="N46" s="104" t="s">
        <v>79</v>
      </c>
      <c r="O46" s="96"/>
      <c r="P46" s="103" t="s">
        <v>78</v>
      </c>
      <c r="Q46" s="104" t="s">
        <v>79</v>
      </c>
      <c r="R46" s="96"/>
      <c r="S46" s="96"/>
    </row>
    <row r="47" spans="1:19" ht="15.75" thickBot="1" x14ac:dyDescent="0.3">
      <c r="A47" s="1"/>
      <c r="B47" s="106"/>
      <c r="C47" s="144"/>
      <c r="D47" s="107">
        <v>0</v>
      </c>
      <c r="E47" s="108">
        <v>0</v>
      </c>
      <c r="F47" s="100"/>
      <c r="G47" s="107">
        <v>0</v>
      </c>
      <c r="H47" s="108">
        <v>0</v>
      </c>
      <c r="I47" s="3"/>
      <c r="J47" s="107">
        <v>0</v>
      </c>
      <c r="K47" s="108">
        <v>0</v>
      </c>
      <c r="L47" s="102"/>
      <c r="M47" s="107">
        <v>0</v>
      </c>
      <c r="N47" s="108">
        <v>0</v>
      </c>
      <c r="O47" s="3"/>
      <c r="P47" s="107">
        <v>0</v>
      </c>
      <c r="Q47" s="108">
        <v>0</v>
      </c>
      <c r="R47" s="3"/>
      <c r="S47" s="3"/>
    </row>
    <row r="48" spans="1:19" x14ac:dyDescent="0.25">
      <c r="A48" s="1"/>
      <c r="B48" s="106"/>
      <c r="C48" s="94"/>
      <c r="D48" s="95"/>
      <c r="E48" s="95"/>
      <c r="F48" s="100"/>
      <c r="G48" s="95"/>
      <c r="H48" s="95"/>
      <c r="I48" s="100"/>
      <c r="J48" s="100"/>
      <c r="K48" s="100"/>
      <c r="L48" s="96"/>
      <c r="M48" s="3"/>
      <c r="N48" s="96"/>
      <c r="O48" s="96"/>
      <c r="P48" s="3"/>
      <c r="Q48" s="3"/>
      <c r="R48" s="3"/>
      <c r="S48" s="3"/>
    </row>
    <row r="49" spans="1:19" x14ac:dyDescent="0.25">
      <c r="A49" s="1"/>
      <c r="B49" s="106"/>
      <c r="C49" s="109" t="s">
        <v>80</v>
      </c>
      <c r="D49" s="110" t="s">
        <v>81</v>
      </c>
      <c r="E49" s="95"/>
      <c r="F49" s="3"/>
      <c r="G49" s="110" t="s">
        <v>82</v>
      </c>
      <c r="H49" s="3"/>
      <c r="I49" s="3"/>
      <c r="J49" s="110" t="s">
        <v>83</v>
      </c>
      <c r="K49" s="3"/>
      <c r="L49" s="111"/>
      <c r="M49" s="110" t="s">
        <v>84</v>
      </c>
      <c r="N49" s="111"/>
      <c r="O49" s="111"/>
      <c r="P49" s="110" t="s">
        <v>85</v>
      </c>
      <c r="Q49" s="3"/>
      <c r="R49" s="3"/>
      <c r="S49" s="3"/>
    </row>
    <row r="50" spans="1:19" x14ac:dyDescent="0.25">
      <c r="A50" s="1"/>
      <c r="B50" s="106"/>
      <c r="C50" s="112" t="s">
        <v>86</v>
      </c>
      <c r="D50" s="113">
        <v>4623.8000000000011</v>
      </c>
      <c r="E50" s="95"/>
      <c r="F50" s="3"/>
      <c r="G50" s="113">
        <v>1479.6</v>
      </c>
      <c r="H50" s="3"/>
      <c r="I50" s="3"/>
      <c r="J50" s="113">
        <v>6829</v>
      </c>
      <c r="K50" s="3"/>
      <c r="L50" s="114"/>
      <c r="M50" s="113">
        <f>M51+M52+M53+M54</f>
        <v>1524.1999999999998</v>
      </c>
      <c r="N50" s="114"/>
      <c r="O50" s="114"/>
      <c r="P50" s="113">
        <f>P51+P52+P53+P54</f>
        <v>1581.7</v>
      </c>
      <c r="Q50" s="3"/>
      <c r="R50" s="3"/>
      <c r="S50" s="3"/>
    </row>
    <row r="51" spans="1:19" x14ac:dyDescent="0.25">
      <c r="A51" s="1"/>
      <c r="B51" s="106"/>
      <c r="C51" s="112" t="s">
        <v>87</v>
      </c>
      <c r="D51" s="113">
        <v>3447.3</v>
      </c>
      <c r="E51" s="95"/>
      <c r="F51" s="3"/>
      <c r="G51" s="113">
        <v>409.19999999999982</v>
      </c>
      <c r="H51" s="3"/>
      <c r="I51" s="3"/>
      <c r="J51" s="113">
        <v>5700</v>
      </c>
      <c r="K51" s="3"/>
      <c r="L51" s="114"/>
      <c r="M51" s="113">
        <v>440.4</v>
      </c>
      <c r="N51" s="114"/>
      <c r="O51" s="114"/>
      <c r="P51" s="113">
        <v>530.9</v>
      </c>
      <c r="Q51" s="3"/>
      <c r="R51" s="3"/>
      <c r="S51" s="3"/>
    </row>
    <row r="52" spans="1:19" x14ac:dyDescent="0.25">
      <c r="A52" s="1"/>
      <c r="B52" s="106"/>
      <c r="C52" s="112" t="s">
        <v>88</v>
      </c>
      <c r="D52" s="113">
        <v>574.19999999999993</v>
      </c>
      <c r="E52" s="95"/>
      <c r="F52" s="3"/>
      <c r="G52" s="113">
        <v>420.9</v>
      </c>
      <c r="H52" s="3"/>
      <c r="I52" s="3"/>
      <c r="J52" s="113">
        <v>674.59999999999991</v>
      </c>
      <c r="K52" s="3"/>
      <c r="L52" s="114"/>
      <c r="M52" s="113">
        <v>585.20000000000005</v>
      </c>
      <c r="N52" s="114"/>
      <c r="O52" s="114"/>
      <c r="P52" s="113">
        <v>575.1</v>
      </c>
      <c r="Q52" s="3"/>
      <c r="R52" s="3"/>
      <c r="S52" s="3"/>
    </row>
    <row r="53" spans="1:19" x14ac:dyDescent="0.25">
      <c r="A53" s="1"/>
      <c r="B53" s="106"/>
      <c r="C53" s="112" t="s">
        <v>89</v>
      </c>
      <c r="D53" s="113">
        <v>254.00000000000003</v>
      </c>
      <c r="E53" s="95"/>
      <c r="F53" s="3"/>
      <c r="G53" s="113">
        <v>296.10000000000002</v>
      </c>
      <c r="H53" s="3"/>
      <c r="I53" s="3"/>
      <c r="J53" s="113">
        <v>189.2</v>
      </c>
      <c r="K53" s="3"/>
      <c r="L53" s="114"/>
      <c r="M53" s="113">
        <v>210.3</v>
      </c>
      <c r="N53" s="114"/>
      <c r="O53" s="114"/>
      <c r="P53" s="113">
        <v>200.4</v>
      </c>
      <c r="Q53" s="3"/>
      <c r="R53" s="3"/>
      <c r="S53" s="3"/>
    </row>
    <row r="54" spans="1:19" x14ac:dyDescent="0.25">
      <c r="A54" s="1"/>
      <c r="B54" s="106"/>
      <c r="C54" s="115" t="s">
        <v>90</v>
      </c>
      <c r="D54" s="113">
        <v>348.29999999999995</v>
      </c>
      <c r="E54" s="95"/>
      <c r="F54" s="3"/>
      <c r="G54" s="113">
        <v>353.4</v>
      </c>
      <c r="H54" s="3"/>
      <c r="I54" s="3"/>
      <c r="J54" s="113">
        <v>265.20000000000005</v>
      </c>
      <c r="K54" s="3"/>
      <c r="L54" s="114"/>
      <c r="M54" s="113">
        <v>288.3</v>
      </c>
      <c r="N54" s="114"/>
      <c r="O54" s="114"/>
      <c r="P54" s="113">
        <v>275.3</v>
      </c>
      <c r="Q54" s="3"/>
      <c r="R54" s="3"/>
      <c r="S54" s="3"/>
    </row>
    <row r="55" spans="1:19" ht="10.5" customHeight="1" x14ac:dyDescent="0.25">
      <c r="A55" s="1"/>
      <c r="B55" s="106"/>
      <c r="C55" s="94"/>
      <c r="D55" s="95"/>
      <c r="E55" s="9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6"/>
      <c r="C56" s="109" t="s">
        <v>91</v>
      </c>
      <c r="D56" s="110" t="s">
        <v>81</v>
      </c>
      <c r="E56" s="95"/>
      <c r="F56" s="100"/>
      <c r="G56" s="110" t="s">
        <v>92</v>
      </c>
      <c r="H56" s="95"/>
      <c r="I56" s="100"/>
      <c r="J56" s="110" t="s">
        <v>83</v>
      </c>
      <c r="K56" s="100"/>
      <c r="L56" s="3"/>
      <c r="M56" s="110" t="s">
        <v>84</v>
      </c>
      <c r="N56" s="111"/>
      <c r="O56" s="111"/>
      <c r="P56" s="110" t="s">
        <v>85</v>
      </c>
      <c r="Q56" s="3"/>
      <c r="R56" s="3"/>
      <c r="S56" s="3"/>
    </row>
    <row r="57" spans="1:19" x14ac:dyDescent="0.25">
      <c r="A57" s="1"/>
      <c r="B57" s="106"/>
      <c r="C57" s="112"/>
      <c r="D57" s="116">
        <v>62.3</v>
      </c>
      <c r="E57" s="95"/>
      <c r="F57" s="100"/>
      <c r="G57" s="116">
        <v>63.3</v>
      </c>
      <c r="H57" s="95"/>
      <c r="I57" s="100"/>
      <c r="J57" s="116">
        <v>64.7</v>
      </c>
      <c r="K57" s="100"/>
      <c r="L57" s="3"/>
      <c r="M57" s="116">
        <v>64.7</v>
      </c>
      <c r="N57" s="3"/>
      <c r="O57" s="3"/>
      <c r="P57" s="116">
        <v>64.7</v>
      </c>
      <c r="Q57" s="3"/>
      <c r="R57" s="3"/>
      <c r="S57" s="3"/>
    </row>
    <row r="58" spans="1:19" x14ac:dyDescent="0.25">
      <c r="A58" s="1"/>
      <c r="B58" s="106"/>
      <c r="C58" s="94"/>
      <c r="D58" s="95"/>
      <c r="E58" s="95"/>
      <c r="F58" s="100"/>
      <c r="G58" s="95"/>
      <c r="H58" s="95"/>
      <c r="I58" s="100"/>
      <c r="J58" s="100"/>
      <c r="K58" s="100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7" t="s">
        <v>93</v>
      </c>
      <c r="C59" s="118"/>
      <c r="D59" s="145"/>
      <c r="E59" s="145"/>
      <c r="F59" s="145"/>
      <c r="G59" s="145"/>
      <c r="H59" s="145"/>
      <c r="I59" s="145"/>
      <c r="J59" s="145"/>
      <c r="K59" s="145"/>
      <c r="L59" s="119"/>
      <c r="M59" s="119"/>
      <c r="N59" s="119"/>
      <c r="O59" s="119"/>
      <c r="P59" s="119"/>
      <c r="Q59" s="119"/>
      <c r="R59" s="120"/>
      <c r="S59" s="3"/>
    </row>
    <row r="60" spans="1:19" x14ac:dyDescent="0.25">
      <c r="A60" s="1"/>
      <c r="B60" s="121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122"/>
      <c r="S60" s="3"/>
    </row>
    <row r="61" spans="1:19" x14ac:dyDescent="0.25">
      <c r="A61" s="1"/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97"/>
      <c r="M61" s="97"/>
      <c r="N61" s="97"/>
      <c r="O61" s="97"/>
      <c r="P61" s="97"/>
      <c r="Q61" s="97"/>
      <c r="R61" s="122"/>
      <c r="S61" s="3"/>
    </row>
    <row r="62" spans="1:19" x14ac:dyDescent="0.25">
      <c r="A62" s="1"/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97"/>
      <c r="M62" s="97"/>
      <c r="N62" s="97"/>
      <c r="O62" s="97"/>
      <c r="P62" s="97"/>
      <c r="Q62" s="97"/>
      <c r="R62" s="122"/>
      <c r="S62" s="3"/>
    </row>
    <row r="63" spans="1:19" x14ac:dyDescent="0.25">
      <c r="A63" s="1"/>
      <c r="B63" s="146"/>
      <c r="C63" s="147"/>
      <c r="D63" s="147"/>
      <c r="E63" s="147"/>
      <c r="F63" s="147"/>
      <c r="G63" s="147"/>
      <c r="H63" s="147"/>
      <c r="I63" s="147"/>
      <c r="J63" s="147"/>
      <c r="K63" s="147"/>
      <c r="L63" s="97"/>
      <c r="M63" s="97"/>
      <c r="N63" s="97"/>
      <c r="O63" s="97"/>
      <c r="P63" s="97"/>
      <c r="Q63" s="97"/>
      <c r="R63" s="122"/>
      <c r="S63" s="3"/>
    </row>
    <row r="64" spans="1:19" x14ac:dyDescent="0.25">
      <c r="A64" s="1"/>
      <c r="B64" s="146"/>
      <c r="C64" s="147"/>
      <c r="D64" s="147"/>
      <c r="E64" s="147"/>
      <c r="F64" s="147"/>
      <c r="G64" s="147"/>
      <c r="H64" s="147"/>
      <c r="I64" s="147"/>
      <c r="J64" s="147"/>
      <c r="K64" s="147"/>
      <c r="L64" s="97"/>
      <c r="M64" s="97"/>
      <c r="N64" s="97"/>
      <c r="O64" s="97"/>
      <c r="P64" s="97"/>
      <c r="Q64" s="97"/>
      <c r="R64" s="122"/>
      <c r="S64" s="3"/>
    </row>
    <row r="65" spans="1:19" x14ac:dyDescent="0.25">
      <c r="A65" s="1"/>
      <c r="B65" s="123"/>
      <c r="C65" s="124"/>
      <c r="D65" s="125"/>
      <c r="E65" s="125"/>
      <c r="F65" s="125"/>
      <c r="G65" s="125"/>
      <c r="H65" s="125"/>
      <c r="I65" s="125"/>
      <c r="J65" s="125"/>
      <c r="K65" s="125"/>
      <c r="L65" s="97"/>
      <c r="M65" s="97"/>
      <c r="N65" s="97"/>
      <c r="O65" s="97"/>
      <c r="P65" s="97"/>
      <c r="Q65" s="97"/>
      <c r="R65" s="122"/>
      <c r="S65" s="3"/>
    </row>
    <row r="66" spans="1:19" x14ac:dyDescent="0.25">
      <c r="A66" s="1"/>
      <c r="B66" s="126"/>
      <c r="C66" s="127"/>
      <c r="D66" s="125"/>
      <c r="E66" s="125"/>
      <c r="F66" s="125"/>
      <c r="G66" s="125"/>
      <c r="H66" s="125"/>
      <c r="I66" s="125"/>
      <c r="J66" s="125"/>
      <c r="K66" s="125"/>
      <c r="L66" s="97"/>
      <c r="M66" s="97"/>
      <c r="N66" s="97"/>
      <c r="O66" s="97"/>
      <c r="P66" s="97"/>
      <c r="Q66" s="97"/>
      <c r="R66" s="122"/>
      <c r="S66" s="3"/>
    </row>
    <row r="67" spans="1:19" x14ac:dyDescent="0.25">
      <c r="A67" s="1"/>
      <c r="B67" s="123"/>
      <c r="C67" s="128"/>
      <c r="D67" s="125"/>
      <c r="E67" s="125"/>
      <c r="F67" s="125"/>
      <c r="G67" s="125"/>
      <c r="H67" s="125"/>
      <c r="I67" s="125"/>
      <c r="J67" s="125"/>
      <c r="K67" s="125"/>
      <c r="L67" s="97"/>
      <c r="M67" s="97"/>
      <c r="N67" s="97"/>
      <c r="O67" s="97"/>
      <c r="P67" s="97"/>
      <c r="Q67" s="97"/>
      <c r="R67" s="122"/>
      <c r="S67" s="3"/>
    </row>
    <row r="68" spans="1:19" x14ac:dyDescent="0.25">
      <c r="A68" s="1"/>
      <c r="B68" s="123"/>
      <c r="C68" s="128"/>
      <c r="D68" s="125"/>
      <c r="E68" s="125"/>
      <c r="F68" s="125"/>
      <c r="G68" s="125"/>
      <c r="H68" s="125"/>
      <c r="I68" s="125"/>
      <c r="J68" s="125"/>
      <c r="K68" s="125"/>
      <c r="L68" s="97"/>
      <c r="M68" s="97"/>
      <c r="N68" s="97"/>
      <c r="O68" s="97"/>
      <c r="P68" s="97"/>
      <c r="Q68" s="97"/>
      <c r="R68" s="122"/>
      <c r="S68" s="3"/>
    </row>
    <row r="69" spans="1:19" x14ac:dyDescent="0.25">
      <c r="A69" s="1"/>
      <c r="B69" s="129"/>
      <c r="C69" s="130"/>
      <c r="D69" s="131"/>
      <c r="E69" s="131"/>
      <c r="F69" s="131"/>
      <c r="G69" s="131"/>
      <c r="H69" s="131"/>
      <c r="I69" s="131"/>
      <c r="J69" s="131"/>
      <c r="K69" s="131"/>
      <c r="L69" s="132"/>
      <c r="M69" s="132"/>
      <c r="N69" s="132"/>
      <c r="O69" s="132"/>
      <c r="P69" s="132"/>
      <c r="Q69" s="132"/>
      <c r="R69" s="133"/>
      <c r="S69" s="3"/>
    </row>
    <row r="70" spans="1:19" x14ac:dyDescent="0.25">
      <c r="A70" s="92"/>
      <c r="B70" s="134"/>
      <c r="C70" s="135"/>
      <c r="D70" s="136"/>
      <c r="E70" s="136"/>
      <c r="F70" s="136"/>
      <c r="G70" s="136"/>
      <c r="H70" s="136"/>
      <c r="I70" s="136"/>
      <c r="J70" s="136"/>
      <c r="K70" s="136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7" t="s">
        <v>94</v>
      </c>
      <c r="C72" s="138"/>
      <c r="D72" s="371">
        <v>45152</v>
      </c>
      <c r="E72" s="137"/>
      <c r="F72" s="137" t="s">
        <v>96</v>
      </c>
      <c r="G72" s="139" t="s">
        <v>127</v>
      </c>
      <c r="H72" s="137"/>
      <c r="I72" s="137"/>
      <c r="J72" s="137"/>
      <c r="K72" s="137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7"/>
      <c r="C74" s="137"/>
      <c r="D74" s="140"/>
      <c r="E74" s="137"/>
      <c r="F74" s="137" t="s">
        <v>98</v>
      </c>
      <c r="G74" s="141"/>
      <c r="H74" s="137"/>
      <c r="I74" s="137"/>
      <c r="J74" s="137"/>
      <c r="K74" s="137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7"/>
      <c r="C75" s="137"/>
      <c r="D75" s="140"/>
      <c r="E75" s="137"/>
      <c r="F75" s="137"/>
      <c r="G75" s="141"/>
      <c r="H75" s="137"/>
      <c r="I75" s="137"/>
      <c r="J75" s="137"/>
      <c r="K75" s="137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2"/>
      <c r="B77" s="134"/>
      <c r="C77" s="135"/>
      <c r="D77" s="136"/>
      <c r="E77" s="136"/>
      <c r="F77" s="136"/>
      <c r="G77" s="136"/>
      <c r="H77" s="136"/>
      <c r="I77" s="136"/>
      <c r="J77" s="136"/>
      <c r="K77" s="136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31496062992125984" right="0.11811023622047245" top="0.78740157480314965" bottom="0.78740157480314965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18</vt:i4>
      </vt:variant>
    </vt:vector>
  </HeadingPairs>
  <TitlesOfParts>
    <vt:vector size="36" baseType="lpstr">
      <vt:lpstr>CHK</vt:lpstr>
      <vt:lpstr>MěLe</vt:lpstr>
      <vt:lpstr>SOS</vt:lpstr>
      <vt:lpstr>TSmCh</vt:lpstr>
      <vt:lpstr>ZOO</vt:lpstr>
      <vt:lpstr>ZŠ Zahradní</vt:lpstr>
      <vt:lpstr>ZŠ Na Příkop</vt:lpstr>
      <vt:lpstr>ZŠ Kadaňská</vt:lpstr>
      <vt:lpstr>ZŠ Písečná</vt:lpstr>
      <vt:lpstr>ZŠ Hornická</vt:lpstr>
      <vt:lpstr>ZŠ Školní</vt:lpstr>
      <vt:lpstr>ZŠ Ak. Heyrovsk</vt:lpstr>
      <vt:lpstr>ZŠ Břenenec</vt:lpstr>
      <vt:lpstr>ZŠaMŠ 17.list</vt:lpstr>
      <vt:lpstr>ZUŠ TGM</vt:lpstr>
      <vt:lpstr>ZŠSaMŠ Palach</vt:lpstr>
      <vt:lpstr>MŠ Jiráskova</vt:lpstr>
      <vt:lpstr>SVČ Domeček</vt:lpstr>
      <vt:lpstr>CHK!Oblast_tisku</vt:lpstr>
      <vt:lpstr>MěLe!Oblast_tisku</vt:lpstr>
      <vt:lpstr>'MŠ Jiráskova'!Oblast_tisku</vt:lpstr>
      <vt:lpstr>SOS!Oblast_tisku</vt:lpstr>
      <vt:lpstr>'SVČ Domeček'!Oblast_tisku</vt:lpstr>
      <vt:lpstr>TSmCh!Oblast_tisku</vt:lpstr>
      <vt:lpstr>ZOO!Oblast_tisku</vt:lpstr>
      <vt:lpstr>'ZŠ Ak. Heyrovsk'!Oblast_tisku</vt:lpstr>
      <vt:lpstr>'ZŠ Břenenec'!Oblast_tisku</vt:lpstr>
      <vt:lpstr>'ZŠ Hornická'!Oblast_tisku</vt:lpstr>
      <vt:lpstr>'ZŠ Kadaňská'!Oblast_tisku</vt:lpstr>
      <vt:lpstr>'ZŠ Na Příkop'!Oblast_tisku</vt:lpstr>
      <vt:lpstr>'ZŠ Písečná'!Oblast_tisku</vt:lpstr>
      <vt:lpstr>'ZŠ Školní'!Oblast_tisku</vt:lpstr>
      <vt:lpstr>'ZŠ Zahradní'!Oblast_tisku</vt:lpstr>
      <vt:lpstr>'ZŠaMŠ 17.list'!Oblast_tisku</vt:lpstr>
      <vt:lpstr>'ZŠSaMŠ Palach'!Oblast_tisku</vt:lpstr>
      <vt:lpstr>'ZUŠ TGM'!Oblast_tisku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2023-11-06T15:19:14Z</dcterms:created>
  <dcterms:modified xsi:type="dcterms:W3CDTF">2023-11-06T15:44:34Z</dcterms:modified>
</cp:coreProperties>
</file>