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4\SoS Chomutov\"/>
    </mc:Choice>
  </mc:AlternateContent>
  <xr:revisionPtr revIDLastSave="0" documentId="13_ncr:1_{42211BD7-71F8-443F-90E1-651593DF8133}" xr6:coauthVersionLast="36" xr6:coauthVersionMax="36" xr10:uidLastSave="{00000000-0000-0000-0000-000000000000}"/>
  <bookViews>
    <workbookView xWindow="0" yWindow="0" windowWidth="29040" windowHeight="16440" xr2:uid="{00000000-000D-0000-FFFF-FFFF00000000}"/>
  </bookViews>
  <sheets>
    <sheet name="NR 2024" sheetId="3" r:id="rId1"/>
  </sheets>
  <definedNames>
    <definedName name="_xlnm.Print_Area" localSheetId="0">'NR 2024'!$A$1:$AC$102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8" i="3" l="1"/>
  <c r="X35" i="3"/>
  <c r="X32" i="3"/>
  <c r="X31" i="3"/>
  <c r="X29" i="3"/>
  <c r="X21" i="3"/>
  <c r="J38" i="3" l="1"/>
  <c r="G20" i="3" l="1"/>
  <c r="I20" i="3" s="1"/>
  <c r="G15" i="3"/>
  <c r="I15" i="3" s="1"/>
  <c r="H46" i="3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G24" i="3" l="1"/>
  <c r="S24" i="3"/>
  <c r="Y24" i="3"/>
  <c r="M24" i="3"/>
  <c r="Y54" i="3"/>
  <c r="Y53" i="3"/>
  <c r="Y52" i="3"/>
  <c r="Y51" i="3"/>
  <c r="Y50" i="3"/>
  <c r="S54" i="3"/>
  <c r="S53" i="3"/>
  <c r="S52" i="3"/>
  <c r="S51" i="3"/>
  <c r="S50" i="3"/>
  <c r="M54" i="3"/>
  <c r="M53" i="3"/>
  <c r="M52" i="3"/>
  <c r="M51" i="3"/>
  <c r="M50" i="3"/>
  <c r="G53" i="3"/>
  <c r="G54" i="3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15" i="3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AA24" i="3" l="1"/>
  <c r="AA39" i="3"/>
  <c r="AA40" i="3" s="1"/>
  <c r="Y40" i="3"/>
  <c r="S40" i="3"/>
  <c r="U40" i="3"/>
  <c r="G38" i="3"/>
  <c r="AA41" i="3" l="1"/>
  <c r="U41" i="3"/>
  <c r="G18" i="3"/>
  <c r="I18" i="3" l="1"/>
  <c r="G51" i="3"/>
  <c r="G52" i="3"/>
  <c r="G50" i="3"/>
  <c r="N39" i="3" l="1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O23" i="3" s="1"/>
  <c r="AB23" i="3" s="1"/>
  <c r="M22" i="3"/>
  <c r="O22" i="3" s="1"/>
  <c r="AB22" i="3" s="1"/>
  <c r="M21" i="3"/>
  <c r="O21" i="3" s="1"/>
  <c r="AB21" i="3" s="1"/>
  <c r="M20" i="3"/>
  <c r="O20" i="3" s="1"/>
  <c r="AB20" i="3" s="1"/>
  <c r="M19" i="3"/>
  <c r="O19" i="3" s="1"/>
  <c r="AB19" i="3" s="1"/>
  <c r="M18" i="3"/>
  <c r="O18" i="3" s="1"/>
  <c r="AB18" i="3" s="1"/>
  <c r="M17" i="3"/>
  <c r="O17" i="3" s="1"/>
  <c r="AB17" i="3" s="1"/>
  <c r="M16" i="3"/>
  <c r="O16" i="3" s="1"/>
  <c r="AB16" i="3" s="1"/>
  <c r="M15" i="3"/>
  <c r="O15" i="3" s="1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G16" i="3"/>
  <c r="I16" i="3" s="1"/>
  <c r="G17" i="3"/>
  <c r="I17" i="3" s="1"/>
  <c r="G19" i="3"/>
  <c r="I19" i="3" s="1"/>
  <c r="G21" i="3"/>
  <c r="I21" i="3" s="1"/>
  <c r="G22" i="3"/>
  <c r="I22" i="3" s="1"/>
  <c r="G23" i="3"/>
  <c r="I23" i="3" s="1"/>
  <c r="M39" i="3" l="1"/>
  <c r="I34" i="3"/>
  <c r="I29" i="3"/>
  <c r="O38" i="3"/>
  <c r="AB38" i="3" s="1"/>
  <c r="I37" i="3"/>
  <c r="I33" i="3"/>
  <c r="O35" i="3"/>
  <c r="AB35" i="3" s="1"/>
  <c r="I36" i="3"/>
  <c r="I32" i="3"/>
  <c r="O28" i="3"/>
  <c r="AB28" i="3" s="1"/>
  <c r="O32" i="3"/>
  <c r="AB32" i="3" s="1"/>
  <c r="I30" i="3"/>
  <c r="I35" i="3"/>
  <c r="I31" i="3"/>
  <c r="O29" i="3"/>
  <c r="AB29" i="3" s="1"/>
  <c r="O33" i="3"/>
  <c r="AB33" i="3" s="1"/>
  <c r="O37" i="3"/>
  <c r="AB37" i="3" s="1"/>
  <c r="O31" i="3"/>
  <c r="AB31" i="3" s="1"/>
  <c r="AB15" i="3"/>
  <c r="O24" i="3"/>
  <c r="AB24" i="3" s="1"/>
  <c r="K40" i="3"/>
  <c r="E40" i="3"/>
  <c r="N40" i="3"/>
  <c r="J40" i="3"/>
  <c r="M30" i="3"/>
  <c r="O36" i="3"/>
  <c r="AB36" i="3" s="1"/>
  <c r="L40" i="3"/>
  <c r="H40" i="3"/>
  <c r="D39" i="3"/>
  <c r="F40" i="3"/>
  <c r="I39" i="3" l="1"/>
  <c r="I24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<sst xmlns="http://schemas.openxmlformats.org/spreadsheetml/2006/main" count="218" uniqueCount="128">
  <si>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</si>
  <si>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</si>
  <si>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</si>
  <si>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</si>
  <si>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</si>
  <si>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</si>
  <si>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</si>
  <si>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</si>
  <si>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</si>
  <si>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</si>
  <si>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</si>
  <si>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</si>
  <si>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</si>
  <si>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</si>
  <si>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</si>
  <si>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</si>
  <si>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</si>
  <si>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</si>
  <si>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</si>
  <si>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</si>
  <si>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</si>
  <si>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</si>
  <si>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</si>
  <si>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</si>
  <si>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</si>
  <si>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</si>
  <si>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</si>
  <si>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</si>
  <si>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</si>
  <si>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</si>
  <si>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</si>
  <si>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</si>
  <si>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</si>
  <si>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</si>
  <si>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</si>
  <si>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</si>
  <si>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</si>
  <si>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</si>
  <si>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</si>
  <si>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</si>
  <si>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</si>
  <si>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</si>
  <si>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</si>
  <si>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</si>
  <si>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</si>
  <si>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</si>
  <si>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</si>
  <si>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</si>
  <si>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</si>
  <si>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</si>
  <si>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</si>
  <si>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</si>
  <si>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</si>
  <si>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</si>
  <si>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</si>
  <si>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</si>
  <si>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</si>
  <si>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</si>
  <si>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</si>
  <si>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</si>
  <si>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</si>
  <si>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</si>
  <si>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</si>
  <si>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</si>
  <si>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</si>
  <si>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</si>
  <si>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</si>
  <si>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</si>
  <si>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</si>
  <si>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</si>
  <si>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</si>
  <si>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</si>
  <si>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</si>
  <si>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</si>
  <si>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</si>
  <si>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</si>
  <si>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</si>
  <si>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</si>
  <si>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</si>
  <si>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</si>
  <si>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</si>
  <si>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</si>
  <si>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</si>
  <si>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</si>
  <si>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</si>
  <si>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</si>
  <si>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</si>
  <si>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</si>
  <si>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 xml:space="preserve"> 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</si>
  <si>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</si>
  <si>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</si>
  <si>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</si>
  <si>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</si>
  <si>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</si>
  <si>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</si>
  <si>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</si>
  <si>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</si>
  <si>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</si>
  <si>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</si>
  <si>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</si>
  <si>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Porovnání s rokem 2022</t>
  </si>
  <si>
    <t>Skutečnost k 31.12.2022</t>
  </si>
  <si>
    <t>Schválený rozpočet (plán NaV 2023)</t>
  </si>
  <si>
    <t>Skutečnost k 30.6.2023</t>
  </si>
  <si>
    <t>Plán 2024 (návrh rozpočtu organizace)</t>
  </si>
  <si>
    <t>Návrh rozpočtu 2024</t>
  </si>
  <si>
    <t>Sociální služby Chomutov, příspěvková organizace</t>
  </si>
  <si>
    <t>Písečná 5030, 430 04 Chomutov</t>
  </si>
  <si>
    <t>Mgr. Ing. Ivana Vomáčková</t>
  </si>
  <si>
    <t>Mgr. Alena Tölgová</t>
  </si>
  <si>
    <t>Rozpočet je sestaven jako vyrovnaný, předpokládané náklady ve výši 159 398 tis. Kč.</t>
  </si>
  <si>
    <t>V roce 2024 po předchozím projednání s ÚK bude zaregistrována nová sociální služba - denní stacionář pro osoby s poruchou autistického spektra. Finanční krytí této služby bude zajištěno především z velkého a malého dotačního programu, dále z úhrad klientů a z příspěvku zřizovatele, který je předpokládán ve výši 814 tis. Kč.</t>
  </si>
  <si>
    <t>Náklady na provoz organizace jsou navýšeny o 4,12 % oproti roku 2023, kdy se do zvýšení promítá především - provoz nové sociální služby, spuštění  prádelny v ulici Kostnická, zvýšení cen energií  (teplo a voda), zvýšení cen za služby (např. likvidace odpadů), náklady na opravy vnitřních prostor budov a v neposlední řadě jsme zohlednili inflaci obecně.</t>
  </si>
  <si>
    <t xml:space="preserve">Investice: </t>
  </si>
  <si>
    <t xml:space="preserve">Tlak z jejich strany sílí i s ohledem na dobrou praxi z přilehlých měst, kde vedení měst vyčlenilo pro své seniory odpovídající prostory. V současné době senioři využívají prostory jídelny v DPS Merkur. Tyto prostory nejsou vhodné ani po stránce prostorové, ale ani po stránce hygienické. </t>
  </si>
  <si>
    <r>
      <t xml:space="preserve">Jak je výše uvedeno náklady na celkovou rekonstrukci objektu činí </t>
    </r>
    <r>
      <rPr>
        <b/>
        <sz val="11"/>
        <color theme="1"/>
        <rFont val="Calibri"/>
        <family val="2"/>
        <charset val="238"/>
        <scheme val="minor"/>
      </rPr>
      <t>9 200 tis. Kč, což je maximální částka</t>
    </r>
    <r>
      <rPr>
        <sz val="11"/>
        <color theme="1"/>
        <rFont val="Calibri"/>
        <family val="2"/>
        <charset val="238"/>
        <scheme val="minor"/>
      </rPr>
      <t xml:space="preserve">, kterou by zřizovatel musel uvolnit v případě neúspěšného získání dotačních prostředků. </t>
    </r>
  </si>
  <si>
    <t>Vlastní výnosy v roce 2024 očekáváme ve výši 75 750 tis. Kč.</t>
  </si>
  <si>
    <t>Zvýšení o 4,8 % oproti roku 2023 je způsobeno zvýšením úhrad za poskytované služby, kdy jsou veškeré úhrady stanoveny na maximu, které umožňuje prováděcí vyhláška k zákonu o sociálních službách. Rovněž se nám podařilo zvýšit úhrady od zdravotních pojišťoven za poskytovanou zdravotní péči o téměř 11,3 %, což meziročně znamená nárůst o 1 100 tis. Kč.</t>
  </si>
  <si>
    <t>Plánovaná výše příspěvku zřizovatele je srovnatelná s rokem 2023 a je ve výši 28 004 tis. Kč, a to za předpokladu přiznání dotace na sociální služby (tzv. velký a malý dotační program) ve výši 45 990 tis. Kč. Na provoz dětských skupin je předpokládaná dotace ze zdrojů MPSV ve výši 3 100 tis. Kč. Provoz AD Písečná je v roce 2024 financován z programu POSOSUK 5 (provoz vybraných sociálních služeb).</t>
  </si>
  <si>
    <t>Rovněž je pro vybavení prádelenského provozu podána žádost ESF(schváleno RaMěst 325/23 dne 2. 5. 2023), a to ve výši cca 2 500 tis. Kč.</t>
  </si>
  <si>
    <t xml:space="preserve">1. za nejzásadnější investici v roce 2024 považujeme rekonstrukci objektu v ul. Kostnická 4088. Po komplexní rekonstrukci by budova byla využívána jako klub seniorů, neboť se dlouhodobě chomutovští senioři obracejí na zřizovatele, aby jim byly vyčleněny vhodné a důstojné prostory, ve kterých by se mohli scházet. </t>
  </si>
  <si>
    <t>Naším záměrem je vybudovat ve II. NP budovy Kostnická 4088 kompletní zázemí pro klub seniorů - společenskou místnost, klubovnu, kuchyňku a kancelář.</t>
  </si>
  <si>
    <r>
      <rPr>
        <sz val="11"/>
        <color theme="1"/>
        <rFont val="Calibri"/>
        <family val="2"/>
        <charset val="238"/>
        <scheme val="minor"/>
      </rPr>
      <t xml:space="preserve">V I. NP této budovy uvažujeme s vybudováním prádelenského provozu, který bude sloužit výhradně pro sociální služby. Po navýšení cen energií a vstupů obecně navýšili ceny praní prádla stávající dodavatelé tak, že v současné době jsou naše </t>
    </r>
    <r>
      <rPr>
        <b/>
        <sz val="11"/>
        <color theme="1"/>
        <rFont val="Calibri"/>
        <family val="2"/>
        <charset val="238"/>
        <scheme val="minor"/>
      </rPr>
      <t xml:space="preserve">roční náklady ve výši 3 000 tis. Kč </t>
    </r>
    <r>
      <rPr>
        <sz val="11"/>
        <color theme="1"/>
        <rFont val="Calibri"/>
        <family val="2"/>
        <charset val="238"/>
        <scheme val="minor"/>
      </rPr>
      <t xml:space="preserve">(organizace ročně vypere cca 75 t prádla).   </t>
    </r>
  </si>
  <si>
    <t>Využili jsme vyhlášeného dotačního titulu na úsporu nákladů a podali žádost na financování vybavení prádelenského provozu. Dotaci očekáváme v úrovni cca 2 000 tis. Pokud bychom nebyli v dotačním titulu úspěšní, tak by bylo potřeba toto vybavení kompletně finacovat z rozpočtu zřizovatele.</t>
  </si>
  <si>
    <t>2. další čerpání investičního fondu organizace souvisí s jejím standardním provozem - jedná se o obnovu vnitřního vybavení stravovacích provozů (konvektomat, multifunkční pánev, chladící skříň), pomůcky potřebné pro klienty s omezenou hybností (koupací vany, zvedáky) a vybudování zahradního altánu pro potřeby dětské skupiny, kdy zahrada není absolutně zastíněná.</t>
  </si>
  <si>
    <t>Od července 2024 předpokládáme zahájení provozu Klubu seniorů a prádelny v nových prostorách v ul. Kostnická. Kompletní rekonstrukce této budovy je plánovaná od ledna 2024 s tím, že v rozpočtu je nárokovaná investiční dotace zřizovatele ve výši 9 200 tis. Kč (rozpočtované náklady na rekonstrukci dle projektové dokumentace).</t>
  </si>
  <si>
    <r>
      <t>Mzdové náklady jsou plánovány ve výši 82 650 tis. Kč.</t>
    </r>
    <r>
      <rPr>
        <sz val="11"/>
        <color theme="1"/>
        <rFont val="Calibri"/>
        <family val="2"/>
        <charset val="238"/>
        <scheme val="minor"/>
      </rPr>
      <t xml:space="preserve"> Jejich zvýšení souvisí s rozvojem organizace, kdy dojde k navýšení personálu v DS PAS (6 pracovních míst), od července 2024 uvažujeme se zvýšením počtu pracovníků v prádelně Kostnická (3 pracovní místa). </t>
    </r>
  </si>
  <si>
    <t>Zároveň dojde ke snížení úvazků o 4,5 v souvislosti s ukončením udržitelnosti projektu odborného sociálního poradenství a úpravu pracovních pozic ve stravovacím provozu CDS Bezručova, tedy faktické navýšení pracovních míst bude o 1,5..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</si>
</sst>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17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1" fillId="0" borderId="22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22" xfId="0" applyFont="1" applyFill="1" applyBorder="1" applyAlignment="1" applyProtection="1">
      <alignment horizontal="left"/>
      <protection locked="0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287"/>
  <sheetViews>
    <sheetView showGridLines="0" tabSelected="1" topLeftCell="G4" zoomScaleNormal="100" zoomScaleSheetLayoutView="80" workbookViewId="0">
      <selection activeCell="T53" sqref="T5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3.570312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4.140625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105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02" t="s">
        <v>106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87">
        <v>46789944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203" t="s">
        <v>107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4" t="s">
        <v>37</v>
      </c>
      <c r="C10" s="207" t="s">
        <v>38</v>
      </c>
      <c r="D10" s="188" t="s">
        <v>101</v>
      </c>
      <c r="E10" s="189"/>
      <c r="F10" s="189"/>
      <c r="G10" s="189"/>
      <c r="H10" s="189"/>
      <c r="I10" s="190"/>
      <c r="J10" s="188" t="s">
        <v>102</v>
      </c>
      <c r="K10" s="189"/>
      <c r="L10" s="189"/>
      <c r="M10" s="189"/>
      <c r="N10" s="189"/>
      <c r="O10" s="190"/>
      <c r="P10" s="188" t="s">
        <v>103</v>
      </c>
      <c r="Q10" s="189"/>
      <c r="R10" s="189"/>
      <c r="S10" s="189"/>
      <c r="T10" s="189"/>
      <c r="U10" s="190"/>
      <c r="V10" s="188" t="s">
        <v>104</v>
      </c>
      <c r="W10" s="189"/>
      <c r="X10" s="189"/>
      <c r="Y10" s="189"/>
      <c r="Z10" s="189"/>
      <c r="AA10" s="190"/>
      <c r="AB10" s="171" t="s">
        <v>100</v>
      </c>
      <c r="AC10" s="4"/>
      <c r="AD10" s="4"/>
    </row>
    <row r="11" spans="1:30" ht="30.75" customHeight="1" thickBot="1" x14ac:dyDescent="0.3">
      <c r="A11" s="5"/>
      <c r="B11" s="215"/>
      <c r="C11" s="208"/>
      <c r="D11" s="174" t="s">
        <v>39</v>
      </c>
      <c r="E11" s="175"/>
      <c r="F11" s="175"/>
      <c r="G11" s="176"/>
      <c r="H11" s="9" t="s">
        <v>40</v>
      </c>
      <c r="I11" s="9" t="s">
        <v>61</v>
      </c>
      <c r="J11" s="174" t="s">
        <v>39</v>
      </c>
      <c r="K11" s="175"/>
      <c r="L11" s="175"/>
      <c r="M11" s="176"/>
      <c r="N11" s="9" t="s">
        <v>40</v>
      </c>
      <c r="O11" s="9" t="s">
        <v>61</v>
      </c>
      <c r="P11" s="174" t="s">
        <v>39</v>
      </c>
      <c r="Q11" s="175"/>
      <c r="R11" s="175"/>
      <c r="S11" s="176"/>
      <c r="T11" s="9" t="s">
        <v>40</v>
      </c>
      <c r="U11" s="9" t="s">
        <v>61</v>
      </c>
      <c r="V11" s="174" t="s">
        <v>39</v>
      </c>
      <c r="W11" s="175"/>
      <c r="X11" s="175"/>
      <c r="Y11" s="176"/>
      <c r="Z11" s="9" t="s">
        <v>40</v>
      </c>
      <c r="AA11" s="9" t="s">
        <v>61</v>
      </c>
      <c r="AB11" s="172"/>
      <c r="AC11" s="4"/>
      <c r="AD11" s="4"/>
    </row>
    <row r="12" spans="1:30" ht="15.75" customHeight="1" thickBot="1" x14ac:dyDescent="0.3">
      <c r="A12" s="5"/>
      <c r="B12" s="215"/>
      <c r="C12" s="209"/>
      <c r="D12" s="177" t="s">
        <v>62</v>
      </c>
      <c r="E12" s="178"/>
      <c r="F12" s="178"/>
      <c r="G12" s="178"/>
      <c r="H12" s="178"/>
      <c r="I12" s="179"/>
      <c r="J12" s="177" t="s">
        <v>62</v>
      </c>
      <c r="K12" s="178"/>
      <c r="L12" s="178"/>
      <c r="M12" s="178"/>
      <c r="N12" s="178"/>
      <c r="O12" s="179"/>
      <c r="P12" s="177" t="s">
        <v>62</v>
      </c>
      <c r="Q12" s="178"/>
      <c r="R12" s="178"/>
      <c r="S12" s="178"/>
      <c r="T12" s="178"/>
      <c r="U12" s="179"/>
      <c r="V12" s="177" t="s">
        <v>62</v>
      </c>
      <c r="W12" s="178"/>
      <c r="X12" s="178"/>
      <c r="Y12" s="178"/>
      <c r="Z12" s="178"/>
      <c r="AA12" s="179"/>
      <c r="AB12" s="172"/>
      <c r="AC12" s="4"/>
      <c r="AD12" s="4"/>
    </row>
    <row r="13" spans="1:30" ht="15.75" customHeight="1" thickBot="1" x14ac:dyDescent="0.3">
      <c r="A13" s="5"/>
      <c r="B13" s="216"/>
      <c r="C13" s="210"/>
      <c r="D13" s="180" t="s">
        <v>57</v>
      </c>
      <c r="E13" s="181"/>
      <c r="F13" s="181"/>
      <c r="G13" s="195" t="s">
        <v>63</v>
      </c>
      <c r="H13" s="197" t="s">
        <v>66</v>
      </c>
      <c r="I13" s="182" t="s">
        <v>62</v>
      </c>
      <c r="J13" s="180" t="s">
        <v>57</v>
      </c>
      <c r="K13" s="181"/>
      <c r="L13" s="181"/>
      <c r="M13" s="195" t="s">
        <v>63</v>
      </c>
      <c r="N13" s="197" t="s">
        <v>66</v>
      </c>
      <c r="O13" s="182" t="s">
        <v>62</v>
      </c>
      <c r="P13" s="180" t="s">
        <v>57</v>
      </c>
      <c r="Q13" s="181"/>
      <c r="R13" s="181"/>
      <c r="S13" s="195" t="s">
        <v>63</v>
      </c>
      <c r="T13" s="197" t="s">
        <v>66</v>
      </c>
      <c r="U13" s="182" t="s">
        <v>62</v>
      </c>
      <c r="V13" s="180" t="s">
        <v>57</v>
      </c>
      <c r="W13" s="181"/>
      <c r="X13" s="181"/>
      <c r="Y13" s="195" t="s">
        <v>63</v>
      </c>
      <c r="Z13" s="197" t="s">
        <v>66</v>
      </c>
      <c r="AA13" s="182" t="s">
        <v>62</v>
      </c>
      <c r="AB13" s="172"/>
      <c r="AC13" s="4"/>
      <c r="AD13" s="4"/>
    </row>
    <row r="14" spans="1:30" ht="15.75" thickBot="1" x14ac:dyDescent="0.3">
      <c r="A14" s="5"/>
      <c r="B14" s="10"/>
      <c r="C14" s="11"/>
      <c r="D14" s="142" t="s">
        <v>58</v>
      </c>
      <c r="E14" s="143" t="s">
        <v>91</v>
      </c>
      <c r="F14" s="143" t="s">
        <v>59</v>
      </c>
      <c r="G14" s="196"/>
      <c r="H14" s="198"/>
      <c r="I14" s="183"/>
      <c r="J14" s="142" t="s">
        <v>58</v>
      </c>
      <c r="K14" s="143" t="s">
        <v>91</v>
      </c>
      <c r="L14" s="143" t="s">
        <v>59</v>
      </c>
      <c r="M14" s="196"/>
      <c r="N14" s="198"/>
      <c r="O14" s="183"/>
      <c r="P14" s="142" t="s">
        <v>58</v>
      </c>
      <c r="Q14" s="143" t="s">
        <v>91</v>
      </c>
      <c r="R14" s="143" t="s">
        <v>59</v>
      </c>
      <c r="S14" s="196"/>
      <c r="T14" s="198"/>
      <c r="U14" s="183"/>
      <c r="V14" s="142" t="s">
        <v>58</v>
      </c>
      <c r="W14" s="143" t="s">
        <v>91</v>
      </c>
      <c r="X14" s="143" t="s">
        <v>59</v>
      </c>
      <c r="Y14" s="196"/>
      <c r="Z14" s="198"/>
      <c r="AA14" s="183"/>
      <c r="AB14" s="173"/>
      <c r="AC14" s="4"/>
      <c r="AD14" s="4"/>
    </row>
    <row r="15" spans="1:30" x14ac:dyDescent="0.25">
      <c r="A15" s="5"/>
      <c r="B15" s="35" t="s">
        <v>0</v>
      </c>
      <c r="C15" s="127" t="s">
        <v>52</v>
      </c>
      <c r="D15" s="12"/>
      <c r="E15" s="13"/>
      <c r="F15" s="56">
        <v>70545.7</v>
      </c>
      <c r="G15" s="63">
        <f>SUM(D15:F15)</f>
        <v>70545.7</v>
      </c>
      <c r="H15" s="66">
        <v>3.6</v>
      </c>
      <c r="I15" s="14">
        <f>G15+H15</f>
        <v>70549.3</v>
      </c>
      <c r="J15" s="12"/>
      <c r="K15" s="13"/>
      <c r="L15" s="56">
        <v>72261</v>
      </c>
      <c r="M15" s="63">
        <f t="shared" ref="M15:M23" si="0">SUM(J15:L15)</f>
        <v>72261</v>
      </c>
      <c r="N15" s="66">
        <v>0</v>
      </c>
      <c r="O15" s="14">
        <f>M15+N15</f>
        <v>72261</v>
      </c>
      <c r="P15" s="12"/>
      <c r="Q15" s="13"/>
      <c r="R15" s="56">
        <v>38512.400000000001</v>
      </c>
      <c r="S15" s="63">
        <f>SUM(P15:R15)</f>
        <v>38512.400000000001</v>
      </c>
      <c r="T15" s="66">
        <v>42.3</v>
      </c>
      <c r="U15" s="14">
        <f>S15+T15</f>
        <v>38554.700000000004</v>
      </c>
      <c r="V15" s="12"/>
      <c r="W15" s="13"/>
      <c r="X15" s="56">
        <v>75750</v>
      </c>
      <c r="Y15" s="63">
        <f>SUM(V15:X15)</f>
        <v>75750</v>
      </c>
      <c r="Z15" s="66">
        <v>0</v>
      </c>
      <c r="AA15" s="14">
        <f>Y15+Z15</f>
        <v>75750</v>
      </c>
      <c r="AB15" s="148">
        <f>(AA15/O15)</f>
        <v>1.0482833063478225</v>
      </c>
      <c r="AC15" s="4"/>
      <c r="AD15" s="4"/>
    </row>
    <row r="16" spans="1:30" x14ac:dyDescent="0.25">
      <c r="A16" s="5"/>
      <c r="B16" s="15" t="s">
        <v>1</v>
      </c>
      <c r="C16" s="128" t="s">
        <v>60</v>
      </c>
      <c r="D16" s="57">
        <v>24819.599999999999</v>
      </c>
      <c r="E16" s="16"/>
      <c r="F16" s="16"/>
      <c r="G16" s="64">
        <f t="shared" ref="G16:G23" si="1">SUM(D16:F16)</f>
        <v>24819.599999999999</v>
      </c>
      <c r="H16" s="67"/>
      <c r="I16" s="14">
        <f t="shared" ref="I16:I23" si="2">G16+H16</f>
        <v>24819.599999999999</v>
      </c>
      <c r="J16" s="57">
        <v>28580</v>
      </c>
      <c r="K16" s="16"/>
      <c r="L16" s="16"/>
      <c r="M16" s="64">
        <f t="shared" si="0"/>
        <v>28580</v>
      </c>
      <c r="N16" s="67"/>
      <c r="O16" s="14">
        <f t="shared" ref="O16:O20" si="3">M16+N16</f>
        <v>28580</v>
      </c>
      <c r="P16" s="57">
        <v>20330</v>
      </c>
      <c r="Q16" s="16"/>
      <c r="R16" s="16"/>
      <c r="S16" s="64">
        <f t="shared" ref="S16:S23" si="4">SUM(P16:R16)</f>
        <v>20330</v>
      </c>
      <c r="T16" s="67"/>
      <c r="U16" s="14">
        <f t="shared" ref="U16:U20" si="5">S16+T16</f>
        <v>20330</v>
      </c>
      <c r="V16" s="57">
        <v>28004</v>
      </c>
      <c r="W16" s="16"/>
      <c r="X16" s="16"/>
      <c r="Y16" s="64">
        <f t="shared" ref="Y16:Y23" si="6">SUM(V16:X16)</f>
        <v>28004</v>
      </c>
      <c r="Z16" s="67"/>
      <c r="AA16" s="14">
        <f t="shared" ref="AA16:AA20" si="7">Y16+Z16</f>
        <v>28004</v>
      </c>
      <c r="AB16" s="148">
        <f t="shared" ref="AB16:AB24" si="8">(AA16/O16)</f>
        <v>0.97984604618614413</v>
      </c>
      <c r="AC16" s="4"/>
      <c r="AD16" s="4"/>
    </row>
    <row r="17" spans="1:30" x14ac:dyDescent="0.25">
      <c r="A17" s="5"/>
      <c r="B17" s="15" t="s">
        <v>3</v>
      </c>
      <c r="C17" s="129" t="s">
        <v>79</v>
      </c>
      <c r="D17" s="58"/>
      <c r="E17" s="17"/>
      <c r="F17" s="17"/>
      <c r="G17" s="64">
        <f t="shared" si="1"/>
        <v>0</v>
      </c>
      <c r="H17" s="68"/>
      <c r="I17" s="14">
        <f t="shared" si="2"/>
        <v>0</v>
      </c>
      <c r="J17" s="58"/>
      <c r="K17" s="17"/>
      <c r="L17" s="17"/>
      <c r="M17" s="64">
        <f t="shared" si="0"/>
        <v>0</v>
      </c>
      <c r="N17" s="68"/>
      <c r="O17" s="14">
        <f t="shared" si="3"/>
        <v>0</v>
      </c>
      <c r="P17" s="58"/>
      <c r="Q17" s="17"/>
      <c r="R17" s="17"/>
      <c r="S17" s="64">
        <f t="shared" si="4"/>
        <v>0</v>
      </c>
      <c r="T17" s="68"/>
      <c r="U17" s="14">
        <f t="shared" si="5"/>
        <v>0</v>
      </c>
      <c r="V17" s="58"/>
      <c r="W17" s="17"/>
      <c r="X17" s="17"/>
      <c r="Y17" s="64">
        <f t="shared" si="6"/>
        <v>0</v>
      </c>
      <c r="Z17" s="68"/>
      <c r="AA17" s="14">
        <f t="shared" si="7"/>
        <v>0</v>
      </c>
      <c r="AB17" s="148" t="e">
        <f t="shared" si="8"/>
        <v>#DIV/0!</v>
      </c>
      <c r="AC17" s="4"/>
      <c r="AD17" s="4"/>
    </row>
    <row r="18" spans="1:30" x14ac:dyDescent="0.25">
      <c r="A18" s="5"/>
      <c r="B18" s="15" t="s">
        <v>5</v>
      </c>
      <c r="C18" s="130" t="s">
        <v>53</v>
      </c>
      <c r="D18" s="18"/>
      <c r="E18" s="59">
        <v>47639.8</v>
      </c>
      <c r="F18" s="17"/>
      <c r="G18" s="64">
        <f t="shared" si="1"/>
        <v>47639.8</v>
      </c>
      <c r="H18" s="66"/>
      <c r="I18" s="14">
        <f t="shared" si="2"/>
        <v>47639.8</v>
      </c>
      <c r="J18" s="18"/>
      <c r="K18" s="59">
        <v>51655.03</v>
      </c>
      <c r="L18" s="17"/>
      <c r="M18" s="64">
        <f t="shared" si="0"/>
        <v>51655.03</v>
      </c>
      <c r="N18" s="66"/>
      <c r="O18" s="14">
        <f t="shared" si="3"/>
        <v>51655.03</v>
      </c>
      <c r="P18" s="18"/>
      <c r="Q18" s="59">
        <v>33305.199999999997</v>
      </c>
      <c r="R18" s="17"/>
      <c r="S18" s="64">
        <f t="shared" si="4"/>
        <v>33305.199999999997</v>
      </c>
      <c r="T18" s="66"/>
      <c r="U18" s="14">
        <f t="shared" si="5"/>
        <v>33305.199999999997</v>
      </c>
      <c r="V18" s="18"/>
      <c r="W18" s="59">
        <v>55238.2</v>
      </c>
      <c r="X18" s="17"/>
      <c r="Y18" s="64">
        <f t="shared" si="6"/>
        <v>55238.2</v>
      </c>
      <c r="Z18" s="66"/>
      <c r="AA18" s="14">
        <f t="shared" si="7"/>
        <v>55238.2</v>
      </c>
      <c r="AB18" s="148">
        <f t="shared" si="8"/>
        <v>1.0693673007256022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/>
      <c r="G19" s="64">
        <f t="shared" si="1"/>
        <v>0</v>
      </c>
      <c r="H19" s="69"/>
      <c r="I19" s="14">
        <f t="shared" si="2"/>
        <v>0</v>
      </c>
      <c r="J19" s="19"/>
      <c r="K19" s="17"/>
      <c r="L19" s="60"/>
      <c r="M19" s="64">
        <f t="shared" si="0"/>
        <v>0</v>
      </c>
      <c r="N19" s="69"/>
      <c r="O19" s="14">
        <f t="shared" si="3"/>
        <v>0</v>
      </c>
      <c r="P19" s="19"/>
      <c r="Q19" s="17"/>
      <c r="R19" s="60"/>
      <c r="S19" s="64">
        <f t="shared" si="4"/>
        <v>0</v>
      </c>
      <c r="T19" s="69"/>
      <c r="U19" s="14">
        <f t="shared" si="5"/>
        <v>0</v>
      </c>
      <c r="V19" s="19"/>
      <c r="W19" s="17"/>
      <c r="X19" s="60"/>
      <c r="Y19" s="64">
        <f t="shared" si="6"/>
        <v>0</v>
      </c>
      <c r="Z19" s="69"/>
      <c r="AA19" s="14">
        <f t="shared" si="7"/>
        <v>0</v>
      </c>
      <c r="AB19" s="148" t="e">
        <f t="shared" si="8"/>
        <v>#DIV/0!</v>
      </c>
      <c r="AC19" s="4"/>
      <c r="AD19" s="4"/>
    </row>
    <row r="20" spans="1:30" x14ac:dyDescent="0.25">
      <c r="A20" s="5"/>
      <c r="B20" s="15" t="s">
        <v>9</v>
      </c>
      <c r="C20" s="131" t="s">
        <v>47</v>
      </c>
      <c r="D20" s="18"/>
      <c r="E20" s="16"/>
      <c r="F20" s="61">
        <v>28.8</v>
      </c>
      <c r="G20" s="63">
        <f>SUM(D20:F20)</f>
        <v>28.8</v>
      </c>
      <c r="H20" s="69"/>
      <c r="I20" s="14">
        <f t="shared" si="2"/>
        <v>28.8</v>
      </c>
      <c r="J20" s="18"/>
      <c r="K20" s="16"/>
      <c r="L20" s="61">
        <v>6</v>
      </c>
      <c r="M20" s="64">
        <f t="shared" si="0"/>
        <v>6</v>
      </c>
      <c r="N20" s="69"/>
      <c r="O20" s="14">
        <f t="shared" si="3"/>
        <v>6</v>
      </c>
      <c r="P20" s="18"/>
      <c r="Q20" s="16"/>
      <c r="R20" s="61">
        <v>14.3</v>
      </c>
      <c r="S20" s="64">
        <f t="shared" si="4"/>
        <v>14.3</v>
      </c>
      <c r="T20" s="69"/>
      <c r="U20" s="14">
        <f t="shared" si="5"/>
        <v>14.3</v>
      </c>
      <c r="V20" s="18"/>
      <c r="W20" s="16"/>
      <c r="X20" s="61"/>
      <c r="Y20" s="64">
        <f t="shared" si="6"/>
        <v>0</v>
      </c>
      <c r="Z20" s="69"/>
      <c r="AA20" s="14">
        <f t="shared" si="7"/>
        <v>0</v>
      </c>
      <c r="AB20" s="148">
        <f t="shared" si="8"/>
        <v>0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1101</v>
      </c>
      <c r="G21" s="64">
        <f t="shared" si="1"/>
        <v>1101</v>
      </c>
      <c r="H21" s="70">
        <v>0.9</v>
      </c>
      <c r="I21" s="14">
        <f t="shared" si="2"/>
        <v>1101.9000000000001</v>
      </c>
      <c r="J21" s="18"/>
      <c r="K21" s="16"/>
      <c r="L21" s="61">
        <v>590.4</v>
      </c>
      <c r="M21" s="64">
        <f t="shared" si="0"/>
        <v>590.4</v>
      </c>
      <c r="N21" s="70"/>
      <c r="O21" s="14">
        <f>M21+N21</f>
        <v>590.4</v>
      </c>
      <c r="P21" s="18"/>
      <c r="Q21" s="16"/>
      <c r="R21" s="61">
        <v>1204.5999999999999</v>
      </c>
      <c r="S21" s="64">
        <f t="shared" si="4"/>
        <v>1204.5999999999999</v>
      </c>
      <c r="T21" s="70">
        <v>10</v>
      </c>
      <c r="U21" s="14">
        <f>S21+T21</f>
        <v>1214.5999999999999</v>
      </c>
      <c r="V21" s="18"/>
      <c r="W21" s="16"/>
      <c r="X21" s="61">
        <f>196+140+70</f>
        <v>406</v>
      </c>
      <c r="Y21" s="64">
        <f t="shared" si="6"/>
        <v>406</v>
      </c>
      <c r="Z21" s="70"/>
      <c r="AA21" s="14">
        <f>Y21+Z21</f>
        <v>406</v>
      </c>
      <c r="AB21" s="148">
        <f t="shared" si="8"/>
        <v>0.68766937669376693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1"/>
        <v>0</v>
      </c>
      <c r="H22" s="70"/>
      <c r="I22" s="14">
        <f t="shared" si="2"/>
        <v>0</v>
      </c>
      <c r="J22" s="18"/>
      <c r="K22" s="16"/>
      <c r="L22" s="61"/>
      <c r="M22" s="64">
        <f t="shared" si="0"/>
        <v>0</v>
      </c>
      <c r="N22" s="70"/>
      <c r="O22" s="14">
        <f t="shared" ref="O22:O23" si="9">M22+N22</f>
        <v>0</v>
      </c>
      <c r="P22" s="18"/>
      <c r="Q22" s="16"/>
      <c r="R22" s="61"/>
      <c r="S22" s="64">
        <f t="shared" si="4"/>
        <v>0</v>
      </c>
      <c r="T22" s="70">
        <v>10</v>
      </c>
      <c r="U22" s="14">
        <f t="shared" ref="U22:U23" si="10">S22+T22</f>
        <v>10</v>
      </c>
      <c r="V22" s="18"/>
      <c r="W22" s="16"/>
      <c r="X22" s="61"/>
      <c r="Y22" s="64">
        <f t="shared" si="6"/>
        <v>0</v>
      </c>
      <c r="Z22" s="70"/>
      <c r="AA22" s="14">
        <f t="shared" ref="AA22:AA23" si="11">Y22+Z22</f>
        <v>0</v>
      </c>
      <c r="AB22" s="148" t="e">
        <f t="shared" si="8"/>
        <v>#DIV/0!</v>
      </c>
      <c r="AC22" s="4"/>
      <c r="AD22" s="4"/>
    </row>
    <row r="23" spans="1:30" ht="15.75" thickBot="1" x14ac:dyDescent="0.3">
      <c r="A23" s="5"/>
      <c r="B23" s="132" t="s">
        <v>15</v>
      </c>
      <c r="C23" s="133" t="s">
        <v>6</v>
      </c>
      <c r="D23" s="21"/>
      <c r="E23" s="22"/>
      <c r="F23" s="62"/>
      <c r="G23" s="65">
        <f t="shared" si="1"/>
        <v>0</v>
      </c>
      <c r="H23" s="71"/>
      <c r="I23" s="14">
        <f t="shared" si="2"/>
        <v>0</v>
      </c>
      <c r="J23" s="21"/>
      <c r="K23" s="22"/>
      <c r="L23" s="62"/>
      <c r="M23" s="65">
        <f t="shared" si="0"/>
        <v>0</v>
      </c>
      <c r="N23" s="71"/>
      <c r="O23" s="23">
        <f t="shared" si="9"/>
        <v>0</v>
      </c>
      <c r="P23" s="21"/>
      <c r="Q23" s="22"/>
      <c r="R23" s="62"/>
      <c r="S23" s="65">
        <f t="shared" si="4"/>
        <v>0</v>
      </c>
      <c r="T23" s="71"/>
      <c r="U23" s="23">
        <f t="shared" si="10"/>
        <v>0</v>
      </c>
      <c r="V23" s="21"/>
      <c r="W23" s="22"/>
      <c r="X23" s="62"/>
      <c r="Y23" s="65">
        <f t="shared" si="6"/>
        <v>0</v>
      </c>
      <c r="Z23" s="71"/>
      <c r="AA23" s="23">
        <f t="shared" si="11"/>
        <v>0</v>
      </c>
      <c r="AB23" s="151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24819.599999999999</v>
      </c>
      <c r="E24" s="27">
        <f>SUM(E15:E21)</f>
        <v>47639.8</v>
      </c>
      <c r="F24" s="27">
        <f>SUM(F15:F21)</f>
        <v>71675.5</v>
      </c>
      <c r="G24" s="28">
        <f>SUM(D24:F24)</f>
        <v>144134.9</v>
      </c>
      <c r="H24" s="29">
        <f>SUM(H15:H21)</f>
        <v>4.5</v>
      </c>
      <c r="I24" s="29">
        <f>SUM(I15:I21)</f>
        <v>144139.4</v>
      </c>
      <c r="J24" s="26">
        <f>SUM(J15:J21)</f>
        <v>28580</v>
      </c>
      <c r="K24" s="27">
        <f>SUM(K15:K21)</f>
        <v>51655.03</v>
      </c>
      <c r="L24" s="27">
        <f>SUM(L15:L21)</f>
        <v>72857.399999999994</v>
      </c>
      <c r="M24" s="28">
        <f>SUM(J24:L24)</f>
        <v>153092.43</v>
      </c>
      <c r="N24" s="29">
        <f>SUM(N15:N21)</f>
        <v>0</v>
      </c>
      <c r="O24" s="29">
        <f>SUM(O15:O21)</f>
        <v>153092.43</v>
      </c>
      <c r="P24" s="26">
        <f>SUM(P15:P21)</f>
        <v>20330</v>
      </c>
      <c r="Q24" s="27">
        <f>SUM(Q15:Q21)</f>
        <v>33305.199999999997</v>
      </c>
      <c r="R24" s="27">
        <f>SUM(R15:R21)</f>
        <v>39731.300000000003</v>
      </c>
      <c r="S24" s="28">
        <f>SUM(P24:R24)</f>
        <v>93366.5</v>
      </c>
      <c r="T24" s="29">
        <f>SUM(T15:T21)</f>
        <v>52.3</v>
      </c>
      <c r="U24" s="29">
        <f>SUM(U15:U21)</f>
        <v>93418.8</v>
      </c>
      <c r="V24" s="26">
        <f>SUM(V15:V21)</f>
        <v>28004</v>
      </c>
      <c r="W24" s="27">
        <f>SUM(W15:W21)</f>
        <v>55238.2</v>
      </c>
      <c r="X24" s="27">
        <f>SUM(X15:X21)</f>
        <v>76156</v>
      </c>
      <c r="Y24" s="28">
        <f>SUM(V24:X24)</f>
        <v>159398.20000000001</v>
      </c>
      <c r="Z24" s="29">
        <f>SUM(Z15:Z21)</f>
        <v>0</v>
      </c>
      <c r="AA24" s="29">
        <f>SUM(AA15:AA21)</f>
        <v>159398.20000000001</v>
      </c>
      <c r="AB24" s="152">
        <f t="shared" si="8"/>
        <v>1.0411892998236427</v>
      </c>
      <c r="AC24" s="4"/>
      <c r="AD24" s="4"/>
    </row>
    <row r="25" spans="1:30" ht="15.75" customHeight="1" thickBot="1" x14ac:dyDescent="0.3">
      <c r="A25" s="5"/>
      <c r="B25" s="30"/>
      <c r="C25" s="31"/>
      <c r="D25" s="191" t="s">
        <v>68</v>
      </c>
      <c r="E25" s="192"/>
      <c r="F25" s="192"/>
      <c r="G25" s="193"/>
      <c r="H25" s="193"/>
      <c r="I25" s="194"/>
      <c r="J25" s="191" t="s">
        <v>68</v>
      </c>
      <c r="K25" s="192"/>
      <c r="L25" s="192"/>
      <c r="M25" s="193"/>
      <c r="N25" s="193"/>
      <c r="O25" s="194"/>
      <c r="P25" s="191" t="s">
        <v>68</v>
      </c>
      <c r="Q25" s="192"/>
      <c r="R25" s="192"/>
      <c r="S25" s="193"/>
      <c r="T25" s="193"/>
      <c r="U25" s="194"/>
      <c r="V25" s="191" t="s">
        <v>68</v>
      </c>
      <c r="W25" s="192"/>
      <c r="X25" s="192"/>
      <c r="Y25" s="193"/>
      <c r="Z25" s="193"/>
      <c r="AA25" s="194"/>
      <c r="AB25" s="164" t="s">
        <v>100</v>
      </c>
      <c r="AC25" s="4"/>
      <c r="AD25" s="4"/>
    </row>
    <row r="26" spans="1:30" ht="15.75" thickBot="1" x14ac:dyDescent="0.3">
      <c r="A26" s="5"/>
      <c r="B26" s="212" t="s">
        <v>37</v>
      </c>
      <c r="C26" s="207" t="s">
        <v>38</v>
      </c>
      <c r="D26" s="167" t="s">
        <v>69</v>
      </c>
      <c r="E26" s="168"/>
      <c r="F26" s="168"/>
      <c r="G26" s="184" t="s">
        <v>64</v>
      </c>
      <c r="H26" s="186" t="s">
        <v>67</v>
      </c>
      <c r="I26" s="169" t="s">
        <v>68</v>
      </c>
      <c r="J26" s="167" t="s">
        <v>69</v>
      </c>
      <c r="K26" s="168"/>
      <c r="L26" s="168"/>
      <c r="M26" s="184" t="s">
        <v>64</v>
      </c>
      <c r="N26" s="186" t="s">
        <v>67</v>
      </c>
      <c r="O26" s="169" t="s">
        <v>68</v>
      </c>
      <c r="P26" s="167" t="s">
        <v>69</v>
      </c>
      <c r="Q26" s="168"/>
      <c r="R26" s="168"/>
      <c r="S26" s="184" t="s">
        <v>64</v>
      </c>
      <c r="T26" s="186" t="s">
        <v>67</v>
      </c>
      <c r="U26" s="169" t="s">
        <v>68</v>
      </c>
      <c r="V26" s="167" t="s">
        <v>69</v>
      </c>
      <c r="W26" s="168"/>
      <c r="X26" s="168"/>
      <c r="Y26" s="184" t="s">
        <v>64</v>
      </c>
      <c r="Z26" s="186" t="s">
        <v>67</v>
      </c>
      <c r="AA26" s="169" t="s">
        <v>68</v>
      </c>
      <c r="AB26" s="165"/>
      <c r="AC26" s="4"/>
      <c r="AD26" s="4"/>
    </row>
    <row r="27" spans="1:30" ht="15.75" thickBot="1" x14ac:dyDescent="0.3">
      <c r="A27" s="5"/>
      <c r="B27" s="213"/>
      <c r="C27" s="208"/>
      <c r="D27" s="32" t="s">
        <v>54</v>
      </c>
      <c r="E27" s="33" t="s">
        <v>55</v>
      </c>
      <c r="F27" s="34" t="s">
        <v>56</v>
      </c>
      <c r="G27" s="185"/>
      <c r="H27" s="187"/>
      <c r="I27" s="170"/>
      <c r="J27" s="32" t="s">
        <v>54</v>
      </c>
      <c r="K27" s="33" t="s">
        <v>55</v>
      </c>
      <c r="L27" s="34" t="s">
        <v>56</v>
      </c>
      <c r="M27" s="185"/>
      <c r="N27" s="187"/>
      <c r="O27" s="170"/>
      <c r="P27" s="32" t="s">
        <v>54</v>
      </c>
      <c r="Q27" s="33" t="s">
        <v>55</v>
      </c>
      <c r="R27" s="34" t="s">
        <v>56</v>
      </c>
      <c r="S27" s="185"/>
      <c r="T27" s="187"/>
      <c r="U27" s="170"/>
      <c r="V27" s="32" t="s">
        <v>54</v>
      </c>
      <c r="W27" s="33" t="s">
        <v>55</v>
      </c>
      <c r="X27" s="34" t="s">
        <v>56</v>
      </c>
      <c r="Y27" s="185"/>
      <c r="Z27" s="187"/>
      <c r="AA27" s="170"/>
      <c r="AB27" s="166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716</v>
      </c>
      <c r="E28" s="72"/>
      <c r="F28" s="72">
        <v>4397</v>
      </c>
      <c r="G28" s="73">
        <f>SUM(D28:F28)</f>
        <v>5113</v>
      </c>
      <c r="H28" s="73"/>
      <c r="I28" s="37">
        <f>G28+H28</f>
        <v>5113</v>
      </c>
      <c r="J28" s="80">
        <v>586</v>
      </c>
      <c r="K28" s="72"/>
      <c r="L28" s="72">
        <v>1448</v>
      </c>
      <c r="M28" s="73">
        <f>SUM(J28:L28)</f>
        <v>2034</v>
      </c>
      <c r="N28" s="73"/>
      <c r="O28" s="37">
        <f>M28+N28</f>
        <v>2034</v>
      </c>
      <c r="P28" s="80">
        <v>145</v>
      </c>
      <c r="Q28" s="72">
        <v>7.3</v>
      </c>
      <c r="R28" s="72">
        <v>1003.5</v>
      </c>
      <c r="S28" s="73">
        <f>SUM(P28:R28)</f>
        <v>1155.8</v>
      </c>
      <c r="T28" s="73"/>
      <c r="U28" s="37">
        <f>S28+T28</f>
        <v>1155.8</v>
      </c>
      <c r="V28" s="80">
        <v>599</v>
      </c>
      <c r="W28" s="72"/>
      <c r="X28" s="72">
        <v>2000</v>
      </c>
      <c r="Y28" s="73">
        <f>SUM(V28:X28)</f>
        <v>2599</v>
      </c>
      <c r="Z28" s="73"/>
      <c r="AA28" s="37">
        <f>Y28+Z28</f>
        <v>2599</v>
      </c>
      <c r="AB28" s="148">
        <f t="shared" ref="AB28:AB41" si="12">(AA28/O28)</f>
        <v>1.2777777777777777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74">
        <v>1400</v>
      </c>
      <c r="E29" s="74"/>
      <c r="F29" s="74">
        <v>13735.4</v>
      </c>
      <c r="G29" s="75">
        <f t="shared" ref="G29:G38" si="13">SUM(D29:F29)</f>
        <v>15135.4</v>
      </c>
      <c r="H29" s="76"/>
      <c r="I29" s="14">
        <f t="shared" ref="I29:I38" si="14">G29+H29</f>
        <v>15135.4</v>
      </c>
      <c r="J29" s="81">
        <v>2200</v>
      </c>
      <c r="K29" s="74">
        <v>185</v>
      </c>
      <c r="L29" s="74">
        <v>14870</v>
      </c>
      <c r="M29" s="75">
        <f t="shared" ref="M29:M38" si="15">SUM(J29:L29)</f>
        <v>17255</v>
      </c>
      <c r="N29" s="76"/>
      <c r="O29" s="14">
        <f t="shared" ref="O29:O38" si="16">M29+N29</f>
        <v>17255</v>
      </c>
      <c r="P29" s="81">
        <v>1176</v>
      </c>
      <c r="Q29" s="74"/>
      <c r="R29" s="74">
        <v>7526.5</v>
      </c>
      <c r="S29" s="75">
        <f t="shared" ref="S29:S38" si="17">SUM(P29:R29)</f>
        <v>8702.5</v>
      </c>
      <c r="T29" s="76">
        <v>1.6</v>
      </c>
      <c r="U29" s="14">
        <f t="shared" ref="U29:U38" si="18">S29+T29</f>
        <v>8704.1</v>
      </c>
      <c r="V29" s="81">
        <v>2000</v>
      </c>
      <c r="W29" s="74">
        <v>200</v>
      </c>
      <c r="X29" s="74">
        <f>18621-2200</f>
        <v>16421</v>
      </c>
      <c r="Y29" s="75">
        <f t="shared" ref="Y29:Y38" si="19">SUM(V29:X29)</f>
        <v>18621</v>
      </c>
      <c r="Z29" s="76"/>
      <c r="AA29" s="14">
        <f t="shared" ref="AA29:AA38" si="20">Y29+Z29</f>
        <v>18621</v>
      </c>
      <c r="AB29" s="148">
        <f t="shared" si="12"/>
        <v>1.0791654592871631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1900</v>
      </c>
      <c r="E30" s="77"/>
      <c r="F30" s="77">
        <v>7527.3</v>
      </c>
      <c r="G30" s="75">
        <f t="shared" si="13"/>
        <v>9427.2999999999993</v>
      </c>
      <c r="H30" s="75"/>
      <c r="I30" s="14">
        <f t="shared" si="14"/>
        <v>9427.2999999999993</v>
      </c>
      <c r="J30" s="82">
        <v>1819</v>
      </c>
      <c r="K30" s="77"/>
      <c r="L30" s="77">
        <v>7631</v>
      </c>
      <c r="M30" s="75">
        <f t="shared" si="15"/>
        <v>9450</v>
      </c>
      <c r="N30" s="75"/>
      <c r="O30" s="14">
        <f t="shared" si="16"/>
        <v>9450</v>
      </c>
      <c r="P30" s="82">
        <v>894</v>
      </c>
      <c r="Q30" s="77">
        <v>160.6</v>
      </c>
      <c r="R30" s="77">
        <v>3877.7</v>
      </c>
      <c r="S30" s="75">
        <f t="shared" si="17"/>
        <v>4932.2999999999993</v>
      </c>
      <c r="T30" s="75"/>
      <c r="U30" s="14">
        <f t="shared" si="18"/>
        <v>4932.2999999999993</v>
      </c>
      <c r="V30" s="82">
        <v>4000</v>
      </c>
      <c r="W30" s="77"/>
      <c r="X30" s="77">
        <v>6390</v>
      </c>
      <c r="Y30" s="75">
        <f t="shared" si="19"/>
        <v>10390</v>
      </c>
      <c r="Z30" s="75"/>
      <c r="AA30" s="14">
        <f t="shared" si="20"/>
        <v>10390</v>
      </c>
      <c r="AB30" s="148">
        <f t="shared" si="12"/>
        <v>1.0994708994708995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2000</v>
      </c>
      <c r="E31" s="77"/>
      <c r="F31" s="77">
        <v>5421.8</v>
      </c>
      <c r="G31" s="75">
        <f t="shared" si="13"/>
        <v>7421.8</v>
      </c>
      <c r="H31" s="75"/>
      <c r="I31" s="14">
        <f t="shared" si="14"/>
        <v>7421.8</v>
      </c>
      <c r="J31" s="82">
        <v>3035</v>
      </c>
      <c r="K31" s="77"/>
      <c r="L31" s="77">
        <v>5312.4</v>
      </c>
      <c r="M31" s="75">
        <f t="shared" si="15"/>
        <v>8347.4</v>
      </c>
      <c r="N31" s="75"/>
      <c r="O31" s="14">
        <f t="shared" si="16"/>
        <v>8347.4</v>
      </c>
      <c r="P31" s="82">
        <v>1241</v>
      </c>
      <c r="Q31" s="77">
        <v>260.60000000000002</v>
      </c>
      <c r="R31" s="77">
        <v>2646.3</v>
      </c>
      <c r="S31" s="75">
        <f t="shared" si="17"/>
        <v>4147.8999999999996</v>
      </c>
      <c r="T31" s="75"/>
      <c r="U31" s="14">
        <f t="shared" si="18"/>
        <v>4147.8999999999996</v>
      </c>
      <c r="V31" s="82">
        <v>3000</v>
      </c>
      <c r="W31" s="77">
        <v>210</v>
      </c>
      <c r="X31" s="77">
        <f>9475-3210</f>
        <v>6265</v>
      </c>
      <c r="Y31" s="75">
        <f t="shared" si="19"/>
        <v>9475</v>
      </c>
      <c r="Z31" s="75"/>
      <c r="AA31" s="14">
        <f t="shared" si="20"/>
        <v>9475</v>
      </c>
      <c r="AB31" s="148">
        <f t="shared" si="12"/>
        <v>1.1350839782447228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77">
        <v>12900</v>
      </c>
      <c r="E32" s="77">
        <v>35600</v>
      </c>
      <c r="F32" s="77">
        <v>27591.5</v>
      </c>
      <c r="G32" s="75">
        <f t="shared" si="13"/>
        <v>76091.5</v>
      </c>
      <c r="H32" s="75"/>
      <c r="I32" s="14">
        <f t="shared" si="14"/>
        <v>76091.5</v>
      </c>
      <c r="J32" s="82">
        <v>14111</v>
      </c>
      <c r="K32" s="77">
        <v>38353</v>
      </c>
      <c r="L32" s="77">
        <v>28766</v>
      </c>
      <c r="M32" s="75">
        <f t="shared" si="15"/>
        <v>81230</v>
      </c>
      <c r="N32" s="75"/>
      <c r="O32" s="14">
        <f t="shared" si="16"/>
        <v>81230</v>
      </c>
      <c r="P32" s="83">
        <v>5327</v>
      </c>
      <c r="Q32" s="77">
        <v>19696.2</v>
      </c>
      <c r="R32" s="77">
        <v>13234</v>
      </c>
      <c r="S32" s="75">
        <f t="shared" si="17"/>
        <v>38257.199999999997</v>
      </c>
      <c r="T32" s="75">
        <v>45</v>
      </c>
      <c r="U32" s="14">
        <f t="shared" si="18"/>
        <v>38302.199999999997</v>
      </c>
      <c r="V32" s="82">
        <v>13500</v>
      </c>
      <c r="W32" s="77">
        <v>40990</v>
      </c>
      <c r="X32" s="77">
        <f>82650-54490</f>
        <v>28160</v>
      </c>
      <c r="Y32" s="75">
        <f t="shared" si="19"/>
        <v>82650</v>
      </c>
      <c r="Z32" s="75"/>
      <c r="AA32" s="14">
        <f t="shared" si="20"/>
        <v>82650</v>
      </c>
      <c r="AB32" s="148">
        <f t="shared" si="12"/>
        <v>1.0174812261479749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77">
        <v>12900</v>
      </c>
      <c r="E33" s="77">
        <v>35600</v>
      </c>
      <c r="F33" s="77">
        <v>26210.9</v>
      </c>
      <c r="G33" s="75">
        <f t="shared" si="13"/>
        <v>74710.899999999994</v>
      </c>
      <c r="H33" s="75"/>
      <c r="I33" s="14">
        <f t="shared" si="14"/>
        <v>74710.899999999994</v>
      </c>
      <c r="J33" s="82">
        <v>14111</v>
      </c>
      <c r="K33" s="77">
        <v>38353</v>
      </c>
      <c r="L33" s="77">
        <v>28766</v>
      </c>
      <c r="M33" s="75">
        <f t="shared" si="15"/>
        <v>81230</v>
      </c>
      <c r="N33" s="75"/>
      <c r="O33" s="14">
        <f t="shared" si="16"/>
        <v>81230</v>
      </c>
      <c r="P33" s="83">
        <v>4327</v>
      </c>
      <c r="Q33" s="77">
        <v>19696.2</v>
      </c>
      <c r="R33" s="77">
        <v>12699.8</v>
      </c>
      <c r="S33" s="75">
        <f t="shared" si="17"/>
        <v>36723</v>
      </c>
      <c r="T33" s="75"/>
      <c r="U33" s="14">
        <f t="shared" si="18"/>
        <v>36723</v>
      </c>
      <c r="V33" s="82">
        <v>13500</v>
      </c>
      <c r="W33" s="77">
        <v>40990</v>
      </c>
      <c r="X33" s="77">
        <v>28160</v>
      </c>
      <c r="Y33" s="75">
        <f t="shared" si="19"/>
        <v>82650</v>
      </c>
      <c r="Z33" s="75"/>
      <c r="AA33" s="14">
        <f t="shared" si="20"/>
        <v>82650</v>
      </c>
      <c r="AB33" s="148">
        <f t="shared" si="12"/>
        <v>1.0174812261479749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77">
        <v>0</v>
      </c>
      <c r="E34" s="77">
        <v>0</v>
      </c>
      <c r="F34" s="77">
        <v>1380.6</v>
      </c>
      <c r="G34" s="75">
        <f t="shared" si="13"/>
        <v>1380.6</v>
      </c>
      <c r="H34" s="75"/>
      <c r="I34" s="14">
        <f t="shared" si="14"/>
        <v>1380.6</v>
      </c>
      <c r="J34" s="82">
        <v>0</v>
      </c>
      <c r="K34" s="77"/>
      <c r="L34" s="77"/>
      <c r="M34" s="75">
        <f>SUM(J34:L34)</f>
        <v>0</v>
      </c>
      <c r="N34" s="75"/>
      <c r="O34" s="14">
        <f t="shared" si="16"/>
        <v>0</v>
      </c>
      <c r="P34" s="83" t="s">
        <v>88</v>
      </c>
      <c r="Q34" s="77"/>
      <c r="R34" s="77">
        <v>534.20000000000005</v>
      </c>
      <c r="S34" s="75">
        <f t="shared" si="17"/>
        <v>534.20000000000005</v>
      </c>
      <c r="T34" s="75">
        <v>45</v>
      </c>
      <c r="U34" s="14">
        <f t="shared" si="18"/>
        <v>579.20000000000005</v>
      </c>
      <c r="V34" s="82">
        <v>0</v>
      </c>
      <c r="W34" s="77">
        <v>0</v>
      </c>
      <c r="X34" s="77">
        <v>0</v>
      </c>
      <c r="Y34" s="75">
        <f t="shared" si="19"/>
        <v>0</v>
      </c>
      <c r="Z34" s="75"/>
      <c r="AA34" s="14">
        <f t="shared" si="20"/>
        <v>0</v>
      </c>
      <c r="AB34" s="148" t="e">
        <f t="shared" si="12"/>
        <v>#DIV/0!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77">
        <v>4400</v>
      </c>
      <c r="E35" s="77">
        <v>12039.8</v>
      </c>
      <c r="F35" s="77">
        <v>8503.2000000000007</v>
      </c>
      <c r="G35" s="75">
        <f t="shared" si="13"/>
        <v>24943</v>
      </c>
      <c r="H35" s="75"/>
      <c r="I35" s="14">
        <f t="shared" si="14"/>
        <v>24943</v>
      </c>
      <c r="J35" s="82">
        <v>4970</v>
      </c>
      <c r="K35" s="77">
        <v>12889.8</v>
      </c>
      <c r="L35" s="77">
        <v>9840.2000000000007</v>
      </c>
      <c r="M35" s="75">
        <f t="shared" si="15"/>
        <v>27700</v>
      </c>
      <c r="N35" s="75"/>
      <c r="O35" s="14">
        <f t="shared" si="16"/>
        <v>27700</v>
      </c>
      <c r="P35" s="83">
        <v>1883</v>
      </c>
      <c r="Q35" s="77">
        <v>6674.4</v>
      </c>
      <c r="R35" s="77">
        <v>4094.9</v>
      </c>
      <c r="S35" s="75">
        <f t="shared" si="17"/>
        <v>12652.3</v>
      </c>
      <c r="T35" s="75">
        <v>4.0999999999999996</v>
      </c>
      <c r="U35" s="14">
        <f t="shared" si="18"/>
        <v>12656.4</v>
      </c>
      <c r="V35" s="82">
        <v>4500</v>
      </c>
      <c r="W35" s="77">
        <v>13810</v>
      </c>
      <c r="X35" s="77">
        <f>27943-18310</f>
        <v>9633</v>
      </c>
      <c r="Y35" s="75">
        <f t="shared" si="19"/>
        <v>27943</v>
      </c>
      <c r="Z35" s="75"/>
      <c r="AA35" s="14">
        <f t="shared" si="20"/>
        <v>27943</v>
      </c>
      <c r="AB35" s="148">
        <f t="shared" si="12"/>
        <v>1.0087725631768953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 t="s">
        <v>88</v>
      </c>
      <c r="E36" s="77"/>
      <c r="F36" s="77">
        <v>0.5</v>
      </c>
      <c r="G36" s="75">
        <f t="shared" si="13"/>
        <v>0.5</v>
      </c>
      <c r="H36" s="75"/>
      <c r="I36" s="14">
        <f t="shared" si="14"/>
        <v>0.5</v>
      </c>
      <c r="J36" s="82"/>
      <c r="K36" s="77"/>
      <c r="L36" s="77"/>
      <c r="M36" s="75">
        <f t="shared" si="15"/>
        <v>0</v>
      </c>
      <c r="N36" s="75"/>
      <c r="O36" s="14">
        <f t="shared" si="16"/>
        <v>0</v>
      </c>
      <c r="P36" s="82"/>
      <c r="Q36" s="77"/>
      <c r="R36" s="77"/>
      <c r="S36" s="75">
        <f t="shared" si="17"/>
        <v>0</v>
      </c>
      <c r="T36" s="75"/>
      <c r="U36" s="14">
        <f t="shared" si="18"/>
        <v>0</v>
      </c>
      <c r="V36" s="82"/>
      <c r="W36" s="77"/>
      <c r="X36" s="77"/>
      <c r="Y36" s="75">
        <f t="shared" si="19"/>
        <v>0</v>
      </c>
      <c r="Z36" s="75"/>
      <c r="AA36" s="14">
        <f t="shared" si="20"/>
        <v>0</v>
      </c>
      <c r="AB36" s="148" t="e">
        <f t="shared" si="12"/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500</v>
      </c>
      <c r="E37" s="77"/>
      <c r="F37" s="77">
        <v>911.6</v>
      </c>
      <c r="G37" s="75">
        <f t="shared" si="13"/>
        <v>1411.6</v>
      </c>
      <c r="H37" s="75"/>
      <c r="I37" s="14">
        <f t="shared" si="14"/>
        <v>1411.6</v>
      </c>
      <c r="J37" s="82">
        <v>449</v>
      </c>
      <c r="K37" s="77"/>
      <c r="L37" s="77">
        <v>1059</v>
      </c>
      <c r="M37" s="75">
        <f t="shared" si="15"/>
        <v>1508</v>
      </c>
      <c r="N37" s="75"/>
      <c r="O37" s="14">
        <f t="shared" si="16"/>
        <v>1508</v>
      </c>
      <c r="P37" s="82">
        <v>230</v>
      </c>
      <c r="Q37" s="77">
        <v>10.7</v>
      </c>
      <c r="R37" s="77">
        <v>445.2</v>
      </c>
      <c r="S37" s="75">
        <f t="shared" si="17"/>
        <v>685.9</v>
      </c>
      <c r="T37" s="75"/>
      <c r="U37" s="14">
        <f t="shared" si="18"/>
        <v>685.9</v>
      </c>
      <c r="V37" s="82">
        <v>200</v>
      </c>
      <c r="W37" s="77"/>
      <c r="X37" s="77">
        <v>1383</v>
      </c>
      <c r="Y37" s="75">
        <f t="shared" si="19"/>
        <v>1583</v>
      </c>
      <c r="Z37" s="75"/>
      <c r="AA37" s="14">
        <f t="shared" si="20"/>
        <v>1583</v>
      </c>
      <c r="AB37" s="148">
        <f t="shared" si="12"/>
        <v>1.0497347480106101</v>
      </c>
      <c r="AC37" s="4"/>
      <c r="AD37" s="4"/>
    </row>
    <row r="38" spans="1:30" ht="15.75" thickBot="1" x14ac:dyDescent="0.3">
      <c r="A38" s="5"/>
      <c r="B38" s="20" t="s">
        <v>35</v>
      </c>
      <c r="C38" s="103" t="s">
        <v>29</v>
      </c>
      <c r="D38" s="78">
        <v>1003.6</v>
      </c>
      <c r="E38" s="78"/>
      <c r="F38" s="78">
        <v>3587.2</v>
      </c>
      <c r="G38" s="75">
        <f t="shared" si="13"/>
        <v>4590.8</v>
      </c>
      <c r="H38" s="79">
        <v>0.5</v>
      </c>
      <c r="I38" s="23">
        <f t="shared" si="14"/>
        <v>4591.3</v>
      </c>
      <c r="J38" s="84">
        <f>584+826</f>
        <v>1410</v>
      </c>
      <c r="K38" s="78">
        <v>227.2</v>
      </c>
      <c r="L38" s="78">
        <v>3930.8</v>
      </c>
      <c r="M38" s="79">
        <f t="shared" si="15"/>
        <v>5568</v>
      </c>
      <c r="N38" s="79"/>
      <c r="O38" s="23">
        <f t="shared" si="16"/>
        <v>5568</v>
      </c>
      <c r="P38" s="84">
        <v>411</v>
      </c>
      <c r="Q38" s="78"/>
      <c r="R38" s="78">
        <v>1986.6</v>
      </c>
      <c r="S38" s="79">
        <f t="shared" si="17"/>
        <v>2397.6</v>
      </c>
      <c r="T38" s="79"/>
      <c r="U38" s="23">
        <f t="shared" si="18"/>
        <v>2397.6</v>
      </c>
      <c r="V38" s="84">
        <v>205</v>
      </c>
      <c r="W38" s="78">
        <v>28.2</v>
      </c>
      <c r="X38" s="78">
        <f>349+2654+769+2365-204.8-28.2</f>
        <v>5904</v>
      </c>
      <c r="Y38" s="79">
        <f t="shared" si="19"/>
        <v>6137.2</v>
      </c>
      <c r="Z38" s="79"/>
      <c r="AA38" s="23">
        <f t="shared" si="20"/>
        <v>6137.2</v>
      </c>
      <c r="AB38" s="151">
        <f t="shared" si="12"/>
        <v>1.102227011494253</v>
      </c>
      <c r="AC38" s="4"/>
      <c r="AD38" s="4"/>
    </row>
    <row r="39" spans="1:30" ht="15.75" thickBot="1" x14ac:dyDescent="0.3">
      <c r="A39" s="5"/>
      <c r="B39" s="24" t="s">
        <v>48</v>
      </c>
      <c r="C39" s="104" t="s">
        <v>31</v>
      </c>
      <c r="D39" s="42">
        <f>SUM(D35:D38)+SUM(D28:D32)</f>
        <v>24819.599999999999</v>
      </c>
      <c r="E39" s="42">
        <f>SUM(E35:E38)+SUM(E28:E32)</f>
        <v>47639.8</v>
      </c>
      <c r="F39" s="42">
        <f>SUM(F35:F38)+SUM(F28:F32)</f>
        <v>71675.5</v>
      </c>
      <c r="G39" s="147">
        <f>SUM(D39:F39)</f>
        <v>144134.9</v>
      </c>
      <c r="H39" s="43">
        <f>SUM(H28:H32)+SUM(H35:H38)</f>
        <v>0.5</v>
      </c>
      <c r="I39" s="44">
        <f>SUM(I35:I38)+SUM(I28:I32)</f>
        <v>144135.4</v>
      </c>
      <c r="J39" s="42">
        <f>SUM(J35:J38)+SUM(J28:J32)</f>
        <v>28580</v>
      </c>
      <c r="K39" s="42">
        <f>SUM(K35:K38)+SUM(K28:K32)</f>
        <v>51655</v>
      </c>
      <c r="L39" s="42">
        <f>SUM(L35:L38)+SUM(L28:L32)</f>
        <v>72857.399999999994</v>
      </c>
      <c r="M39" s="147">
        <f>SUM(J39:L39)</f>
        <v>153092.4</v>
      </c>
      <c r="N39" s="43">
        <f>SUM(N28:N32)+SUM(N35:N38)</f>
        <v>0</v>
      </c>
      <c r="O39" s="44">
        <f>SUM(O35:O38)+SUM(O28:O32)</f>
        <v>153092.4</v>
      </c>
      <c r="P39" s="42">
        <f>SUM(P35:P38)+SUM(P28:P32)</f>
        <v>11307</v>
      </c>
      <c r="Q39" s="42">
        <f>SUM(Q35:Q38)+SUM(Q28:Q32)</f>
        <v>26809.8</v>
      </c>
      <c r="R39" s="42">
        <f>SUM(R35:R38)+SUM(R28:R32)</f>
        <v>34814.699999999997</v>
      </c>
      <c r="S39" s="147">
        <f>SUM(P39:R39)</f>
        <v>72931.5</v>
      </c>
      <c r="T39" s="43">
        <f>SUM(T28:T32)+SUM(T35:T38)</f>
        <v>50.7</v>
      </c>
      <c r="U39" s="44">
        <f>SUM(U35:U38)+SUM(U28:U32)</f>
        <v>72982.2</v>
      </c>
      <c r="V39" s="42">
        <f>SUM(V35:V38)+SUM(V28:V32)</f>
        <v>28004</v>
      </c>
      <c r="W39" s="42">
        <f>SUM(W35:W38)+SUM(W28:W32)</f>
        <v>55238.2</v>
      </c>
      <c r="X39" s="42">
        <f>SUM(X35:X38)+SUM(X28:X32)</f>
        <v>76156</v>
      </c>
      <c r="Y39" s="147">
        <f>SUM(V39:X39)</f>
        <v>159398.20000000001</v>
      </c>
      <c r="Z39" s="43">
        <f>SUM(Z28:Z32)+SUM(Z35:Z38)</f>
        <v>0</v>
      </c>
      <c r="AA39" s="44">
        <f>SUM(AA35:AA38)+SUM(AA28:AA32)</f>
        <v>159398.20000000001</v>
      </c>
      <c r="AB39" s="153">
        <f t="shared" si="12"/>
        <v>1.0411895038551882</v>
      </c>
      <c r="AC39" s="4"/>
      <c r="AD39" s="4"/>
    </row>
    <row r="40" spans="1:30" ht="19.5" thickBot="1" x14ac:dyDescent="0.35">
      <c r="A40" s="5"/>
      <c r="B40" s="108" t="s">
        <v>49</v>
      </c>
      <c r="C40" s="109" t="s">
        <v>51</v>
      </c>
      <c r="D40" s="110">
        <f t="shared" ref="D40:O40" si="21">D24-D39</f>
        <v>0</v>
      </c>
      <c r="E40" s="110">
        <f t="shared" si="21"/>
        <v>0</v>
      </c>
      <c r="F40" s="110">
        <f t="shared" si="21"/>
        <v>0</v>
      </c>
      <c r="G40" s="119">
        <f t="shared" si="21"/>
        <v>0</v>
      </c>
      <c r="H40" s="119">
        <f t="shared" si="21"/>
        <v>4</v>
      </c>
      <c r="I40" s="120">
        <f t="shared" si="21"/>
        <v>4</v>
      </c>
      <c r="J40" s="110">
        <f t="shared" si="21"/>
        <v>0</v>
      </c>
      <c r="K40" s="110">
        <f t="shared" si="21"/>
        <v>2.9999999998835847E-2</v>
      </c>
      <c r="L40" s="110">
        <f t="shared" si="21"/>
        <v>0</v>
      </c>
      <c r="M40" s="119">
        <f t="shared" si="21"/>
        <v>2.9999999998835847E-2</v>
      </c>
      <c r="N40" s="119">
        <f t="shared" si="21"/>
        <v>0</v>
      </c>
      <c r="O40" s="120">
        <f t="shared" si="21"/>
        <v>2.9999999998835847E-2</v>
      </c>
      <c r="P40" s="110">
        <f t="shared" ref="P40:U40" si="22">P24-P39</f>
        <v>9023</v>
      </c>
      <c r="Q40" s="110">
        <f t="shared" si="22"/>
        <v>6495.3999999999978</v>
      </c>
      <c r="R40" s="110">
        <f t="shared" si="22"/>
        <v>4916.6000000000058</v>
      </c>
      <c r="S40" s="119">
        <f t="shared" si="22"/>
        <v>20435</v>
      </c>
      <c r="T40" s="119">
        <f t="shared" si="22"/>
        <v>1.5999999999999943</v>
      </c>
      <c r="U40" s="120">
        <f t="shared" si="22"/>
        <v>20436.600000000006</v>
      </c>
      <c r="V40" s="110">
        <f t="shared" ref="V40:AA40" si="23">V24-V39</f>
        <v>0</v>
      </c>
      <c r="W40" s="110">
        <f t="shared" si="23"/>
        <v>0</v>
      </c>
      <c r="X40" s="110">
        <f t="shared" si="23"/>
        <v>0</v>
      </c>
      <c r="Y40" s="119">
        <f t="shared" si="23"/>
        <v>0</v>
      </c>
      <c r="Z40" s="119">
        <f t="shared" si="23"/>
        <v>0</v>
      </c>
      <c r="AA40" s="120">
        <f t="shared" si="23"/>
        <v>0</v>
      </c>
      <c r="AB40" s="154">
        <f t="shared" si="12"/>
        <v>0</v>
      </c>
      <c r="AC40" s="4"/>
      <c r="AD40" s="4"/>
    </row>
    <row r="41" spans="1:30" ht="15.75" thickBot="1" x14ac:dyDescent="0.3">
      <c r="A41" s="5"/>
      <c r="B41" s="111" t="s">
        <v>50</v>
      </c>
      <c r="C41" s="112" t="s">
        <v>65</v>
      </c>
      <c r="D41" s="113"/>
      <c r="E41" s="114"/>
      <c r="F41" s="114"/>
      <c r="G41" s="115"/>
      <c r="H41" s="116"/>
      <c r="I41" s="117">
        <f>I40-D16</f>
        <v>-24815.599999999999</v>
      </c>
      <c r="J41" s="113"/>
      <c r="K41" s="114"/>
      <c r="L41" s="114"/>
      <c r="M41" s="115"/>
      <c r="N41" s="118"/>
      <c r="O41" s="117">
        <f>O40-J16</f>
        <v>-28579.97</v>
      </c>
      <c r="P41" s="113"/>
      <c r="Q41" s="114"/>
      <c r="R41" s="114"/>
      <c r="S41" s="115"/>
      <c r="T41" s="118"/>
      <c r="U41" s="117">
        <f>U40-P16</f>
        <v>106.60000000000582</v>
      </c>
      <c r="V41" s="113"/>
      <c r="W41" s="114"/>
      <c r="X41" s="114"/>
      <c r="Y41" s="115"/>
      <c r="Z41" s="118"/>
      <c r="AA41" s="117">
        <f>AA40-V16</f>
        <v>-28004</v>
      </c>
      <c r="AB41" s="148">
        <f t="shared" si="12"/>
        <v>0.97984707471701327</v>
      </c>
      <c r="AC41" s="4"/>
      <c r="AD41" s="4"/>
    </row>
    <row r="42" spans="1:30" s="123" customFormat="1" ht="8.25" customHeight="1" thickBot="1" x14ac:dyDescent="0.3">
      <c r="A42" s="88"/>
      <c r="B42" s="89"/>
      <c r="C42" s="48"/>
      <c r="D42" s="90"/>
      <c r="E42" s="49"/>
      <c r="F42" s="49"/>
      <c r="G42" s="88"/>
      <c r="H42" s="49"/>
      <c r="I42" s="49"/>
      <c r="J42" s="90"/>
      <c r="K42" s="49"/>
      <c r="L42" s="49"/>
      <c r="M42" s="88"/>
      <c r="N42" s="49"/>
      <c r="O42" s="49"/>
      <c r="P42" s="49"/>
      <c r="Q42" s="49"/>
      <c r="R42" s="49"/>
      <c r="S42" s="49"/>
      <c r="T42" s="49"/>
      <c r="U42" s="49"/>
      <c r="V42" s="91"/>
      <c r="W42" s="91"/>
      <c r="X42" s="91"/>
      <c r="Y42" s="91"/>
      <c r="Z42" s="91"/>
      <c r="AA42" s="91"/>
      <c r="AB42" s="91"/>
      <c r="AC42" s="91"/>
      <c r="AD42" s="91"/>
    </row>
    <row r="43" spans="1:30" s="123" customFormat="1" ht="15.75" customHeight="1" thickBot="1" x14ac:dyDescent="0.3">
      <c r="A43" s="88"/>
      <c r="B43" s="93"/>
      <c r="C43" s="204" t="s">
        <v>83</v>
      </c>
      <c r="D43" s="107" t="s">
        <v>41</v>
      </c>
      <c r="E43" s="45" t="s">
        <v>84</v>
      </c>
      <c r="F43" s="46" t="s">
        <v>36</v>
      </c>
      <c r="G43" s="49"/>
      <c r="H43" s="49"/>
      <c r="I43" s="50"/>
      <c r="J43" s="107" t="s">
        <v>41</v>
      </c>
      <c r="K43" s="45" t="s">
        <v>84</v>
      </c>
      <c r="L43" s="46" t="s">
        <v>36</v>
      </c>
      <c r="M43" s="49"/>
      <c r="N43" s="49"/>
      <c r="O43" s="49"/>
      <c r="P43" s="107" t="s">
        <v>41</v>
      </c>
      <c r="Q43" s="45" t="s">
        <v>84</v>
      </c>
      <c r="R43" s="46" t="s">
        <v>36</v>
      </c>
      <c r="S43" s="91"/>
      <c r="T43" s="91"/>
      <c r="U43" s="91"/>
      <c r="V43" s="107" t="s">
        <v>41</v>
      </c>
      <c r="W43" s="45" t="s">
        <v>84</v>
      </c>
      <c r="X43" s="46" t="s">
        <v>36</v>
      </c>
      <c r="Y43" s="91"/>
      <c r="Z43" s="91"/>
      <c r="AA43" s="91"/>
      <c r="AB43" s="91"/>
      <c r="AC43" s="91"/>
      <c r="AD43" s="91"/>
    </row>
    <row r="44" spans="1:30" ht="15.75" thickBot="1" x14ac:dyDescent="0.3">
      <c r="A44" s="5"/>
      <c r="B44" s="93"/>
      <c r="C44" s="205"/>
      <c r="D44" s="95"/>
      <c r="E44" s="105"/>
      <c r="F44" s="106">
        <v>0</v>
      </c>
      <c r="G44" s="49"/>
      <c r="H44" s="49"/>
      <c r="I44" s="50"/>
      <c r="J44" s="95"/>
      <c r="K44" s="105"/>
      <c r="L44" s="106">
        <v>0</v>
      </c>
      <c r="M44" s="94"/>
      <c r="N44" s="94"/>
      <c r="O44" s="94"/>
      <c r="P44" s="95"/>
      <c r="Q44" s="105"/>
      <c r="R44" s="106">
        <v>0</v>
      </c>
      <c r="S44" s="4"/>
      <c r="T44" s="4"/>
      <c r="U44" s="4"/>
      <c r="V44" s="95"/>
      <c r="W44" s="105"/>
      <c r="X44" s="106">
        <v>0</v>
      </c>
      <c r="Y44" s="4"/>
      <c r="Z44" s="4"/>
      <c r="AA44" s="4"/>
      <c r="AB44" s="4"/>
      <c r="AC44" s="4"/>
      <c r="AD44" s="4"/>
    </row>
    <row r="45" spans="1:30" s="123" customFormat="1" ht="8.25" customHeight="1" thickBot="1" x14ac:dyDescent="0.3">
      <c r="A45" s="88"/>
      <c r="B45" s="93"/>
      <c r="C45" s="48"/>
      <c r="D45" s="94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s="123" customFormat="1" ht="37.5" customHeight="1" thickBot="1" x14ac:dyDescent="0.3">
      <c r="A46" s="88"/>
      <c r="B46" s="93"/>
      <c r="C46" s="204" t="s">
        <v>86</v>
      </c>
      <c r="D46" s="96" t="s">
        <v>87</v>
      </c>
      <c r="E46" s="97" t="s">
        <v>85</v>
      </c>
      <c r="F46" s="49"/>
      <c r="G46" s="49"/>
      <c r="H46" s="14">
        <f>F46+G46</f>
        <v>0</v>
      </c>
      <c r="I46" s="50"/>
      <c r="J46" s="96" t="s">
        <v>87</v>
      </c>
      <c r="K46" s="97" t="s">
        <v>85</v>
      </c>
      <c r="L46" s="149"/>
      <c r="M46" s="149"/>
      <c r="N46" s="91"/>
      <c r="O46" s="91"/>
      <c r="P46" s="96" t="s">
        <v>87</v>
      </c>
      <c r="Q46" s="97" t="s">
        <v>85</v>
      </c>
      <c r="R46" s="91"/>
      <c r="S46" s="91"/>
      <c r="T46" s="91"/>
      <c r="U46" s="91"/>
      <c r="V46" s="96" t="s">
        <v>87</v>
      </c>
      <c r="W46" s="97" t="s">
        <v>85</v>
      </c>
      <c r="X46" s="91"/>
      <c r="Y46" s="91"/>
      <c r="Z46" s="91"/>
      <c r="AA46" s="91"/>
      <c r="AB46" s="91"/>
      <c r="AC46" s="91"/>
      <c r="AD46" s="91"/>
    </row>
    <row r="47" spans="1:30" ht="15.75" thickBot="1" x14ac:dyDescent="0.3">
      <c r="A47" s="5"/>
      <c r="B47" s="47"/>
      <c r="C47" s="206"/>
      <c r="D47" s="95">
        <v>0</v>
      </c>
      <c r="E47" s="98">
        <v>0</v>
      </c>
      <c r="F47" s="49"/>
      <c r="G47" s="49"/>
      <c r="H47" s="49"/>
      <c r="I47" s="50"/>
      <c r="J47" s="95">
        <v>6455.35</v>
      </c>
      <c r="K47" s="98">
        <v>0</v>
      </c>
      <c r="L47" s="150"/>
      <c r="M47" s="150"/>
      <c r="N47" s="4"/>
      <c r="O47" s="4"/>
      <c r="P47" s="95"/>
      <c r="Q47" s="98">
        <v>0</v>
      </c>
      <c r="R47" s="4"/>
      <c r="S47" s="4"/>
      <c r="T47" s="4"/>
      <c r="U47" s="4"/>
      <c r="V47" s="95">
        <v>9200</v>
      </c>
      <c r="W47" s="98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9" t="s">
        <v>82</v>
      </c>
      <c r="D49" s="100" t="s">
        <v>73</v>
      </c>
      <c r="E49" s="100" t="s">
        <v>74</v>
      </c>
      <c r="F49" s="100" t="s">
        <v>92</v>
      </c>
      <c r="G49" s="100" t="s">
        <v>94</v>
      </c>
      <c r="H49" s="49"/>
      <c r="I49" s="4"/>
      <c r="J49" s="100" t="s">
        <v>73</v>
      </c>
      <c r="K49" s="100" t="s">
        <v>74</v>
      </c>
      <c r="L49" s="100" t="s">
        <v>92</v>
      </c>
      <c r="M49" s="100" t="s">
        <v>95</v>
      </c>
      <c r="N49" s="4"/>
      <c r="O49" s="4"/>
      <c r="P49" s="100" t="s">
        <v>73</v>
      </c>
      <c r="Q49" s="100" t="s">
        <v>74</v>
      </c>
      <c r="R49" s="100" t="s">
        <v>92</v>
      </c>
      <c r="S49" s="100" t="s">
        <v>95</v>
      </c>
      <c r="T49" s="4"/>
      <c r="U49" s="4"/>
      <c r="V49" s="100" t="s">
        <v>96</v>
      </c>
      <c r="W49" s="100" t="s">
        <v>74</v>
      </c>
      <c r="X49" s="100" t="s">
        <v>92</v>
      </c>
      <c r="Y49" s="100" t="s">
        <v>95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70</v>
      </c>
      <c r="D50" s="85"/>
      <c r="E50" s="85"/>
      <c r="F50" s="85"/>
      <c r="G50" s="52">
        <f>D50+E50-F50</f>
        <v>0</v>
      </c>
      <c r="H50" s="49"/>
      <c r="I50" s="4"/>
      <c r="J50" s="85"/>
      <c r="K50" s="85"/>
      <c r="L50" s="85"/>
      <c r="M50" s="52">
        <f>J50+K50-L50</f>
        <v>0</v>
      </c>
      <c r="N50" s="4"/>
      <c r="O50" s="4"/>
      <c r="P50" s="85"/>
      <c r="Q50" s="85"/>
      <c r="R50" s="85"/>
      <c r="S50" s="52">
        <f>P50+Q50-R50</f>
        <v>0</v>
      </c>
      <c r="T50" s="4"/>
      <c r="U50" s="4"/>
      <c r="V50" s="85"/>
      <c r="W50" s="85"/>
      <c r="X50" s="85"/>
      <c r="Y50" s="52">
        <f>V50+W50-X50</f>
        <v>0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71</v>
      </c>
      <c r="D51" s="85">
        <v>758.4</v>
      </c>
      <c r="E51" s="85">
        <v>57.6</v>
      </c>
      <c r="F51" s="85">
        <v>662.6</v>
      </c>
      <c r="G51" s="52">
        <f t="shared" ref="G51:G54" si="24">D51+E51-F51</f>
        <v>153.39999999999998</v>
      </c>
      <c r="H51" s="49"/>
      <c r="I51" s="4"/>
      <c r="J51" s="85">
        <v>119.5</v>
      </c>
      <c r="K51" s="85">
        <v>0</v>
      </c>
      <c r="L51" s="85">
        <v>0</v>
      </c>
      <c r="M51" s="52">
        <f t="shared" ref="M51:M54" si="25">J51+K51-L51</f>
        <v>119.5</v>
      </c>
      <c r="N51" s="4"/>
      <c r="O51" s="4"/>
      <c r="P51" s="85">
        <v>153.4</v>
      </c>
      <c r="Q51" s="85">
        <v>94.7</v>
      </c>
      <c r="R51" s="85">
        <v>14.3</v>
      </c>
      <c r="S51" s="52">
        <f t="shared" ref="S51:S54" si="26">P51+Q51-R51</f>
        <v>233.8</v>
      </c>
      <c r="T51" s="4"/>
      <c r="U51" s="4"/>
      <c r="V51" s="85">
        <v>119.5</v>
      </c>
      <c r="W51" s="85">
        <v>0</v>
      </c>
      <c r="X51" s="85">
        <v>0</v>
      </c>
      <c r="Y51" s="52">
        <f t="shared" ref="Y51:Y54" si="27">V51+W51-X51</f>
        <v>119.5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72</v>
      </c>
      <c r="D52" s="85">
        <v>1525.2</v>
      </c>
      <c r="E52" s="85">
        <v>1343</v>
      </c>
      <c r="F52" s="85">
        <v>2240.5</v>
      </c>
      <c r="G52" s="52">
        <f t="shared" si="24"/>
        <v>627.69999999999982</v>
      </c>
      <c r="H52" s="49"/>
      <c r="I52" s="4"/>
      <c r="J52" s="85">
        <v>584.1</v>
      </c>
      <c r="K52" s="85">
        <v>1141</v>
      </c>
      <c r="L52" s="85">
        <v>1200</v>
      </c>
      <c r="M52" s="52">
        <f t="shared" si="25"/>
        <v>525.09999999999991</v>
      </c>
      <c r="N52" s="4"/>
      <c r="O52" s="4"/>
      <c r="P52" s="85">
        <v>627.70000000000005</v>
      </c>
      <c r="Q52" s="85">
        <v>1458</v>
      </c>
      <c r="R52" s="85">
        <v>2084.1999999999998</v>
      </c>
      <c r="S52" s="52">
        <f t="shared" si="26"/>
        <v>1.5</v>
      </c>
      <c r="T52" s="4"/>
      <c r="U52" s="4"/>
      <c r="V52" s="85">
        <v>700</v>
      </c>
      <c r="W52" s="85">
        <v>10783</v>
      </c>
      <c r="X52" s="85">
        <v>11341</v>
      </c>
      <c r="Y52" s="52">
        <f t="shared" si="27"/>
        <v>142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89</v>
      </c>
      <c r="D53" s="85">
        <v>109.6</v>
      </c>
      <c r="E53" s="85">
        <v>0</v>
      </c>
      <c r="F53" s="85">
        <v>0</v>
      </c>
      <c r="G53" s="52">
        <f t="shared" si="24"/>
        <v>109.6</v>
      </c>
      <c r="H53" s="49"/>
      <c r="I53" s="4"/>
      <c r="J53" s="85">
        <v>109.6</v>
      </c>
      <c r="K53" s="85">
        <v>0</v>
      </c>
      <c r="L53" s="85">
        <v>0</v>
      </c>
      <c r="M53" s="52">
        <f t="shared" si="25"/>
        <v>109.6</v>
      </c>
      <c r="N53" s="4"/>
      <c r="O53" s="4"/>
      <c r="P53" s="85">
        <v>109.6</v>
      </c>
      <c r="Q53" s="85">
        <v>0</v>
      </c>
      <c r="R53" s="85">
        <v>0</v>
      </c>
      <c r="S53" s="52">
        <f t="shared" si="26"/>
        <v>109.6</v>
      </c>
      <c r="T53" s="4"/>
      <c r="U53" s="4"/>
      <c r="V53" s="85">
        <v>109.6</v>
      </c>
      <c r="W53" s="85">
        <v>0</v>
      </c>
      <c r="X53" s="85">
        <v>0</v>
      </c>
      <c r="Y53" s="52">
        <f t="shared" si="27"/>
        <v>109.6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4" t="s">
        <v>90</v>
      </c>
      <c r="D54" s="85">
        <v>496.3</v>
      </c>
      <c r="E54" s="85">
        <v>1494.2</v>
      </c>
      <c r="F54" s="85">
        <v>1681.7</v>
      </c>
      <c r="G54" s="52">
        <f t="shared" si="24"/>
        <v>308.79999999999995</v>
      </c>
      <c r="H54" s="49"/>
      <c r="I54" s="4"/>
      <c r="J54" s="85">
        <v>617.5</v>
      </c>
      <c r="K54" s="85">
        <v>1569</v>
      </c>
      <c r="L54" s="85">
        <v>1600</v>
      </c>
      <c r="M54" s="52">
        <f t="shared" si="25"/>
        <v>586.5</v>
      </c>
      <c r="N54" s="4"/>
      <c r="O54" s="4"/>
      <c r="P54" s="85">
        <v>308.8</v>
      </c>
      <c r="Q54" s="85">
        <v>755.7</v>
      </c>
      <c r="R54" s="85">
        <v>688.2</v>
      </c>
      <c r="S54" s="52">
        <f t="shared" si="26"/>
        <v>376.29999999999995</v>
      </c>
      <c r="T54" s="4"/>
      <c r="U54" s="4"/>
      <c r="V54" s="85">
        <v>586.5</v>
      </c>
      <c r="W54" s="85">
        <v>1660</v>
      </c>
      <c r="X54" s="85">
        <v>1600</v>
      </c>
      <c r="Y54" s="52">
        <f t="shared" si="27"/>
        <v>646.5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9" t="s">
        <v>75</v>
      </c>
      <c r="D56" s="100" t="s">
        <v>76</v>
      </c>
      <c r="E56" s="100" t="s">
        <v>97</v>
      </c>
      <c r="F56" s="49"/>
      <c r="G56" s="49"/>
      <c r="H56" s="49"/>
      <c r="I56" s="50"/>
      <c r="J56" s="100" t="s">
        <v>98</v>
      </c>
      <c r="K56" s="49"/>
      <c r="L56" s="49"/>
      <c r="M56" s="49"/>
      <c r="N56" s="49"/>
      <c r="O56" s="50"/>
      <c r="P56" s="100" t="s">
        <v>99</v>
      </c>
      <c r="Q56" s="50"/>
      <c r="R56" s="50"/>
      <c r="S56" s="50"/>
      <c r="T56" s="50"/>
      <c r="U56" s="50"/>
      <c r="V56" s="100" t="s">
        <v>98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6">
        <v>192.5</v>
      </c>
      <c r="E57" s="86">
        <v>203</v>
      </c>
      <c r="F57" s="49"/>
      <c r="G57" s="49"/>
      <c r="H57" s="49"/>
      <c r="I57" s="50"/>
      <c r="J57" s="86">
        <v>202</v>
      </c>
      <c r="K57" s="49"/>
      <c r="L57" s="49"/>
      <c r="M57" s="49"/>
      <c r="N57" s="49"/>
      <c r="O57" s="50"/>
      <c r="P57" s="86">
        <v>203.8</v>
      </c>
      <c r="Q57" s="50"/>
      <c r="R57" s="50"/>
      <c r="S57" s="50"/>
      <c r="T57" s="50"/>
      <c r="U57" s="50"/>
      <c r="V57" s="86">
        <v>203.5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2" t="s">
        <v>93</v>
      </c>
      <c r="C59" s="10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155"/>
      <c r="W59" s="155"/>
      <c r="X59" s="155"/>
      <c r="Y59" s="155"/>
      <c r="Z59" s="155"/>
      <c r="AA59" s="155"/>
      <c r="AB59" s="156"/>
      <c r="AC59" s="4"/>
      <c r="AD59" s="4"/>
    </row>
    <row r="60" spans="1:30" x14ac:dyDescent="0.25">
      <c r="A60" s="5"/>
      <c r="B60" s="122" t="s">
        <v>110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4"/>
      <c r="AC60" s="4"/>
      <c r="AD60" s="4"/>
    </row>
    <row r="61" spans="1:30" x14ac:dyDescent="0.25">
      <c r="A61" s="5"/>
      <c r="B61" s="201" t="s">
        <v>118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23"/>
      <c r="W61" s="123"/>
      <c r="X61" s="123"/>
      <c r="Y61" s="123"/>
      <c r="Z61" s="123"/>
      <c r="AA61" s="123"/>
      <c r="AB61" s="124"/>
      <c r="AC61" s="4"/>
      <c r="AD61" s="4"/>
    </row>
    <row r="62" spans="1:30" x14ac:dyDescent="0.25">
      <c r="A62" s="5"/>
      <c r="B62" s="161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23"/>
      <c r="W62" s="123"/>
      <c r="X62" s="123"/>
      <c r="Y62" s="123"/>
      <c r="Z62" s="123"/>
      <c r="AA62" s="123"/>
      <c r="AB62" s="124"/>
      <c r="AC62" s="4"/>
      <c r="AD62" s="4"/>
    </row>
    <row r="63" spans="1:30" x14ac:dyDescent="0.25">
      <c r="A63" s="5"/>
      <c r="B63" s="201" t="s">
        <v>111</v>
      </c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23"/>
      <c r="W63" s="123"/>
      <c r="X63" s="123"/>
      <c r="Y63" s="123"/>
      <c r="Z63" s="123"/>
      <c r="AA63" s="123"/>
      <c r="AB63" s="124"/>
      <c r="AC63" s="4"/>
      <c r="AD63" s="4"/>
    </row>
    <row r="64" spans="1:30" x14ac:dyDescent="0.25">
      <c r="A64" s="5"/>
      <c r="B64" s="201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23"/>
      <c r="W64" s="123"/>
      <c r="X64" s="123"/>
      <c r="Y64" s="123"/>
      <c r="Z64" s="123"/>
      <c r="AA64" s="123"/>
      <c r="AB64" s="124"/>
      <c r="AC64" s="4"/>
      <c r="AD64" s="4"/>
    </row>
    <row r="65" spans="1:30" x14ac:dyDescent="0.25">
      <c r="A65" s="5"/>
      <c r="B65" s="161" t="s">
        <v>125</v>
      </c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23"/>
      <c r="W65" s="123"/>
      <c r="X65" s="123"/>
      <c r="Y65" s="123"/>
      <c r="Z65" s="123"/>
      <c r="AA65" s="123"/>
      <c r="AB65" s="124"/>
      <c r="AC65" s="4"/>
      <c r="AD65" s="4"/>
    </row>
    <row r="66" spans="1:30" x14ac:dyDescent="0.25">
      <c r="A66" s="5"/>
      <c r="B66" s="161" t="s">
        <v>119</v>
      </c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23"/>
      <c r="W66" s="123"/>
      <c r="X66" s="123"/>
      <c r="Y66" s="123"/>
      <c r="Z66" s="123"/>
      <c r="AA66" s="123"/>
      <c r="AB66" s="124"/>
      <c r="AC66" s="4"/>
      <c r="AD66" s="4"/>
    </row>
    <row r="67" spans="1:30" x14ac:dyDescent="0.25">
      <c r="A67" s="5"/>
      <c r="B67" s="161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23"/>
      <c r="W67" s="123"/>
      <c r="X67" s="123"/>
      <c r="Y67" s="123"/>
      <c r="Z67" s="123"/>
      <c r="AA67" s="123"/>
      <c r="AB67" s="124"/>
      <c r="AC67" s="4"/>
      <c r="AD67" s="4"/>
    </row>
    <row r="68" spans="1:30" x14ac:dyDescent="0.25">
      <c r="A68" s="5"/>
      <c r="B68" s="161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23"/>
      <c r="W68" s="123"/>
      <c r="X68" s="123"/>
      <c r="Y68" s="123"/>
      <c r="Z68" s="123"/>
      <c r="AA68" s="123"/>
      <c r="AB68" s="124"/>
      <c r="AC68" s="4"/>
      <c r="AD68" s="4"/>
    </row>
    <row r="69" spans="1:30" x14ac:dyDescent="0.25">
      <c r="A69" s="5"/>
      <c r="B69" s="163" t="s">
        <v>112</v>
      </c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23"/>
      <c r="W69" s="123"/>
      <c r="X69" s="123"/>
      <c r="Y69" s="123"/>
      <c r="Z69" s="123"/>
      <c r="AA69" s="123"/>
      <c r="AB69" s="124"/>
      <c r="AC69" s="4"/>
      <c r="AD69" s="4"/>
    </row>
    <row r="70" spans="1:30" x14ac:dyDescent="0.25">
      <c r="A70" s="5"/>
      <c r="B70" s="160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23"/>
      <c r="W70" s="123"/>
      <c r="X70" s="123"/>
      <c r="Y70" s="123"/>
      <c r="Z70" s="123"/>
      <c r="AA70" s="123"/>
      <c r="AB70" s="124"/>
      <c r="AC70" s="4"/>
      <c r="AD70" s="4"/>
    </row>
    <row r="71" spans="1:30" x14ac:dyDescent="0.25">
      <c r="A71" s="5"/>
      <c r="B71" s="160" t="s">
        <v>113</v>
      </c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23"/>
      <c r="W71" s="123"/>
      <c r="X71" s="123"/>
      <c r="Y71" s="123"/>
      <c r="Z71" s="123"/>
      <c r="AA71" s="123"/>
      <c r="AB71" s="124"/>
      <c r="AC71" s="4"/>
      <c r="AD71" s="4"/>
    </row>
    <row r="72" spans="1:30" x14ac:dyDescent="0.25">
      <c r="A72" s="5"/>
      <c r="B72" s="161" t="s">
        <v>120</v>
      </c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23"/>
      <c r="W72" s="123"/>
      <c r="X72" s="123"/>
      <c r="Y72" s="123"/>
      <c r="Z72" s="123"/>
      <c r="AA72" s="123"/>
      <c r="AB72" s="124"/>
      <c r="AC72" s="4"/>
      <c r="AD72" s="4"/>
    </row>
    <row r="73" spans="1:30" x14ac:dyDescent="0.25">
      <c r="A73" s="5"/>
      <c r="B73" s="163" t="s">
        <v>114</v>
      </c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23"/>
      <c r="W73" s="123"/>
      <c r="X73" s="123"/>
      <c r="Y73" s="123"/>
      <c r="Z73" s="123"/>
      <c r="AA73" s="123"/>
      <c r="AB73" s="124"/>
      <c r="AC73" s="4"/>
      <c r="AD73" s="4"/>
    </row>
    <row r="74" spans="1:30" x14ac:dyDescent="0.25">
      <c r="A74" s="5"/>
      <c r="B74" s="163" t="s">
        <v>121</v>
      </c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23"/>
      <c r="W74" s="123"/>
      <c r="X74" s="123"/>
      <c r="Y74" s="123"/>
      <c r="Z74" s="123"/>
      <c r="AA74" s="123"/>
      <c r="AB74" s="124"/>
      <c r="AC74" s="4"/>
      <c r="AD74" s="4"/>
    </row>
    <row r="75" spans="1:30" x14ac:dyDescent="0.25">
      <c r="A75" s="5"/>
      <c r="B75" s="160" t="s">
        <v>122</v>
      </c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23"/>
      <c r="W75" s="123"/>
      <c r="X75" s="123"/>
      <c r="Y75" s="123"/>
      <c r="Z75" s="123"/>
      <c r="AA75" s="123"/>
      <c r="AB75" s="124"/>
      <c r="AC75" s="4"/>
      <c r="AD75" s="4"/>
    </row>
    <row r="76" spans="1:30" x14ac:dyDescent="0.25">
      <c r="A76" s="5"/>
      <c r="B76" s="163" t="s">
        <v>123</v>
      </c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23"/>
      <c r="W76" s="123"/>
      <c r="X76" s="123"/>
      <c r="Y76" s="123"/>
      <c r="Z76" s="123"/>
      <c r="AA76" s="123"/>
      <c r="AB76" s="124"/>
      <c r="AC76" s="4"/>
      <c r="AD76" s="4"/>
    </row>
    <row r="77" spans="1:30" x14ac:dyDescent="0.25">
      <c r="A77" s="5"/>
      <c r="B77" s="163" t="s">
        <v>115</v>
      </c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23"/>
      <c r="W77" s="123"/>
      <c r="X77" s="123"/>
      <c r="Y77" s="123"/>
      <c r="Z77" s="123"/>
      <c r="AA77" s="123"/>
      <c r="AB77" s="124"/>
      <c r="AC77" s="4"/>
      <c r="AD77" s="4"/>
    </row>
    <row r="78" spans="1:30" x14ac:dyDescent="0.25">
      <c r="A78" s="5"/>
      <c r="B78" s="163" t="s">
        <v>124</v>
      </c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23"/>
      <c r="W78" s="123"/>
      <c r="X78" s="123"/>
      <c r="Y78" s="123"/>
      <c r="Z78" s="123"/>
      <c r="AA78" s="123"/>
      <c r="AB78" s="124"/>
      <c r="AC78" s="4"/>
      <c r="AD78" s="4"/>
    </row>
    <row r="79" spans="1:30" x14ac:dyDescent="0.25">
      <c r="A79" s="5"/>
      <c r="B79" s="160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23"/>
      <c r="W79" s="123"/>
      <c r="X79" s="123"/>
      <c r="Y79" s="123"/>
      <c r="Z79" s="123"/>
      <c r="AA79" s="123"/>
      <c r="AB79" s="124"/>
      <c r="AC79" s="4"/>
      <c r="AD79" s="4"/>
    </row>
    <row r="80" spans="1:30" x14ac:dyDescent="0.25">
      <c r="A80" s="5"/>
      <c r="B80" s="160" t="s">
        <v>126</v>
      </c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23"/>
      <c r="W80" s="123"/>
      <c r="X80" s="123"/>
      <c r="Y80" s="123"/>
      <c r="Z80" s="123"/>
      <c r="AA80" s="123"/>
      <c r="AB80" s="124"/>
      <c r="AC80" s="4"/>
      <c r="AD80" s="4"/>
    </row>
    <row r="81" spans="1:30" x14ac:dyDescent="0.25">
      <c r="A81" s="5"/>
      <c r="B81" s="163" t="s">
        <v>127</v>
      </c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23"/>
      <c r="W81" s="123"/>
      <c r="X81" s="123"/>
      <c r="Y81" s="123"/>
      <c r="Z81" s="123"/>
      <c r="AA81" s="123"/>
      <c r="AB81" s="124"/>
      <c r="AC81" s="4"/>
      <c r="AD81" s="4"/>
    </row>
    <row r="82" spans="1:30" x14ac:dyDescent="0.25">
      <c r="A82" s="5"/>
      <c r="B82" s="160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23"/>
      <c r="W82" s="123"/>
      <c r="X82" s="123"/>
      <c r="Y82" s="123"/>
      <c r="Z82" s="123"/>
      <c r="AA82" s="123"/>
      <c r="AB82" s="124"/>
      <c r="AC82" s="4"/>
      <c r="AD82" s="4"/>
    </row>
    <row r="83" spans="1:30" x14ac:dyDescent="0.25">
      <c r="A83" s="5"/>
      <c r="B83" s="160" t="s">
        <v>116</v>
      </c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23"/>
      <c r="W83" s="123"/>
      <c r="X83" s="123"/>
      <c r="Y83" s="123"/>
      <c r="Z83" s="123"/>
      <c r="AA83" s="123"/>
      <c r="AB83" s="124"/>
      <c r="AC83" s="4"/>
      <c r="AD83" s="4"/>
    </row>
    <row r="84" spans="1:30" x14ac:dyDescent="0.25">
      <c r="A84" s="5"/>
      <c r="B84" s="163" t="s">
        <v>117</v>
      </c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23"/>
      <c r="W84" s="123"/>
      <c r="X84" s="123"/>
      <c r="Y84" s="123"/>
      <c r="Z84" s="123"/>
      <c r="AA84" s="123"/>
      <c r="AB84" s="124"/>
      <c r="AC84" s="4"/>
      <c r="AD84" s="4"/>
    </row>
    <row r="85" spans="1:30" x14ac:dyDescent="0.25">
      <c r="A85" s="5"/>
      <c r="B85" s="160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23"/>
      <c r="W85" s="123"/>
      <c r="X85" s="123"/>
      <c r="Y85" s="123"/>
      <c r="Z85" s="123"/>
      <c r="AA85" s="123"/>
      <c r="AB85" s="124"/>
      <c r="AC85" s="4"/>
      <c r="AD85" s="4"/>
    </row>
    <row r="86" spans="1:30" x14ac:dyDescent="0.25">
      <c r="A86" s="5"/>
      <c r="B86" s="160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23"/>
      <c r="W86" s="123"/>
      <c r="X86" s="123"/>
      <c r="Y86" s="123"/>
      <c r="Z86" s="123"/>
      <c r="AA86" s="123"/>
      <c r="AB86" s="124"/>
      <c r="AC86" s="4"/>
      <c r="AD86" s="4"/>
    </row>
    <row r="87" spans="1:30" x14ac:dyDescent="0.25">
      <c r="A87" s="5"/>
      <c r="B87" s="160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23"/>
      <c r="W87" s="123"/>
      <c r="X87" s="123"/>
      <c r="Y87" s="123"/>
      <c r="Z87" s="123"/>
      <c r="AA87" s="123"/>
      <c r="AB87" s="124"/>
      <c r="AC87" s="4"/>
      <c r="AD87" s="4"/>
    </row>
    <row r="88" spans="1:30" x14ac:dyDescent="0.25">
      <c r="A88" s="5"/>
      <c r="B88" s="201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23"/>
      <c r="W88" s="123"/>
      <c r="X88" s="123"/>
      <c r="Y88" s="123"/>
      <c r="Z88" s="123"/>
      <c r="AA88" s="123"/>
      <c r="AB88" s="124"/>
      <c r="AC88" s="4"/>
      <c r="AD88" s="4"/>
    </row>
    <row r="89" spans="1:30" x14ac:dyDescent="0.25">
      <c r="A89" s="5"/>
      <c r="B89" s="125"/>
      <c r="C89" s="92"/>
      <c r="D89" s="92"/>
      <c r="E89" s="92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23"/>
      <c r="W89" s="123"/>
      <c r="X89" s="123"/>
      <c r="Y89" s="123"/>
      <c r="Z89" s="123"/>
      <c r="AA89" s="123"/>
      <c r="AB89" s="124"/>
      <c r="AC89" s="4"/>
      <c r="AD89" s="4"/>
    </row>
    <row r="90" spans="1:30" x14ac:dyDescent="0.25">
      <c r="A90" s="5"/>
      <c r="B90" s="144"/>
      <c r="C90" s="141"/>
      <c r="D90" s="2"/>
      <c r="E90" s="2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23"/>
      <c r="W90" s="123"/>
      <c r="X90" s="123"/>
      <c r="Y90" s="123"/>
      <c r="Z90" s="123"/>
      <c r="AA90" s="123"/>
      <c r="AB90" s="124"/>
      <c r="AC90" s="4"/>
      <c r="AD90" s="4"/>
    </row>
    <row r="91" spans="1:30" x14ac:dyDescent="0.25">
      <c r="A91" s="5"/>
      <c r="B91" s="125"/>
      <c r="C91" s="126"/>
      <c r="D91" s="2"/>
      <c r="E91" s="2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23"/>
      <c r="W91" s="123"/>
      <c r="X91" s="123"/>
      <c r="Y91" s="123"/>
      <c r="Z91" s="123"/>
      <c r="AA91" s="123"/>
      <c r="AB91" s="124"/>
      <c r="AC91" s="4"/>
      <c r="AD91" s="4"/>
    </row>
    <row r="92" spans="1:30" x14ac:dyDescent="0.25">
      <c r="A92" s="5"/>
      <c r="B92" s="125"/>
      <c r="C92" s="126"/>
      <c r="D92" s="2"/>
      <c r="E92" s="2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23"/>
      <c r="W92" s="123"/>
      <c r="X92" s="123"/>
      <c r="Y92" s="123"/>
      <c r="Z92" s="123"/>
      <c r="AA92" s="123"/>
      <c r="AB92" s="124"/>
      <c r="AC92" s="4"/>
      <c r="AD92" s="4"/>
    </row>
    <row r="93" spans="1:30" x14ac:dyDescent="0.25">
      <c r="A93" s="5"/>
      <c r="B93" s="135"/>
      <c r="C93" s="136"/>
      <c r="D93" s="137"/>
      <c r="E93" s="137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57"/>
      <c r="W93" s="157"/>
      <c r="X93" s="157"/>
      <c r="Y93" s="157"/>
      <c r="Z93" s="157"/>
      <c r="AA93" s="157"/>
      <c r="AB93" s="158"/>
      <c r="AC93" s="4"/>
      <c r="AD93" s="4"/>
    </row>
    <row r="94" spans="1:30" x14ac:dyDescent="0.25">
      <c r="A94" s="88"/>
      <c r="B94" s="139"/>
      <c r="C94" s="138"/>
      <c r="D94" s="139"/>
      <c r="E94" s="139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88"/>
      <c r="B95" s="139"/>
      <c r="C95" s="138"/>
      <c r="D95" s="139"/>
      <c r="E95" s="139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25">
      <c r="A97" s="5"/>
      <c r="B97" s="53" t="s">
        <v>81</v>
      </c>
      <c r="C97" s="121">
        <v>45156</v>
      </c>
      <c r="D97" s="53" t="s">
        <v>77</v>
      </c>
      <c r="E97" s="199" t="s">
        <v>108</v>
      </c>
      <c r="F97" s="199"/>
      <c r="G97" s="199"/>
      <c r="H97" s="53"/>
      <c r="I97" s="53" t="s">
        <v>78</v>
      </c>
      <c r="J97" s="200" t="s">
        <v>109</v>
      </c>
      <c r="K97" s="200"/>
      <c r="L97" s="200"/>
      <c r="M97" s="200"/>
      <c r="N97" s="53"/>
      <c r="O97" s="53"/>
      <c r="P97" s="53"/>
      <c r="Q97" s="53"/>
      <c r="R97" s="53"/>
      <c r="S97" s="53"/>
      <c r="T97" s="53"/>
      <c r="U97" s="53"/>
      <c r="V97" s="4"/>
      <c r="W97" s="4"/>
      <c r="X97" s="4"/>
      <c r="Y97" s="4"/>
      <c r="Z97" s="4"/>
      <c r="AA97" s="4"/>
      <c r="AB97" s="4"/>
      <c r="AC97" s="4"/>
      <c r="AD97" s="4"/>
    </row>
    <row r="98" spans="1:30" ht="7.5" customHeight="1" x14ac:dyDescent="0.25">
      <c r="A98" s="5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4"/>
      <c r="W98" s="4"/>
      <c r="X98" s="4"/>
      <c r="Y98" s="4"/>
      <c r="Z98" s="4"/>
      <c r="AA98" s="4"/>
      <c r="AB98" s="4"/>
      <c r="AC98" s="4"/>
      <c r="AD98" s="4"/>
    </row>
    <row r="99" spans="1:30" x14ac:dyDescent="0.25">
      <c r="A99" s="5"/>
      <c r="B99" s="53"/>
      <c r="C99" s="53"/>
      <c r="D99" s="53" t="s">
        <v>80</v>
      </c>
      <c r="E99" s="55"/>
      <c r="F99" s="55"/>
      <c r="G99" s="55"/>
      <c r="H99" s="53"/>
      <c r="I99" s="53" t="s">
        <v>80</v>
      </c>
      <c r="J99" s="54"/>
      <c r="K99" s="54"/>
      <c r="L99" s="54"/>
      <c r="M99" s="54"/>
      <c r="N99" s="53"/>
      <c r="O99" s="53"/>
      <c r="P99" s="53"/>
      <c r="Q99" s="53"/>
      <c r="R99" s="53"/>
      <c r="S99" s="53"/>
      <c r="T99" s="53"/>
      <c r="U99" s="53"/>
      <c r="V99" s="4"/>
      <c r="W99" s="4"/>
      <c r="X99" s="4"/>
      <c r="Y99" s="4"/>
      <c r="Z99" s="4"/>
      <c r="AA99" s="4"/>
      <c r="AB99" s="4"/>
      <c r="AC99" s="4"/>
      <c r="AD99" s="4"/>
    </row>
    <row r="100" spans="1:30" x14ac:dyDescent="0.25">
      <c r="A100" s="5"/>
      <c r="B100" s="53"/>
      <c r="C100" s="53"/>
      <c r="D100" s="53"/>
      <c r="E100" s="55"/>
      <c r="F100" s="55"/>
      <c r="G100" s="55"/>
      <c r="H100" s="53"/>
      <c r="I100" s="53"/>
      <c r="J100" s="54"/>
      <c r="K100" s="54"/>
      <c r="L100" s="54"/>
      <c r="M100" s="54"/>
      <c r="N100" s="53"/>
      <c r="O100" s="53"/>
      <c r="P100" s="53"/>
      <c r="Q100" s="53"/>
      <c r="R100" s="53"/>
      <c r="S100" s="53"/>
      <c r="T100" s="53"/>
      <c r="U100" s="53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x14ac:dyDescent="0.25">
      <c r="A101" s="5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x14ac:dyDescent="0.25">
      <c r="A102" s="5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idden="1" x14ac:dyDescent="0.25">
      <c r="AC103" s="3"/>
      <c r="AD103" s="3"/>
    </row>
    <row r="104" spans="1:30" hidden="1" x14ac:dyDescent="0.25"/>
    <row r="105" spans="1:30" hidden="1" x14ac:dyDescent="0.25"/>
    <row r="106" spans="1:30" hidden="1" x14ac:dyDescent="0.25"/>
    <row r="107" spans="1:30" hidden="1" x14ac:dyDescent="0.25"/>
    <row r="108" spans="1:30" hidden="1" x14ac:dyDescent="0.25"/>
    <row r="109" spans="1:30" hidden="1" x14ac:dyDescent="0.25"/>
    <row r="110" spans="1:30" hidden="1" x14ac:dyDescent="0.25"/>
    <row r="111" spans="1:30" hidden="1" x14ac:dyDescent="0.25"/>
    <row r="112" spans="1:30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t="15" hidden="1" customHeight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t="15" hidden="1" customHeight="1" x14ac:dyDescent="0.25"/>
    <row r="134" ht="15" hidden="1" customHeight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x14ac:dyDescent="0.25"/>
    <row r="284" x14ac:dyDescent="0.25"/>
    <row r="285" x14ac:dyDescent="0.25"/>
    <row r="286" x14ac:dyDescent="0.25"/>
    <row r="287" x14ac:dyDescent="0.25"/>
  </sheetData>
  <mergeCells count="65">
    <mergeCell ref="J10:O10"/>
    <mergeCell ref="J11:M11"/>
    <mergeCell ref="J12:O12"/>
    <mergeCell ref="J13:L13"/>
    <mergeCell ref="M13:M14"/>
    <mergeCell ref="N13:N14"/>
    <mergeCell ref="I13:I14"/>
    <mergeCell ref="D25:I25"/>
    <mergeCell ref="D26:F26"/>
    <mergeCell ref="G26:G27"/>
    <mergeCell ref="B10:B13"/>
    <mergeCell ref="P10:U10"/>
    <mergeCell ref="P11:S11"/>
    <mergeCell ref="P12:U12"/>
    <mergeCell ref="P13:R13"/>
    <mergeCell ref="B63:U63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E97:G97"/>
    <mergeCell ref="J97:M97"/>
    <mergeCell ref="B64:U64"/>
    <mergeCell ref="B88:U88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S13:S14"/>
    <mergeCell ref="T13:T14"/>
    <mergeCell ref="U13:U14"/>
    <mergeCell ref="P25:U25"/>
    <mergeCell ref="P26:R26"/>
    <mergeCell ref="S26:S27"/>
    <mergeCell ref="T26:T27"/>
    <mergeCell ref="U26:U27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2024</vt:lpstr>
      <vt:lpstr>'NR 2024'!Oblast_tisku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2023-08-17T09:41:58Z</cp:lastPrinted>
  <dcterms:created xsi:type="dcterms:W3CDTF">2017-02-23T12:10:09Z</dcterms:created>
  <dcterms:modified xsi:type="dcterms:W3CDTF">2023-10-20T10:16:51Z</dcterms:modified>
</cp:coreProperties>
</file>