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TSMCH\"/>
    </mc:Choice>
  </mc:AlternateContent>
  <xr:revisionPtr revIDLastSave="0" documentId="13_ncr:1_{B7DDA6C5-ACE5-4EF9-98CE-CE9E22E53F73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NR 2024" sheetId="3" r:id="rId1"/>
  </sheets>
  <externalReferences>
    <externalReference r:id="rId2"/>
    <externalReference r:id="rId3"/>
    <externalReference r:id="rId4"/>
  </externalReferences>
  <definedNames>
    <definedName name="_xlnm.Print_Area" localSheetId="0">'NR 2024'!$A$1:$AC$75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3" i="3" l="1"/>
  <c r="P52" i="3"/>
  <c r="P51" i="3"/>
  <c r="P50" i="3"/>
  <c r="J57" i="3" l="1"/>
  <c r="M54" i="3"/>
  <c r="M53" i="3"/>
  <c r="M52" i="3"/>
  <c r="M51" i="3"/>
  <c r="L54" i="3"/>
  <c r="K54" i="3"/>
  <c r="L53" i="3"/>
  <c r="K53" i="3"/>
  <c r="L52" i="3"/>
  <c r="K52" i="3"/>
  <c r="L51" i="3"/>
  <c r="K51" i="3"/>
  <c r="J54" i="3"/>
  <c r="J53" i="3"/>
  <c r="J52" i="3"/>
  <c r="J51" i="3"/>
  <c r="X50" i="3" l="1"/>
  <c r="L50" i="3"/>
  <c r="K50" i="3"/>
  <c r="J50" i="3"/>
  <c r="M50" i="3" s="1"/>
  <c r="X52" i="3"/>
  <c r="W52" i="3"/>
  <c r="Y52" i="3" s="1"/>
  <c r="R54" i="3"/>
  <c r="P57" i="3"/>
  <c r="T37" i="3"/>
  <c r="T36" i="3"/>
  <c r="R35" i="3"/>
  <c r="R30" i="3"/>
  <c r="P38" i="3"/>
  <c r="T18" i="3"/>
  <c r="P15" i="3"/>
  <c r="T38" i="3"/>
  <c r="T35" i="3"/>
  <c r="T34" i="3"/>
  <c r="T33" i="3"/>
  <c r="T32" i="3"/>
  <c r="T31" i="3"/>
  <c r="T30" i="3"/>
  <c r="T29" i="3"/>
  <c r="T28" i="3"/>
  <c r="R38" i="3"/>
  <c r="Q38" i="3"/>
  <c r="R37" i="3"/>
  <c r="Q37" i="3"/>
  <c r="R36" i="3"/>
  <c r="Q36" i="3"/>
  <c r="Q35" i="3"/>
  <c r="R34" i="3"/>
  <c r="Q34" i="3"/>
  <c r="R33" i="3"/>
  <c r="Q33" i="3"/>
  <c r="R32" i="3"/>
  <c r="Q32" i="3"/>
  <c r="R31" i="3"/>
  <c r="Q31" i="3"/>
  <c r="Q30" i="3"/>
  <c r="R29" i="3"/>
  <c r="Q29" i="3"/>
  <c r="R28" i="3"/>
  <c r="Q28" i="3"/>
  <c r="P37" i="3"/>
  <c r="P36" i="3"/>
  <c r="P35" i="3"/>
  <c r="P34" i="3"/>
  <c r="P33" i="3"/>
  <c r="P32" i="3"/>
  <c r="P31" i="3"/>
  <c r="P30" i="3"/>
  <c r="P29" i="3"/>
  <c r="P28" i="3"/>
  <c r="T23" i="3"/>
  <c r="T22" i="3"/>
  <c r="T21" i="3"/>
  <c r="T20" i="3"/>
  <c r="T19" i="3"/>
  <c r="T17" i="3"/>
  <c r="T16" i="3"/>
  <c r="T15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P23" i="3"/>
  <c r="P22" i="3"/>
  <c r="P21" i="3"/>
  <c r="P20" i="3"/>
  <c r="P19" i="3"/>
  <c r="P18" i="3"/>
  <c r="P17" i="3"/>
  <c r="P16" i="3"/>
  <c r="Q54" i="3"/>
  <c r="R53" i="3"/>
  <c r="Q53" i="3"/>
  <c r="S53" i="3" s="1"/>
  <c r="R52" i="3"/>
  <c r="Q52" i="3"/>
  <c r="R51" i="3"/>
  <c r="R50" i="3" s="1"/>
  <c r="Q51" i="3"/>
  <c r="Q50" i="3" s="1"/>
  <c r="S52" i="3"/>
  <c r="S54" i="3" l="1"/>
  <c r="S50" i="3"/>
  <c r="S51" i="3"/>
  <c r="V51" i="3" s="1"/>
  <c r="L38" i="3"/>
  <c r="X38" i="3" s="1"/>
  <c r="K38" i="3"/>
  <c r="W38" i="3" s="1"/>
  <c r="L37" i="3"/>
  <c r="X37" i="3" s="1"/>
  <c r="K37" i="3"/>
  <c r="W37" i="3" s="1"/>
  <c r="L36" i="3"/>
  <c r="X36" i="3" s="1"/>
  <c r="K36" i="3"/>
  <c r="W36" i="3" s="1"/>
  <c r="L35" i="3"/>
  <c r="X35" i="3" s="1"/>
  <c r="K35" i="3"/>
  <c r="W35" i="3" s="1"/>
  <c r="L34" i="3"/>
  <c r="X34" i="3" s="1"/>
  <c r="K34" i="3"/>
  <c r="W34" i="3" s="1"/>
  <c r="L33" i="3"/>
  <c r="X33" i="3" s="1"/>
  <c r="K33" i="3"/>
  <c r="W33" i="3" s="1"/>
  <c r="L32" i="3"/>
  <c r="X32" i="3" s="1"/>
  <c r="K32" i="3"/>
  <c r="W32" i="3" s="1"/>
  <c r="L31" i="3"/>
  <c r="X31" i="3" s="1"/>
  <c r="K31" i="3"/>
  <c r="W31" i="3" s="1"/>
  <c r="L30" i="3"/>
  <c r="X30" i="3" s="1"/>
  <c r="K30" i="3"/>
  <c r="W30" i="3" s="1"/>
  <c r="L29" i="3"/>
  <c r="X29" i="3" s="1"/>
  <c r="K29" i="3"/>
  <c r="W29" i="3" s="1"/>
  <c r="L28" i="3"/>
  <c r="X28" i="3" s="1"/>
  <c r="K28" i="3"/>
  <c r="W28" i="3" s="1"/>
  <c r="J38" i="3"/>
  <c r="V38" i="3" s="1"/>
  <c r="J37" i="3"/>
  <c r="V37" i="3" s="1"/>
  <c r="J36" i="3"/>
  <c r="V36" i="3" s="1"/>
  <c r="J35" i="3"/>
  <c r="V35" i="3" s="1"/>
  <c r="J34" i="3"/>
  <c r="V34" i="3" s="1"/>
  <c r="J33" i="3"/>
  <c r="V33" i="3" s="1"/>
  <c r="J32" i="3"/>
  <c r="V32" i="3" s="1"/>
  <c r="J31" i="3"/>
  <c r="V31" i="3" s="1"/>
  <c r="J30" i="3"/>
  <c r="V30" i="3" s="1"/>
  <c r="J29" i="3"/>
  <c r="V29" i="3" s="1"/>
  <c r="J28" i="3"/>
  <c r="V28" i="3" s="1"/>
  <c r="N23" i="3"/>
  <c r="Z23" i="3" s="1"/>
  <c r="N22" i="3"/>
  <c r="Z22" i="3" s="1"/>
  <c r="N21" i="3"/>
  <c r="Z21" i="3" s="1"/>
  <c r="N20" i="3"/>
  <c r="Z20" i="3" s="1"/>
  <c r="N19" i="3"/>
  <c r="Z19" i="3" s="1"/>
  <c r="N18" i="3"/>
  <c r="Z18" i="3" s="1"/>
  <c r="N17" i="3"/>
  <c r="Z17" i="3" s="1"/>
  <c r="N16" i="3"/>
  <c r="Z16" i="3" s="1"/>
  <c r="N15" i="3"/>
  <c r="Z15" i="3" s="1"/>
  <c r="L23" i="3"/>
  <c r="X23" i="3" s="1"/>
  <c r="K23" i="3"/>
  <c r="W23" i="3" s="1"/>
  <c r="L22" i="3"/>
  <c r="X22" i="3" s="1"/>
  <c r="K22" i="3"/>
  <c r="W22" i="3" s="1"/>
  <c r="L21" i="3"/>
  <c r="X21" i="3" s="1"/>
  <c r="K21" i="3"/>
  <c r="W21" i="3" s="1"/>
  <c r="L20" i="3"/>
  <c r="X20" i="3" s="1"/>
  <c r="K20" i="3"/>
  <c r="W20" i="3" s="1"/>
  <c r="L19" i="3"/>
  <c r="X19" i="3" s="1"/>
  <c r="K19" i="3"/>
  <c r="W19" i="3" s="1"/>
  <c r="L18" i="3"/>
  <c r="X18" i="3" s="1"/>
  <c r="K18" i="3"/>
  <c r="W18" i="3" s="1"/>
  <c r="L17" i="3"/>
  <c r="X17" i="3" s="1"/>
  <c r="K17" i="3"/>
  <c r="W17" i="3" s="1"/>
  <c r="L16" i="3"/>
  <c r="X16" i="3" s="1"/>
  <c r="K16" i="3"/>
  <c r="W16" i="3" s="1"/>
  <c r="L15" i="3"/>
  <c r="X15" i="3" s="1"/>
  <c r="K15" i="3"/>
  <c r="W15" i="3" s="1"/>
  <c r="J23" i="3"/>
  <c r="V23" i="3" s="1"/>
  <c r="J22" i="3"/>
  <c r="V22" i="3" s="1"/>
  <c r="J21" i="3"/>
  <c r="V21" i="3" s="1"/>
  <c r="J20" i="3"/>
  <c r="V20" i="3" s="1"/>
  <c r="J19" i="3"/>
  <c r="V19" i="3" s="1"/>
  <c r="J18" i="3"/>
  <c r="V18" i="3" s="1"/>
  <c r="J17" i="3"/>
  <c r="V17" i="3" s="1"/>
  <c r="J16" i="3"/>
  <c r="V16" i="3" s="1"/>
  <c r="J15" i="3"/>
  <c r="V15" i="3" s="1"/>
  <c r="N38" i="3" l="1"/>
  <c r="Z38" i="3" s="1"/>
  <c r="N37" i="3"/>
  <c r="Z37" i="3" s="1"/>
  <c r="N36" i="3"/>
  <c r="Z36" i="3" s="1"/>
  <c r="N35" i="3"/>
  <c r="Z35" i="3" s="1"/>
  <c r="N34" i="3"/>
  <c r="Z34" i="3" s="1"/>
  <c r="N33" i="3"/>
  <c r="Z33" i="3" s="1"/>
  <c r="N32" i="3"/>
  <c r="Z32" i="3" s="1"/>
  <c r="N31" i="3"/>
  <c r="Z31" i="3" s="1"/>
  <c r="N30" i="3"/>
  <c r="Z30" i="3" s="1"/>
  <c r="N29" i="3"/>
  <c r="Z29" i="3" s="1"/>
  <c r="N28" i="3"/>
  <c r="Z28" i="3" s="1"/>
  <c r="H38" i="3" l="1"/>
  <c r="H37" i="3"/>
  <c r="H36" i="3"/>
  <c r="H35" i="3"/>
  <c r="H34" i="3"/>
  <c r="H33" i="3"/>
  <c r="H32" i="3"/>
  <c r="H31" i="3"/>
  <c r="H30" i="3"/>
  <c r="H29" i="3"/>
  <c r="H28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D38" i="3"/>
  <c r="D37" i="3"/>
  <c r="D36" i="3"/>
  <c r="D35" i="3"/>
  <c r="D34" i="3"/>
  <c r="D33" i="3"/>
  <c r="D32" i="3"/>
  <c r="D31" i="3"/>
  <c r="D30" i="3"/>
  <c r="D29" i="3"/>
  <c r="D28" i="3"/>
  <c r="H23" i="3"/>
  <c r="H22" i="3"/>
  <c r="H21" i="3"/>
  <c r="H20" i="3"/>
  <c r="H19" i="3"/>
  <c r="H18" i="3"/>
  <c r="H17" i="3"/>
  <c r="H16" i="3"/>
  <c r="H15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D23" i="3"/>
  <c r="D22" i="3"/>
  <c r="D21" i="3"/>
  <c r="D20" i="3"/>
  <c r="D19" i="3"/>
  <c r="D18" i="3"/>
  <c r="D17" i="3"/>
  <c r="D16" i="3"/>
  <c r="D15" i="3"/>
  <c r="V53" i="3" l="1"/>
  <c r="V50" i="3" s="1"/>
  <c r="S20" i="3"/>
  <c r="S23" i="3"/>
  <c r="S22" i="3"/>
  <c r="S21" i="3"/>
  <c r="S19" i="3"/>
  <c r="M20" i="3" l="1"/>
  <c r="M18" i="3"/>
  <c r="M19" i="3"/>
  <c r="M21" i="3"/>
  <c r="F50" i="3"/>
  <c r="E50" i="3" l="1"/>
  <c r="D50" i="3"/>
  <c r="G21" i="3" l="1"/>
  <c r="G20" i="3"/>
  <c r="G19" i="3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3" i="3"/>
  <c r="Y51" i="3"/>
  <c r="G53" i="3"/>
  <c r="G54" i="3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U23" i="3"/>
  <c r="U22" i="3"/>
  <c r="U21" i="3"/>
  <c r="U20" i="3"/>
  <c r="U19" i="3"/>
  <c r="S18" i="3"/>
  <c r="U18" i="3" s="1"/>
  <c r="S17" i="3"/>
  <c r="U17" i="3" s="1"/>
  <c r="S16" i="3"/>
  <c r="U16" i="3" s="1"/>
  <c r="U24" i="3" l="1"/>
  <c r="AA18" i="3"/>
  <c r="AA22" i="3"/>
  <c r="AA29" i="3"/>
  <c r="AA33" i="3"/>
  <c r="W54" i="3" s="1"/>
  <c r="W50" i="3" s="1"/>
  <c r="Y50" i="3" s="1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Y54" i="3" l="1"/>
  <c r="AA24" i="3"/>
  <c r="AA39" i="3"/>
  <c r="Y40" i="3"/>
  <c r="S40" i="3"/>
  <c r="U40" i="3"/>
  <c r="G38" i="3"/>
  <c r="AA40" i="3" l="1"/>
  <c r="AA41" i="3"/>
  <c r="U41" i="3"/>
  <c r="G18" i="3"/>
  <c r="G51" i="3" l="1"/>
  <c r="G52" i="3"/>
  <c r="G50" i="3"/>
  <c r="N39" i="3" l="1"/>
  <c r="L39" i="3"/>
  <c r="K39" i="3"/>
  <c r="M38" i="3"/>
  <c r="M37" i="3"/>
  <c r="M36" i="3"/>
  <c r="M35" i="3"/>
  <c r="O34" i="3"/>
  <c r="AB34" i="3" s="1"/>
  <c r="M33" i="3"/>
  <c r="M32" i="3"/>
  <c r="M31" i="3"/>
  <c r="J39" i="3"/>
  <c r="M39" i="3" s="1"/>
  <c r="M29" i="3"/>
  <c r="M28" i="3"/>
  <c r="M23" i="3"/>
  <c r="O23" i="3" s="1"/>
  <c r="AB23" i="3" s="1"/>
  <c r="M22" i="3"/>
  <c r="O22" i="3" s="1"/>
  <c r="AB22" i="3" s="1"/>
  <c r="O21" i="3"/>
  <c r="AB21" i="3" s="1"/>
  <c r="O20" i="3"/>
  <c r="AB20" i="3" s="1"/>
  <c r="O19" i="3"/>
  <c r="AB19" i="3" s="1"/>
  <c r="O18" i="3"/>
  <c r="AB18" i="3" s="1"/>
  <c r="M17" i="3"/>
  <c r="O17" i="3" s="1"/>
  <c r="AB17" i="3" s="1"/>
  <c r="M16" i="3"/>
  <c r="O16" i="3" s="1"/>
  <c r="AB16" i="3" s="1"/>
  <c r="M15" i="3"/>
  <c r="O15" i="3" s="1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I20" i="3"/>
  <c r="G22" i="3"/>
  <c r="G23" i="3"/>
  <c r="I21" i="3" l="1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AB15" i="3"/>
  <c r="O24" i="3"/>
  <c r="AB24" i="3" s="1"/>
  <c r="K40" i="3"/>
  <c r="E40" i="3"/>
  <c r="N40" i="3"/>
  <c r="J40" i="3"/>
  <c r="M30" i="3"/>
  <c r="O36" i="3"/>
  <c r="AB36" i="3" s="1"/>
  <c r="L40" i="3"/>
  <c r="H40" i="3"/>
  <c r="D39" i="3"/>
  <c r="F40" i="3"/>
  <c r="I39" i="3" l="1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O41" i="3" l="1"/>
  <c r="AB41" i="3" s="1"/>
</calcChain>
</file>

<file path=xl/sharedStrings.xml><?xml version="1.0" encoding="utf-8"?>
<sst xmlns="http://schemas.openxmlformats.org/spreadsheetml/2006/main" count="201" uniqueCount="114">
  <si>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</si>
  <si>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</si>
  <si>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</si>
  <si>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</si>
  <si>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</si>
  <si>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</si>
  <si>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</si>
  <si>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</si>
  <si>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</si>
  <si>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</si>
  <si>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</si>
  <si>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</si>
  <si>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</si>
  <si>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</si>
  <si>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</si>
  <si>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</si>
  <si>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</si>
  <si>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</si>
  <si>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</si>
  <si>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</si>
  <si>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</si>
  <si>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</si>
  <si>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</si>
  <si>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</si>
  <si>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</si>
  <si>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</si>
  <si>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</si>
  <si>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</si>
  <si>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</si>
  <si>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</si>
  <si>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</si>
  <si>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</si>
  <si>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</si>
  <si>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</si>
  <si>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</si>
  <si>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</si>
  <si>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</si>
  <si>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</si>
  <si>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</si>
  <si>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</si>
  <si>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</si>
  <si>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</si>
  <si>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</si>
  <si>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</si>
  <si>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</si>
  <si>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</si>
  <si>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</si>
  <si>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</si>
  <si>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</si>
  <si>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</si>
  <si>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</si>
  <si>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</si>
  <si>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</si>
  <si>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</si>
  <si>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</si>
  <si>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</si>
  <si>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</si>
  <si>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</si>
  <si>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</si>
  <si>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</si>
  <si>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</si>
  <si>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</si>
  <si>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</si>
  <si>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</si>
  <si>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</si>
  <si>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</si>
  <si>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</si>
  <si>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</si>
  <si>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</si>
  <si>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</si>
  <si>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</si>
  <si>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</si>
  <si>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</si>
  <si>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</si>
  <si>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</si>
  <si>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</si>
  <si>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</si>
  <si>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</si>
  <si>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</si>
  <si>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</si>
  <si>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</si>
  <si>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</si>
  <si>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</si>
  <si>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</si>
  <si>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</si>
  <si>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</si>
  <si>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</si>
  <si>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</si>
  <si>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</si>
  <si>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</si>
  <si>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</si>
  <si>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</si>
  <si>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</si>
  <si>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</si>
  <si>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</si>
  <si>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</si>
  <si>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</si>
  <si>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</si>
  <si>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</si>
  <si>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</si>
  <si>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Technické služby města Chomutova, příspěvková organizace</t>
  </si>
  <si>
    <t>náměstí 1. máje 89, 430 01 Chomutov</t>
  </si>
  <si>
    <t>Zůstatek k 30.6.2022</t>
  </si>
  <si>
    <t>Ing. Petra Langhammerová</t>
  </si>
  <si>
    <t>Ing. Zbyněk Koblížek</t>
  </si>
  <si>
    <t>Návrh rozpočtu 2024</t>
  </si>
  <si>
    <t>Skutečnost k 31.12.2022</t>
  </si>
  <si>
    <t>Schválený rozpočet (plán NaV 2023)</t>
  </si>
  <si>
    <t>Skutečnost k 30.6.2023</t>
  </si>
  <si>
    <t>Plán 2024 (návrh rozpočtu organizace)</t>
  </si>
  <si>
    <t>Porovnání s rokem 2023</t>
  </si>
  <si>
    <t>Návrh rozpočtu TSmCh na rok 2024 je shodný s návrhem rozpočtu na rok 2023.</t>
  </si>
  <si>
    <t>Příspěvková organizace navrhuje investiční příspěvek zřizovatele ve výši 15.600.000,- Kč na pořízení dvou investic. První investicí je SVOZOVÉ MULTIFUNKČNÍ VOZIDLO a druhou investicí je VOZIDLO MYČKA KONTEJNERŮ.</t>
  </si>
  <si>
    <t>1) úprava plánu rozpočtu o druhé kolo KBČ, celkem 2.800.000,-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</si>
</sst>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198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4" fontId="0" fillId="0" borderId="4" xfId="0" applyNumberFormat="1" applyBorder="1" applyProtection="1">
      <protection locked="0"/>
    </xf>
    <xf numFmtId="4" fontId="0" fillId="0" borderId="4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\Rozbory%20n&#225;klad&#367;%20a%20v&#253;nos&#367;%20-%20hlavn&#237;%20&#269;innost%20-%20rok%202022%20-%201-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%20hospoda&#345;en&#237;\Rozbor%20hospoda&#345;en&#237;%202023\Vyhodnocen&#237;%20hospoda&#345;en&#237;%20podle%20rozpo&#269;tu%20za%201.%20pololet&#237;%202023%20-%20TSMC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Pl&#225;n%202023\NR%202023%20+%20SVR%202024-25%20-%202.%20verze%20+%20mosty,%20l&#225;vky%20a%20podcho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odaření PO"/>
      <sheetName val="Vyhod. hosp. PO -střediska"/>
      <sheetName val="List1"/>
      <sheetName val="HČ - SKUT 2022"/>
      <sheetName val="101"/>
      <sheetName val="102"/>
      <sheetName val="103"/>
      <sheetName val="104"/>
      <sheetName val="105"/>
      <sheetName val="108"/>
      <sheetName val="200"/>
      <sheetName val="201"/>
      <sheetName val="202"/>
      <sheetName val="204"/>
      <sheetName val="205"/>
      <sheetName val="206"/>
      <sheetName val="208+209"/>
      <sheetName val="210"/>
      <sheetName val="211"/>
      <sheetName val="Rozbory"/>
      <sheetName val="HČ - SKUT 2016"/>
      <sheetName val="HČ - SKUT 2015"/>
      <sheetName val="HČ - SKUT 2014"/>
      <sheetName val="HČ - SKUT 2013"/>
      <sheetName val="HČ - SKUT 2012"/>
      <sheetName val="HČ - SKUT 2011"/>
      <sheetName val="Měsíční náklady"/>
      <sheetName val="pomocné 203+211"/>
      <sheetName val="Výnosy bez střediska"/>
      <sheetName val="10104"/>
      <sheetName val="203"/>
      <sheetName val="1090204"/>
      <sheetName val="1100206"/>
      <sheetName val="310210"/>
    </sheetNames>
    <sheetDataSet>
      <sheetData sheetId="0">
        <row r="15">
          <cell r="P15">
            <v>0</v>
          </cell>
          <cell r="Q15">
            <v>0</v>
          </cell>
          <cell r="R15">
            <v>22597609.690000001</v>
          </cell>
          <cell r="T15">
            <v>18760452.899999999</v>
          </cell>
        </row>
        <row r="16">
          <cell r="P16">
            <v>158169064</v>
          </cell>
          <cell r="Q16">
            <v>0</v>
          </cell>
          <cell r="R16">
            <v>0</v>
          </cell>
          <cell r="T16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T17">
            <v>0</v>
          </cell>
        </row>
        <row r="18">
          <cell r="P18">
            <v>20000</v>
          </cell>
          <cell r="Q18">
            <v>0</v>
          </cell>
          <cell r="R18">
            <v>0</v>
          </cell>
          <cell r="T18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T19">
            <v>0</v>
          </cell>
        </row>
        <row r="20">
          <cell r="P20">
            <v>0</v>
          </cell>
          <cell r="Q20">
            <v>0</v>
          </cell>
          <cell r="R20">
            <v>1373412.87</v>
          </cell>
          <cell r="T20">
            <v>0</v>
          </cell>
        </row>
        <row r="21">
          <cell r="P21">
            <v>0</v>
          </cell>
          <cell r="Q21">
            <v>0</v>
          </cell>
          <cell r="R21">
            <v>3710925.0500000003</v>
          </cell>
          <cell r="T21">
            <v>15319.050000000001</v>
          </cell>
        </row>
        <row r="22">
          <cell r="P22">
            <v>0</v>
          </cell>
          <cell r="Q22">
            <v>0</v>
          </cell>
          <cell r="R22">
            <v>0</v>
          </cell>
          <cell r="T22">
            <v>0</v>
          </cell>
        </row>
        <row r="23">
          <cell r="P23">
            <v>289256.20999999996</v>
          </cell>
          <cell r="Q23">
            <v>0</v>
          </cell>
          <cell r="R23">
            <v>289256.20999999996</v>
          </cell>
          <cell r="T23">
            <v>0</v>
          </cell>
        </row>
        <row r="28">
          <cell r="P28">
            <v>5824244.957958594</v>
          </cell>
          <cell r="Q28">
            <v>0</v>
          </cell>
          <cell r="R28">
            <v>832109.71204140631</v>
          </cell>
          <cell r="T28">
            <v>47702.67</v>
          </cell>
        </row>
        <row r="29">
          <cell r="P29">
            <v>12420241.464104768</v>
          </cell>
          <cell r="Q29">
            <v>0</v>
          </cell>
          <cell r="R29">
            <v>1774479.5458952312</v>
          </cell>
          <cell r="T29">
            <v>2759743.47</v>
          </cell>
        </row>
        <row r="30">
          <cell r="P30">
            <v>15561282.692801224</v>
          </cell>
          <cell r="Q30">
            <v>0</v>
          </cell>
          <cell r="R30">
            <v>2223240.0171987759</v>
          </cell>
          <cell r="T30">
            <v>144582.79999999999</v>
          </cell>
        </row>
        <row r="31">
          <cell r="P31">
            <v>30764210.778203163</v>
          </cell>
          <cell r="Q31">
            <v>0</v>
          </cell>
          <cell r="R31">
            <v>4395281.9217968332</v>
          </cell>
          <cell r="T31">
            <v>4292766.88</v>
          </cell>
        </row>
        <row r="32">
          <cell r="P32">
            <v>52484220.416837104</v>
          </cell>
          <cell r="Q32">
            <v>0</v>
          </cell>
          <cell r="R32">
            <v>7498419.0831629001</v>
          </cell>
          <cell r="T32">
            <v>3371925.5</v>
          </cell>
        </row>
        <row r="33">
          <cell r="P33">
            <v>51387011.608221069</v>
          </cell>
          <cell r="Q33">
            <v>0</v>
          </cell>
          <cell r="R33">
            <v>7341660.891778932</v>
          </cell>
          <cell r="T33">
            <v>3371925.5</v>
          </cell>
        </row>
        <row r="34">
          <cell r="P34">
            <v>1097208.8086160324</v>
          </cell>
          <cell r="Q34">
            <v>0</v>
          </cell>
          <cell r="R34">
            <v>156758.19138396755</v>
          </cell>
          <cell r="T34">
            <v>0</v>
          </cell>
        </row>
        <row r="35">
          <cell r="P35">
            <v>18555941.293421376</v>
          </cell>
          <cell r="Q35">
            <v>0</v>
          </cell>
          <cell r="R35">
            <v>2651086.8065786245</v>
          </cell>
          <cell r="T35">
            <v>1251830.19</v>
          </cell>
        </row>
        <row r="36">
          <cell r="P36">
            <v>104091.33405436974</v>
          </cell>
          <cell r="Q36">
            <v>0</v>
          </cell>
          <cell r="R36">
            <v>14871.525945630259</v>
          </cell>
          <cell r="T36">
            <v>20404.010000000002</v>
          </cell>
        </row>
        <row r="37">
          <cell r="P37">
            <v>12841822.09177958</v>
          </cell>
          <cell r="Q37">
            <v>0</v>
          </cell>
          <cell r="R37">
            <v>1834710.7582204214</v>
          </cell>
          <cell r="T37">
            <v>991593.15</v>
          </cell>
        </row>
        <row r="38">
          <cell r="P38">
            <v>14996152.497748507</v>
          </cell>
          <cell r="Q38">
            <v>0</v>
          </cell>
          <cell r="R38">
            <v>2142499.8822515598</v>
          </cell>
          <cell r="T38">
            <v>620647.82999999996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. 1.pol. 2023"/>
    </sheetNames>
    <sheetDataSet>
      <sheetData sheetId="0">
        <row r="15">
          <cell r="J15">
            <v>0</v>
          </cell>
          <cell r="K15">
            <v>0</v>
          </cell>
          <cell r="L15">
            <v>16690000</v>
          </cell>
          <cell r="N15">
            <v>17100000</v>
          </cell>
          <cell r="P15">
            <v>0</v>
          </cell>
          <cell r="Q15">
            <v>0</v>
          </cell>
          <cell r="R15">
            <v>11786260.800000001</v>
          </cell>
          <cell r="T15">
            <v>11079422.609999999</v>
          </cell>
        </row>
        <row r="16">
          <cell r="J16">
            <v>169016600</v>
          </cell>
          <cell r="K16">
            <v>0</v>
          </cell>
          <cell r="L16">
            <v>0</v>
          </cell>
          <cell r="N16">
            <v>0</v>
          </cell>
          <cell r="P16">
            <v>84508300</v>
          </cell>
          <cell r="Q16">
            <v>0</v>
          </cell>
          <cell r="R16">
            <v>0</v>
          </cell>
          <cell r="T16">
            <v>0</v>
          </cell>
        </row>
        <row r="17">
          <cell r="J17">
            <v>0</v>
          </cell>
          <cell r="K17">
            <v>0</v>
          </cell>
          <cell r="L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</row>
        <row r="20">
          <cell r="J20">
            <v>0</v>
          </cell>
          <cell r="K20">
            <v>0</v>
          </cell>
          <cell r="L20">
            <v>3770000</v>
          </cell>
          <cell r="N20">
            <v>0</v>
          </cell>
          <cell r="P20">
            <v>0</v>
          </cell>
          <cell r="Q20">
            <v>0</v>
          </cell>
          <cell r="R20">
            <v>287260.17</v>
          </cell>
          <cell r="T20">
            <v>0</v>
          </cell>
        </row>
        <row r="21">
          <cell r="J21">
            <v>0</v>
          </cell>
          <cell r="K21">
            <v>0</v>
          </cell>
          <cell r="L21">
            <v>3200000</v>
          </cell>
          <cell r="N21">
            <v>0</v>
          </cell>
          <cell r="P21">
            <v>0</v>
          </cell>
          <cell r="Q21">
            <v>0</v>
          </cell>
          <cell r="R21">
            <v>2163636.34</v>
          </cell>
          <cell r="T21">
            <v>47477.33</v>
          </cell>
        </row>
        <row r="22">
          <cell r="J22">
            <v>0</v>
          </cell>
          <cell r="K22">
            <v>0</v>
          </cell>
          <cell r="L22">
            <v>200000</v>
          </cell>
          <cell r="N22">
            <v>0</v>
          </cell>
          <cell r="P22">
            <v>0</v>
          </cell>
          <cell r="Q22">
            <v>0</v>
          </cell>
          <cell r="R22">
            <v>0</v>
          </cell>
          <cell r="T22">
            <v>0</v>
          </cell>
        </row>
        <row r="23">
          <cell r="J23">
            <v>0</v>
          </cell>
          <cell r="K23">
            <v>0</v>
          </cell>
          <cell r="L23">
            <v>250000</v>
          </cell>
          <cell r="N23">
            <v>0</v>
          </cell>
          <cell r="P23">
            <v>546454.55000000005</v>
          </cell>
          <cell r="Q23">
            <v>0</v>
          </cell>
          <cell r="R23">
            <v>546454.55000000005</v>
          </cell>
          <cell r="T23">
            <v>0</v>
          </cell>
        </row>
        <row r="28">
          <cell r="J28">
            <v>5880000</v>
          </cell>
          <cell r="K28">
            <v>0</v>
          </cell>
          <cell r="L28">
            <v>1020000</v>
          </cell>
          <cell r="N28">
            <v>30000</v>
          </cell>
          <cell r="P28">
            <v>3638154.9783049845</v>
          </cell>
          <cell r="Q28">
            <v>0</v>
          </cell>
          <cell r="R28">
            <v>507408.66169501567</v>
          </cell>
          <cell r="T28">
            <v>115740.87</v>
          </cell>
        </row>
        <row r="29">
          <cell r="J29">
            <v>10212966</v>
          </cell>
          <cell r="K29">
            <v>0</v>
          </cell>
          <cell r="L29">
            <v>1430000</v>
          </cell>
          <cell r="N29">
            <v>2300000</v>
          </cell>
          <cell r="P29">
            <v>5382899.6124114431</v>
          </cell>
          <cell r="Q29">
            <v>0</v>
          </cell>
          <cell r="R29">
            <v>750745.8875885586</v>
          </cell>
          <cell r="T29">
            <v>1324062.8199999998</v>
          </cell>
        </row>
        <row r="30">
          <cell r="J30">
            <v>19011472</v>
          </cell>
          <cell r="K30">
            <v>0</v>
          </cell>
          <cell r="L30">
            <v>1700000</v>
          </cell>
          <cell r="N30">
            <v>70000</v>
          </cell>
          <cell r="P30">
            <v>5961359.690587135</v>
          </cell>
          <cell r="Q30">
            <v>0</v>
          </cell>
          <cell r="R30">
            <v>831422.9494128658</v>
          </cell>
          <cell r="T30">
            <v>80275.89</v>
          </cell>
        </row>
        <row r="31">
          <cell r="J31">
            <v>34404789</v>
          </cell>
          <cell r="K31">
            <v>0</v>
          </cell>
          <cell r="L31">
            <v>5000000</v>
          </cell>
          <cell r="N31">
            <v>4000000</v>
          </cell>
          <cell r="P31">
            <v>17366046.832794771</v>
          </cell>
          <cell r="Q31">
            <v>0</v>
          </cell>
          <cell r="R31">
            <v>2422019.5772052351</v>
          </cell>
          <cell r="T31">
            <v>2397177.1000000006</v>
          </cell>
        </row>
        <row r="32">
          <cell r="J32">
            <v>59010348</v>
          </cell>
          <cell r="K32">
            <v>0</v>
          </cell>
          <cell r="L32">
            <v>8100000</v>
          </cell>
          <cell r="N32">
            <v>3300000</v>
          </cell>
          <cell r="P32">
            <v>28981131.877841227</v>
          </cell>
          <cell r="Q32">
            <v>0</v>
          </cell>
          <cell r="R32">
            <v>4041960.1221587756</v>
          </cell>
          <cell r="T32">
            <v>1917061</v>
          </cell>
        </row>
        <row r="33">
          <cell r="J33">
            <v>58110348</v>
          </cell>
          <cell r="K33">
            <v>0</v>
          </cell>
          <cell r="L33">
            <v>7900000</v>
          </cell>
          <cell r="N33">
            <v>3300000</v>
          </cell>
          <cell r="P33">
            <v>28525921.471051563</v>
          </cell>
          <cell r="Q33">
            <v>0</v>
          </cell>
          <cell r="R33">
            <v>3978472.5289484393</v>
          </cell>
          <cell r="T33">
            <v>1917061</v>
          </cell>
        </row>
        <row r="34">
          <cell r="J34">
            <v>900000</v>
          </cell>
          <cell r="K34">
            <v>0</v>
          </cell>
          <cell r="L34">
            <v>200000</v>
          </cell>
          <cell r="N34">
            <v>0</v>
          </cell>
          <cell r="P34">
            <v>455210.40678966366</v>
          </cell>
          <cell r="Q34">
            <v>0</v>
          </cell>
          <cell r="R34">
            <v>63487.593210336352</v>
          </cell>
          <cell r="T34">
            <v>0</v>
          </cell>
        </row>
        <row r="35">
          <cell r="J35">
            <v>19817618</v>
          </cell>
          <cell r="K35">
            <v>0</v>
          </cell>
          <cell r="L35">
            <v>2670000</v>
          </cell>
          <cell r="N35">
            <v>1150000</v>
          </cell>
          <cell r="P35">
            <v>10317882.585880863</v>
          </cell>
          <cell r="Q35">
            <v>0</v>
          </cell>
          <cell r="R35">
            <v>1439021.434119137</v>
          </cell>
          <cell r="T35">
            <v>718034.92999999993</v>
          </cell>
        </row>
        <row r="36">
          <cell r="J36">
            <v>60000</v>
          </cell>
          <cell r="K36">
            <v>0</v>
          </cell>
          <cell r="L36">
            <v>10000</v>
          </cell>
          <cell r="N36">
            <v>250000</v>
          </cell>
          <cell r="P36">
            <v>49581.898246385688</v>
          </cell>
          <cell r="Q36">
            <v>0</v>
          </cell>
          <cell r="R36">
            <v>6915.1217536143122</v>
          </cell>
          <cell r="T36">
            <v>3623.28</v>
          </cell>
        </row>
        <row r="37">
          <cell r="J37">
            <v>17516407</v>
          </cell>
          <cell r="K37">
            <v>0</v>
          </cell>
          <cell r="L37">
            <v>2250000</v>
          </cell>
          <cell r="N37">
            <v>1000000</v>
          </cell>
          <cell r="P37">
            <v>7772294.9638218619</v>
          </cell>
          <cell r="Q37">
            <v>0</v>
          </cell>
          <cell r="R37">
            <v>1083991.6961781392</v>
          </cell>
          <cell r="T37">
            <v>1125507.01</v>
          </cell>
        </row>
        <row r="38">
          <cell r="J38">
            <v>6200000</v>
          </cell>
          <cell r="K38">
            <v>0</v>
          </cell>
          <cell r="L38">
            <v>1100000</v>
          </cell>
          <cell r="N38">
            <v>2283000</v>
          </cell>
          <cell r="P38">
            <v>8518374.4192111194</v>
          </cell>
          <cell r="Q38">
            <v>0</v>
          </cell>
          <cell r="R38">
            <v>1188046.4107888904</v>
          </cell>
          <cell r="T38">
            <v>1272546.56</v>
          </cell>
        </row>
        <row r="51">
          <cell r="E51">
            <v>4000</v>
          </cell>
          <cell r="F51">
            <v>0</v>
          </cell>
        </row>
        <row r="52">
          <cell r="E52">
            <v>9982</v>
          </cell>
          <cell r="F52">
            <v>15380</v>
          </cell>
        </row>
        <row r="53">
          <cell r="E53">
            <v>0</v>
          </cell>
          <cell r="F53">
            <v>0</v>
          </cell>
        </row>
        <row r="54">
          <cell r="E54">
            <v>688</v>
          </cell>
          <cell r="F54">
            <v>648</v>
          </cell>
        </row>
        <row r="57">
          <cell r="E57">
            <v>188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51">
          <cell r="V51">
            <v>198936.75</v>
          </cell>
          <cell r="W51">
            <v>0</v>
          </cell>
          <cell r="X51">
            <v>0</v>
          </cell>
          <cell r="Y51">
            <v>198936.75</v>
          </cell>
        </row>
        <row r="52">
          <cell r="V52">
            <v>5511407</v>
          </cell>
          <cell r="W52">
            <v>20766407</v>
          </cell>
          <cell r="X52">
            <v>20886270</v>
          </cell>
          <cell r="Y52">
            <v>5391544</v>
          </cell>
        </row>
        <row r="53"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V54">
            <v>190132.56000000006</v>
          </cell>
          <cell r="W54">
            <v>1408206.96</v>
          </cell>
          <cell r="X54">
            <v>1400000</v>
          </cell>
          <cell r="Y54">
            <v>198339.52000000002</v>
          </cell>
        </row>
        <row r="57">
          <cell r="V57">
            <v>185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28"/>
  <sheetViews>
    <sheetView showGridLines="0" tabSelected="1" zoomScale="80" zoomScaleNormal="80" zoomScaleSheetLayoutView="80" workbookViewId="0">
      <selection activeCell="B32" sqref="B32:AB3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8.28515625" customWidth="1"/>
    <col min="5" max="5" width="17.85546875" customWidth="1"/>
    <col min="6" max="6" width="16.85546875" customWidth="1"/>
    <col min="7" max="7" width="21.28515625" customWidth="1"/>
    <col min="8" max="8" width="15.7109375" customWidth="1"/>
    <col min="9" max="9" width="17.28515625" customWidth="1"/>
    <col min="10" max="10" width="18.28515625" customWidth="1"/>
    <col min="11" max="11" width="17.85546875" customWidth="1"/>
    <col min="12" max="12" width="13.7109375" customWidth="1"/>
    <col min="13" max="13" width="23.42578125" style="1" customWidth="1"/>
    <col min="14" max="14" width="15.28515625" customWidth="1"/>
    <col min="15" max="15" width="16.28515625" customWidth="1"/>
    <col min="16" max="18" width="16.42578125" customWidth="1"/>
    <col min="19" max="19" width="21.140625" customWidth="1"/>
    <col min="20" max="20" width="15.140625" customWidth="1"/>
    <col min="21" max="21" width="16.7109375" customWidth="1"/>
    <col min="22" max="22" width="18.28515625" customWidth="1"/>
    <col min="23" max="23" width="14.140625" bestFit="1" customWidth="1"/>
    <col min="24" max="24" width="13.140625" bestFit="1" customWidth="1"/>
    <col min="25" max="25" width="21.85546875" customWidth="1"/>
    <col min="26" max="26" width="14.85546875" bestFit="1" customWidth="1"/>
    <col min="27" max="27" width="16.28515625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5" t="s">
        <v>105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43</v>
      </c>
      <c r="C4" s="3"/>
      <c r="D4" s="183" t="s">
        <v>100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44</v>
      </c>
      <c r="C6" s="3"/>
      <c r="D6" s="80">
        <v>79065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45</v>
      </c>
      <c r="C8" s="3"/>
      <c r="D8" s="184" t="s">
        <v>101</v>
      </c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195" t="s">
        <v>37</v>
      </c>
      <c r="C10" s="188" t="s">
        <v>38</v>
      </c>
      <c r="D10" s="171" t="s">
        <v>106</v>
      </c>
      <c r="E10" s="172"/>
      <c r="F10" s="172"/>
      <c r="G10" s="172"/>
      <c r="H10" s="172"/>
      <c r="I10" s="173"/>
      <c r="J10" s="171" t="s">
        <v>107</v>
      </c>
      <c r="K10" s="172"/>
      <c r="L10" s="172"/>
      <c r="M10" s="172"/>
      <c r="N10" s="172"/>
      <c r="O10" s="173"/>
      <c r="P10" s="171" t="s">
        <v>108</v>
      </c>
      <c r="Q10" s="172"/>
      <c r="R10" s="172"/>
      <c r="S10" s="172"/>
      <c r="T10" s="172"/>
      <c r="U10" s="173"/>
      <c r="V10" s="171" t="s">
        <v>109</v>
      </c>
      <c r="W10" s="172"/>
      <c r="X10" s="172"/>
      <c r="Y10" s="172"/>
      <c r="Z10" s="172"/>
      <c r="AA10" s="173"/>
      <c r="AB10" s="154" t="s">
        <v>110</v>
      </c>
      <c r="AC10" s="3"/>
      <c r="AD10" s="3"/>
    </row>
    <row r="11" spans="1:30" ht="30.75" customHeight="1" thickBot="1" x14ac:dyDescent="0.3">
      <c r="A11" s="3"/>
      <c r="B11" s="196"/>
      <c r="C11" s="189"/>
      <c r="D11" s="157" t="s">
        <v>39</v>
      </c>
      <c r="E11" s="158"/>
      <c r="F11" s="158"/>
      <c r="G11" s="159"/>
      <c r="H11" s="7" t="s">
        <v>40</v>
      </c>
      <c r="I11" s="7" t="s">
        <v>61</v>
      </c>
      <c r="J11" s="157" t="s">
        <v>39</v>
      </c>
      <c r="K11" s="158"/>
      <c r="L11" s="158"/>
      <c r="M11" s="159"/>
      <c r="N11" s="7" t="s">
        <v>40</v>
      </c>
      <c r="O11" s="7" t="s">
        <v>61</v>
      </c>
      <c r="P11" s="157" t="s">
        <v>39</v>
      </c>
      <c r="Q11" s="158"/>
      <c r="R11" s="158"/>
      <c r="S11" s="159"/>
      <c r="T11" s="7" t="s">
        <v>40</v>
      </c>
      <c r="U11" s="7" t="s">
        <v>61</v>
      </c>
      <c r="V11" s="157" t="s">
        <v>39</v>
      </c>
      <c r="W11" s="158"/>
      <c r="X11" s="158"/>
      <c r="Y11" s="159"/>
      <c r="Z11" s="7" t="s">
        <v>40</v>
      </c>
      <c r="AA11" s="7" t="s">
        <v>61</v>
      </c>
      <c r="AB11" s="155"/>
      <c r="AC11" s="3"/>
      <c r="AD11" s="3"/>
    </row>
    <row r="12" spans="1:30" ht="15.75" customHeight="1" thickBot="1" x14ac:dyDescent="0.3">
      <c r="A12" s="3"/>
      <c r="B12" s="196"/>
      <c r="C12" s="190"/>
      <c r="D12" s="160" t="s">
        <v>62</v>
      </c>
      <c r="E12" s="161"/>
      <c r="F12" s="161"/>
      <c r="G12" s="161"/>
      <c r="H12" s="161"/>
      <c r="I12" s="162"/>
      <c r="J12" s="160" t="s">
        <v>62</v>
      </c>
      <c r="K12" s="161"/>
      <c r="L12" s="161"/>
      <c r="M12" s="161"/>
      <c r="N12" s="161"/>
      <c r="O12" s="162"/>
      <c r="P12" s="160" t="s">
        <v>62</v>
      </c>
      <c r="Q12" s="161"/>
      <c r="R12" s="161"/>
      <c r="S12" s="161"/>
      <c r="T12" s="161"/>
      <c r="U12" s="162"/>
      <c r="V12" s="160" t="s">
        <v>62</v>
      </c>
      <c r="W12" s="161"/>
      <c r="X12" s="161"/>
      <c r="Y12" s="161"/>
      <c r="Z12" s="161"/>
      <c r="AA12" s="162"/>
      <c r="AB12" s="155"/>
      <c r="AC12" s="3"/>
      <c r="AD12" s="3"/>
    </row>
    <row r="13" spans="1:30" ht="15.75" customHeight="1" thickBot="1" x14ac:dyDescent="0.3">
      <c r="A13" s="3"/>
      <c r="B13" s="197"/>
      <c r="C13" s="191"/>
      <c r="D13" s="163" t="s">
        <v>57</v>
      </c>
      <c r="E13" s="164"/>
      <c r="F13" s="164"/>
      <c r="G13" s="167" t="s">
        <v>63</v>
      </c>
      <c r="H13" s="178" t="s">
        <v>66</v>
      </c>
      <c r="I13" s="165" t="s">
        <v>62</v>
      </c>
      <c r="J13" s="163" t="s">
        <v>57</v>
      </c>
      <c r="K13" s="164"/>
      <c r="L13" s="164"/>
      <c r="M13" s="167" t="s">
        <v>63</v>
      </c>
      <c r="N13" s="178" t="s">
        <v>66</v>
      </c>
      <c r="O13" s="165" t="s">
        <v>62</v>
      </c>
      <c r="P13" s="163" t="s">
        <v>57</v>
      </c>
      <c r="Q13" s="164"/>
      <c r="R13" s="164"/>
      <c r="S13" s="167" t="s">
        <v>63</v>
      </c>
      <c r="T13" s="178" t="s">
        <v>66</v>
      </c>
      <c r="U13" s="165" t="s">
        <v>62</v>
      </c>
      <c r="V13" s="163" t="s">
        <v>57</v>
      </c>
      <c r="W13" s="164"/>
      <c r="X13" s="164"/>
      <c r="Y13" s="167" t="s">
        <v>63</v>
      </c>
      <c r="Z13" s="178" t="s">
        <v>66</v>
      </c>
      <c r="AA13" s="165" t="s">
        <v>62</v>
      </c>
      <c r="AB13" s="155"/>
      <c r="AC13" s="3"/>
      <c r="AD13" s="3"/>
    </row>
    <row r="14" spans="1:30" ht="15.75" thickBot="1" x14ac:dyDescent="0.3">
      <c r="A14" s="3"/>
      <c r="B14" s="8"/>
      <c r="C14" s="9"/>
      <c r="D14" s="128" t="s">
        <v>58</v>
      </c>
      <c r="E14" s="129" t="s">
        <v>90</v>
      </c>
      <c r="F14" s="129" t="s">
        <v>59</v>
      </c>
      <c r="G14" s="168"/>
      <c r="H14" s="179"/>
      <c r="I14" s="166"/>
      <c r="J14" s="128" t="s">
        <v>58</v>
      </c>
      <c r="K14" s="129" t="s">
        <v>90</v>
      </c>
      <c r="L14" s="129" t="s">
        <v>59</v>
      </c>
      <c r="M14" s="168"/>
      <c r="N14" s="179"/>
      <c r="O14" s="166"/>
      <c r="P14" s="128" t="s">
        <v>58</v>
      </c>
      <c r="Q14" s="129" t="s">
        <v>90</v>
      </c>
      <c r="R14" s="129" t="s">
        <v>59</v>
      </c>
      <c r="S14" s="168"/>
      <c r="T14" s="179"/>
      <c r="U14" s="166"/>
      <c r="V14" s="128" t="s">
        <v>58</v>
      </c>
      <c r="W14" s="129" t="s">
        <v>90</v>
      </c>
      <c r="X14" s="129" t="s">
        <v>59</v>
      </c>
      <c r="Y14" s="168"/>
      <c r="Z14" s="179"/>
      <c r="AA14" s="166"/>
      <c r="AB14" s="156"/>
      <c r="AC14" s="3"/>
      <c r="AD14" s="3"/>
    </row>
    <row r="15" spans="1:30" x14ac:dyDescent="0.25">
      <c r="A15" s="3"/>
      <c r="B15" s="33" t="s">
        <v>0</v>
      </c>
      <c r="C15" s="34" t="s">
        <v>52</v>
      </c>
      <c r="D15" s="10">
        <f>+'[1]Vyhodnocení hospodaření PO'!P15</f>
        <v>0</v>
      </c>
      <c r="E15" s="11">
        <f>+'[1]Vyhodnocení hospodaření PO'!Q15</f>
        <v>0</v>
      </c>
      <c r="F15" s="53">
        <f>+'[1]Vyhodnocení hospodaření PO'!R15</f>
        <v>22597609.690000001</v>
      </c>
      <c r="G15" s="59">
        <f>SUM(D15:F15)</f>
        <v>22597609.690000001</v>
      </c>
      <c r="H15" s="62">
        <f>+'[1]Vyhodnocení hospodaření PO'!T15</f>
        <v>18760452.899999999</v>
      </c>
      <c r="I15" s="12">
        <f>G15+H15</f>
        <v>41358062.590000004</v>
      </c>
      <c r="J15" s="10">
        <f>+'[2]Vyhodnocení hosp. 1.pol. 2023'!J15</f>
        <v>0</v>
      </c>
      <c r="K15" s="11">
        <f>+'[2]Vyhodnocení hosp. 1.pol. 2023'!K15</f>
        <v>0</v>
      </c>
      <c r="L15" s="53">
        <f>+'[2]Vyhodnocení hosp. 1.pol. 2023'!L15</f>
        <v>16690000</v>
      </c>
      <c r="M15" s="59">
        <f t="shared" ref="M15:M23" si="0">SUM(J15:L15)</f>
        <v>16690000</v>
      </c>
      <c r="N15" s="62">
        <f>+'[2]Vyhodnocení hosp. 1.pol. 2023'!N15</f>
        <v>17100000</v>
      </c>
      <c r="O15" s="12">
        <f>M15+N15</f>
        <v>33790000</v>
      </c>
      <c r="P15" s="10">
        <f>+'[2]Vyhodnocení hosp. 1.pol. 2023'!P15</f>
        <v>0</v>
      </c>
      <c r="Q15" s="11">
        <f>+'[2]Vyhodnocení hosp. 1.pol. 2023'!Q15</f>
        <v>0</v>
      </c>
      <c r="R15" s="53">
        <f>+'[2]Vyhodnocení hosp. 1.pol. 2023'!R15</f>
        <v>11786260.800000001</v>
      </c>
      <c r="S15" s="59">
        <f>SUM(P15:R15)</f>
        <v>11786260.800000001</v>
      </c>
      <c r="T15" s="62">
        <f>+'[2]Vyhodnocení hosp. 1.pol. 2023'!T15</f>
        <v>11079422.609999999</v>
      </c>
      <c r="U15" s="12">
        <f>S15+T15</f>
        <v>22865683.41</v>
      </c>
      <c r="V15" s="10">
        <f>+J15</f>
        <v>0</v>
      </c>
      <c r="W15" s="11">
        <f t="shared" ref="W15:X23" si="1">+K15</f>
        <v>0</v>
      </c>
      <c r="X15" s="53">
        <f t="shared" si="1"/>
        <v>16690000</v>
      </c>
      <c r="Y15" s="59">
        <f>SUM(V15:X15)</f>
        <v>16690000</v>
      </c>
      <c r="Z15" s="62">
        <f>+N15</f>
        <v>17100000</v>
      </c>
      <c r="AA15" s="12">
        <f>Y15+Z15</f>
        <v>33790000</v>
      </c>
      <c r="AB15" s="132">
        <f>(AA15/O15)</f>
        <v>1</v>
      </c>
      <c r="AC15" s="3"/>
      <c r="AD15" s="3"/>
    </row>
    <row r="16" spans="1:30" x14ac:dyDescent="0.25">
      <c r="A16" s="3"/>
      <c r="B16" s="13" t="s">
        <v>1</v>
      </c>
      <c r="C16" s="115" t="s">
        <v>60</v>
      </c>
      <c r="D16" s="54">
        <f>+'[1]Vyhodnocení hospodaření PO'!P16</f>
        <v>158169064</v>
      </c>
      <c r="E16" s="14">
        <f>+'[1]Vyhodnocení hospodaření PO'!Q16</f>
        <v>0</v>
      </c>
      <c r="F16" s="14">
        <f>+'[1]Vyhodnocení hospodaření PO'!R16</f>
        <v>0</v>
      </c>
      <c r="G16" s="60">
        <f t="shared" ref="G16:G23" si="2">SUM(D16:F16)</f>
        <v>158169064</v>
      </c>
      <c r="H16" s="63">
        <f>+'[1]Vyhodnocení hospodaření PO'!T16</f>
        <v>0</v>
      </c>
      <c r="I16" s="12">
        <f t="shared" ref="I16:I23" si="3">G16+H16</f>
        <v>158169064</v>
      </c>
      <c r="J16" s="54">
        <f>+'[2]Vyhodnocení hosp. 1.pol. 2023'!J16</f>
        <v>169016600</v>
      </c>
      <c r="K16" s="14">
        <f>+'[2]Vyhodnocení hosp. 1.pol. 2023'!K16</f>
        <v>0</v>
      </c>
      <c r="L16" s="14">
        <f>+'[2]Vyhodnocení hosp. 1.pol. 2023'!L16</f>
        <v>0</v>
      </c>
      <c r="M16" s="60">
        <f t="shared" si="0"/>
        <v>169016600</v>
      </c>
      <c r="N16" s="63">
        <f>+'[2]Vyhodnocení hosp. 1.pol. 2023'!N16</f>
        <v>0</v>
      </c>
      <c r="O16" s="12">
        <f t="shared" ref="O16:O20" si="4">M16+N16</f>
        <v>169016600</v>
      </c>
      <c r="P16" s="54">
        <f>+'[2]Vyhodnocení hosp. 1.pol. 2023'!P16</f>
        <v>84508300</v>
      </c>
      <c r="Q16" s="14">
        <f>+'[2]Vyhodnocení hosp. 1.pol. 2023'!Q16</f>
        <v>0</v>
      </c>
      <c r="R16" s="14">
        <f>+'[2]Vyhodnocení hosp. 1.pol. 2023'!R16</f>
        <v>0</v>
      </c>
      <c r="S16" s="60">
        <f t="shared" ref="S16:S23" si="5">SUM(P16:R16)</f>
        <v>84508300</v>
      </c>
      <c r="T16" s="63">
        <f>+'[2]Vyhodnocení hosp. 1.pol. 2023'!T16</f>
        <v>0</v>
      </c>
      <c r="U16" s="12">
        <f t="shared" ref="U16:U20" si="6">S16+T16</f>
        <v>84508300</v>
      </c>
      <c r="V16" s="54">
        <f>+J16+2800000</f>
        <v>171816600</v>
      </c>
      <c r="W16" s="14">
        <f t="shared" si="1"/>
        <v>0</v>
      </c>
      <c r="X16" s="14">
        <f t="shared" si="1"/>
        <v>0</v>
      </c>
      <c r="Y16" s="60">
        <f t="shared" ref="Y16:Y23" si="7">SUM(V16:X16)</f>
        <v>171816600</v>
      </c>
      <c r="Z16" s="63">
        <f t="shared" ref="Z16:Z23" si="8">+N16</f>
        <v>0</v>
      </c>
      <c r="AA16" s="12">
        <f t="shared" ref="AA16:AA20" si="9">Y16+Z16</f>
        <v>171816600</v>
      </c>
      <c r="AB16" s="132">
        <f t="shared" ref="AB16:AB24" si="10">(AA16/O16)</f>
        <v>1.0165664201031142</v>
      </c>
      <c r="AC16" s="3"/>
      <c r="AD16" s="3"/>
    </row>
    <row r="17" spans="1:30" x14ac:dyDescent="0.25">
      <c r="A17" s="3"/>
      <c r="B17" s="13" t="s">
        <v>3</v>
      </c>
      <c r="C17" s="116" t="s">
        <v>79</v>
      </c>
      <c r="D17" s="55">
        <f>+'[1]Vyhodnocení hospodaření PO'!P17</f>
        <v>0</v>
      </c>
      <c r="E17" s="15">
        <f>+'[1]Vyhodnocení hospodaření PO'!Q17</f>
        <v>0</v>
      </c>
      <c r="F17" s="15">
        <f>+'[1]Vyhodnocení hospodaření PO'!R17</f>
        <v>0</v>
      </c>
      <c r="G17" s="60">
        <f t="shared" si="2"/>
        <v>0</v>
      </c>
      <c r="H17" s="64">
        <f>+'[1]Vyhodnocení hospodaření PO'!T17</f>
        <v>0</v>
      </c>
      <c r="I17" s="12">
        <f t="shared" si="3"/>
        <v>0</v>
      </c>
      <c r="J17" s="55">
        <f>+'[2]Vyhodnocení hosp. 1.pol. 2023'!J17</f>
        <v>0</v>
      </c>
      <c r="K17" s="15">
        <f>+'[2]Vyhodnocení hosp. 1.pol. 2023'!K17</f>
        <v>0</v>
      </c>
      <c r="L17" s="15">
        <f>+'[2]Vyhodnocení hosp. 1.pol. 2023'!L17</f>
        <v>0</v>
      </c>
      <c r="M17" s="60">
        <f t="shared" si="0"/>
        <v>0</v>
      </c>
      <c r="N17" s="64">
        <f>+'[2]Vyhodnocení hosp. 1.pol. 2023'!N17</f>
        <v>0</v>
      </c>
      <c r="O17" s="12">
        <f t="shared" si="4"/>
        <v>0</v>
      </c>
      <c r="P17" s="55">
        <f>+'[2]Vyhodnocení hosp. 1.pol. 2023'!P17</f>
        <v>0</v>
      </c>
      <c r="Q17" s="15">
        <f>+'[2]Vyhodnocení hosp. 1.pol. 2023'!Q17</f>
        <v>0</v>
      </c>
      <c r="R17" s="15">
        <f>+'[2]Vyhodnocení hosp. 1.pol. 2023'!R17</f>
        <v>0</v>
      </c>
      <c r="S17" s="60">
        <f t="shared" si="5"/>
        <v>0</v>
      </c>
      <c r="T17" s="64">
        <f>+'[2]Vyhodnocení hosp. 1.pol. 2023'!T17</f>
        <v>0</v>
      </c>
      <c r="U17" s="12">
        <f t="shared" si="6"/>
        <v>0</v>
      </c>
      <c r="V17" s="55">
        <f t="shared" ref="V17:V23" si="11">+J17</f>
        <v>0</v>
      </c>
      <c r="W17" s="15">
        <f t="shared" si="1"/>
        <v>0</v>
      </c>
      <c r="X17" s="15">
        <f t="shared" si="1"/>
        <v>0</v>
      </c>
      <c r="Y17" s="60">
        <f t="shared" si="7"/>
        <v>0</v>
      </c>
      <c r="Z17" s="64">
        <f t="shared" si="8"/>
        <v>0</v>
      </c>
      <c r="AA17" s="12">
        <f t="shared" si="9"/>
        <v>0</v>
      </c>
      <c r="AB17" s="132" t="e">
        <f t="shared" si="10"/>
        <v>#DIV/0!</v>
      </c>
      <c r="AC17" s="3"/>
      <c r="AD17" s="3"/>
    </row>
    <row r="18" spans="1:30" x14ac:dyDescent="0.25">
      <c r="A18" s="3"/>
      <c r="B18" s="13" t="s">
        <v>5</v>
      </c>
      <c r="C18" s="117" t="s">
        <v>53</v>
      </c>
      <c r="D18" s="16">
        <f>+'[1]Vyhodnocení hospodaření PO'!P18</f>
        <v>20000</v>
      </c>
      <c r="E18" s="56">
        <f>+'[1]Vyhodnocení hospodaření PO'!Q18</f>
        <v>0</v>
      </c>
      <c r="F18" s="15">
        <f>+'[1]Vyhodnocení hospodaření PO'!R18</f>
        <v>0</v>
      </c>
      <c r="G18" s="60">
        <f t="shared" si="2"/>
        <v>20000</v>
      </c>
      <c r="H18" s="62">
        <f>+'[1]Vyhodnocení hospodaření PO'!T18</f>
        <v>0</v>
      </c>
      <c r="I18" s="12">
        <f t="shared" si="3"/>
        <v>20000</v>
      </c>
      <c r="J18" s="16">
        <f>+'[2]Vyhodnocení hosp. 1.pol. 2023'!J18</f>
        <v>0</v>
      </c>
      <c r="K18" s="56">
        <f>+'[2]Vyhodnocení hosp. 1.pol. 2023'!K18</f>
        <v>0</v>
      </c>
      <c r="L18" s="15">
        <f>+'[2]Vyhodnocení hosp. 1.pol. 2023'!L18</f>
        <v>0</v>
      </c>
      <c r="M18" s="60">
        <f t="shared" si="0"/>
        <v>0</v>
      </c>
      <c r="N18" s="62">
        <f>+'[2]Vyhodnocení hosp. 1.pol. 2023'!N18</f>
        <v>0</v>
      </c>
      <c r="O18" s="12">
        <f t="shared" si="4"/>
        <v>0</v>
      </c>
      <c r="P18" s="16">
        <f>+'[2]Vyhodnocení hosp. 1.pol. 2023'!P18</f>
        <v>0</v>
      </c>
      <c r="Q18" s="56">
        <f>+'[2]Vyhodnocení hosp. 1.pol. 2023'!Q18</f>
        <v>0</v>
      </c>
      <c r="R18" s="15">
        <f>+'[2]Vyhodnocení hosp. 1.pol. 2023'!R18</f>
        <v>0</v>
      </c>
      <c r="S18" s="60">
        <f t="shared" si="5"/>
        <v>0</v>
      </c>
      <c r="T18" s="62">
        <f>+'[2]Vyhodnocení hosp. 1.pol. 2023'!T18</f>
        <v>0</v>
      </c>
      <c r="U18" s="12">
        <f t="shared" si="6"/>
        <v>0</v>
      </c>
      <c r="V18" s="16">
        <f t="shared" si="11"/>
        <v>0</v>
      </c>
      <c r="W18" s="56">
        <f t="shared" si="1"/>
        <v>0</v>
      </c>
      <c r="X18" s="15">
        <f t="shared" si="1"/>
        <v>0</v>
      </c>
      <c r="Y18" s="60">
        <f t="shared" si="7"/>
        <v>0</v>
      </c>
      <c r="Z18" s="62">
        <f t="shared" si="8"/>
        <v>0</v>
      </c>
      <c r="AA18" s="12">
        <f t="shared" si="9"/>
        <v>0</v>
      </c>
      <c r="AB18" s="132" t="e">
        <f t="shared" si="10"/>
        <v>#DIV/0!</v>
      </c>
      <c r="AC18" s="3"/>
      <c r="AD18" s="3"/>
    </row>
    <row r="19" spans="1:30" x14ac:dyDescent="0.25">
      <c r="A19" s="3"/>
      <c r="B19" s="13" t="s">
        <v>7</v>
      </c>
      <c r="C19" s="37" t="s">
        <v>46</v>
      </c>
      <c r="D19" s="17">
        <f>+'[1]Vyhodnocení hospodaření PO'!P19</f>
        <v>0</v>
      </c>
      <c r="E19" s="15">
        <f>+'[1]Vyhodnocení hospodaření PO'!Q19</f>
        <v>0</v>
      </c>
      <c r="F19" s="56">
        <f>+'[1]Vyhodnocení hospodaření PO'!R19</f>
        <v>0</v>
      </c>
      <c r="G19" s="60">
        <f t="shared" si="2"/>
        <v>0</v>
      </c>
      <c r="H19" s="62">
        <f>+'[1]Vyhodnocení hospodaření PO'!T19</f>
        <v>0</v>
      </c>
      <c r="I19" s="12">
        <f t="shared" si="3"/>
        <v>0</v>
      </c>
      <c r="J19" s="17">
        <f>+'[2]Vyhodnocení hosp. 1.pol. 2023'!J19</f>
        <v>0</v>
      </c>
      <c r="K19" s="15">
        <f>+'[2]Vyhodnocení hosp. 1.pol. 2023'!K19</f>
        <v>0</v>
      </c>
      <c r="L19" s="56">
        <f>+'[2]Vyhodnocení hosp. 1.pol. 2023'!L19</f>
        <v>0</v>
      </c>
      <c r="M19" s="60">
        <f t="shared" si="0"/>
        <v>0</v>
      </c>
      <c r="N19" s="62">
        <f>+'[2]Vyhodnocení hosp. 1.pol. 2023'!N19</f>
        <v>0</v>
      </c>
      <c r="O19" s="12">
        <f t="shared" si="4"/>
        <v>0</v>
      </c>
      <c r="P19" s="17">
        <f>+'[2]Vyhodnocení hosp. 1.pol. 2023'!P19</f>
        <v>0</v>
      </c>
      <c r="Q19" s="15">
        <f>+'[2]Vyhodnocení hosp. 1.pol. 2023'!Q19</f>
        <v>0</v>
      </c>
      <c r="R19" s="56">
        <f>+'[2]Vyhodnocení hosp. 1.pol. 2023'!R19</f>
        <v>0</v>
      </c>
      <c r="S19" s="60">
        <f t="shared" si="5"/>
        <v>0</v>
      </c>
      <c r="T19" s="62">
        <f>+'[2]Vyhodnocení hosp. 1.pol. 2023'!T19</f>
        <v>0</v>
      </c>
      <c r="U19" s="12">
        <f t="shared" si="6"/>
        <v>0</v>
      </c>
      <c r="V19" s="17">
        <f t="shared" si="11"/>
        <v>0</v>
      </c>
      <c r="W19" s="15">
        <f t="shared" si="1"/>
        <v>0</v>
      </c>
      <c r="X19" s="56">
        <f t="shared" si="1"/>
        <v>0</v>
      </c>
      <c r="Y19" s="60">
        <f t="shared" si="7"/>
        <v>0</v>
      </c>
      <c r="Z19" s="62">
        <f t="shared" si="8"/>
        <v>0</v>
      </c>
      <c r="AA19" s="12">
        <f t="shared" si="9"/>
        <v>0</v>
      </c>
      <c r="AB19" s="132" t="e">
        <f t="shared" si="10"/>
        <v>#DIV/0!</v>
      </c>
      <c r="AC19" s="3"/>
      <c r="AD19" s="3"/>
    </row>
    <row r="20" spans="1:30" x14ac:dyDescent="0.25">
      <c r="A20" s="3"/>
      <c r="B20" s="13" t="s">
        <v>9</v>
      </c>
      <c r="C20" s="118" t="s">
        <v>47</v>
      </c>
      <c r="D20" s="16">
        <f>+'[1]Vyhodnocení hospodaření PO'!P20</f>
        <v>0</v>
      </c>
      <c r="E20" s="14">
        <f>+'[1]Vyhodnocení hospodaření PO'!Q20</f>
        <v>0</v>
      </c>
      <c r="F20" s="57">
        <f>+'[1]Vyhodnocení hospodaření PO'!R20</f>
        <v>1373412.87</v>
      </c>
      <c r="G20" s="60">
        <f t="shared" si="2"/>
        <v>1373412.87</v>
      </c>
      <c r="H20" s="62">
        <f>+'[1]Vyhodnocení hospodaření PO'!T20</f>
        <v>0</v>
      </c>
      <c r="I20" s="12">
        <f t="shared" si="3"/>
        <v>1373412.87</v>
      </c>
      <c r="J20" s="16">
        <f>+'[2]Vyhodnocení hosp. 1.pol. 2023'!J20</f>
        <v>0</v>
      </c>
      <c r="K20" s="14">
        <f>+'[2]Vyhodnocení hosp. 1.pol. 2023'!K20</f>
        <v>0</v>
      </c>
      <c r="L20" s="57">
        <f>+'[2]Vyhodnocení hosp. 1.pol. 2023'!L20</f>
        <v>3770000</v>
      </c>
      <c r="M20" s="60">
        <f t="shared" si="0"/>
        <v>3770000</v>
      </c>
      <c r="N20" s="62">
        <f>+'[2]Vyhodnocení hosp. 1.pol. 2023'!N20</f>
        <v>0</v>
      </c>
      <c r="O20" s="12">
        <f t="shared" si="4"/>
        <v>3770000</v>
      </c>
      <c r="P20" s="16">
        <f>+'[2]Vyhodnocení hosp. 1.pol. 2023'!P20</f>
        <v>0</v>
      </c>
      <c r="Q20" s="14">
        <f>+'[2]Vyhodnocení hosp. 1.pol. 2023'!Q20</f>
        <v>0</v>
      </c>
      <c r="R20" s="57">
        <f>+'[2]Vyhodnocení hosp. 1.pol. 2023'!R20</f>
        <v>287260.17</v>
      </c>
      <c r="S20" s="60">
        <f t="shared" si="5"/>
        <v>287260.17</v>
      </c>
      <c r="T20" s="62">
        <f>+'[2]Vyhodnocení hosp. 1.pol. 2023'!T20</f>
        <v>0</v>
      </c>
      <c r="U20" s="12">
        <f t="shared" si="6"/>
        <v>287260.17</v>
      </c>
      <c r="V20" s="16">
        <f t="shared" si="11"/>
        <v>0</v>
      </c>
      <c r="W20" s="14">
        <f t="shared" si="1"/>
        <v>0</v>
      </c>
      <c r="X20" s="57">
        <f t="shared" si="1"/>
        <v>3770000</v>
      </c>
      <c r="Y20" s="60">
        <f t="shared" si="7"/>
        <v>3770000</v>
      </c>
      <c r="Z20" s="62">
        <f t="shared" si="8"/>
        <v>0</v>
      </c>
      <c r="AA20" s="12">
        <f t="shared" si="9"/>
        <v>3770000</v>
      </c>
      <c r="AB20" s="132">
        <f t="shared" si="10"/>
        <v>1</v>
      </c>
      <c r="AC20" s="3"/>
      <c r="AD20" s="3"/>
    </row>
    <row r="21" spans="1:30" x14ac:dyDescent="0.25">
      <c r="A21" s="3"/>
      <c r="B21" s="13" t="s">
        <v>11</v>
      </c>
      <c r="C21" s="36" t="s">
        <v>2</v>
      </c>
      <c r="D21" s="16">
        <f>+'[1]Vyhodnocení hospodaření PO'!P21</f>
        <v>0</v>
      </c>
      <c r="E21" s="14">
        <f>+'[1]Vyhodnocení hospodaření PO'!Q21</f>
        <v>0</v>
      </c>
      <c r="F21" s="57">
        <f>+'[1]Vyhodnocení hospodaření PO'!R21</f>
        <v>3710925.0500000003</v>
      </c>
      <c r="G21" s="60">
        <f t="shared" si="2"/>
        <v>3710925.0500000003</v>
      </c>
      <c r="H21" s="65">
        <f>+'[1]Vyhodnocení hospodaření PO'!T21</f>
        <v>15319.050000000001</v>
      </c>
      <c r="I21" s="12">
        <f>G21+H21</f>
        <v>3726244.1</v>
      </c>
      <c r="J21" s="16">
        <f>+'[2]Vyhodnocení hosp. 1.pol. 2023'!J21</f>
        <v>0</v>
      </c>
      <c r="K21" s="14">
        <f>+'[2]Vyhodnocení hosp. 1.pol. 2023'!K21</f>
        <v>0</v>
      </c>
      <c r="L21" s="57">
        <f>+'[2]Vyhodnocení hosp. 1.pol. 2023'!L21</f>
        <v>3200000</v>
      </c>
      <c r="M21" s="60">
        <f t="shared" si="0"/>
        <v>3200000</v>
      </c>
      <c r="N21" s="65">
        <f>+'[2]Vyhodnocení hosp. 1.pol. 2023'!N21</f>
        <v>0</v>
      </c>
      <c r="O21" s="12">
        <f>M21+N21</f>
        <v>3200000</v>
      </c>
      <c r="P21" s="16">
        <f>+'[2]Vyhodnocení hosp. 1.pol. 2023'!P21</f>
        <v>0</v>
      </c>
      <c r="Q21" s="14">
        <f>+'[2]Vyhodnocení hosp. 1.pol. 2023'!Q21</f>
        <v>0</v>
      </c>
      <c r="R21" s="57">
        <f>+'[2]Vyhodnocení hosp. 1.pol. 2023'!R21</f>
        <v>2163636.34</v>
      </c>
      <c r="S21" s="60">
        <f t="shared" si="5"/>
        <v>2163636.34</v>
      </c>
      <c r="T21" s="65">
        <f>+'[2]Vyhodnocení hosp. 1.pol. 2023'!T21</f>
        <v>47477.33</v>
      </c>
      <c r="U21" s="12">
        <f>S21+T21</f>
        <v>2211113.67</v>
      </c>
      <c r="V21" s="16">
        <f t="shared" si="11"/>
        <v>0</v>
      </c>
      <c r="W21" s="14">
        <f t="shared" si="1"/>
        <v>0</v>
      </c>
      <c r="X21" s="57">
        <f t="shared" si="1"/>
        <v>3200000</v>
      </c>
      <c r="Y21" s="60">
        <f t="shared" si="7"/>
        <v>3200000</v>
      </c>
      <c r="Z21" s="65">
        <f t="shared" si="8"/>
        <v>0</v>
      </c>
      <c r="AA21" s="12">
        <f>Y21+Z21</f>
        <v>3200000</v>
      </c>
      <c r="AB21" s="132">
        <f t="shared" si="10"/>
        <v>1</v>
      </c>
      <c r="AC21" s="3"/>
      <c r="AD21" s="3"/>
    </row>
    <row r="22" spans="1:30" x14ac:dyDescent="0.25">
      <c r="A22" s="3"/>
      <c r="B22" s="13" t="s">
        <v>13</v>
      </c>
      <c r="C22" s="36" t="s">
        <v>4</v>
      </c>
      <c r="D22" s="16">
        <f>+'[1]Vyhodnocení hospodaření PO'!P22</f>
        <v>0</v>
      </c>
      <c r="E22" s="14">
        <f>+'[1]Vyhodnocení hospodaření PO'!Q22</f>
        <v>0</v>
      </c>
      <c r="F22" s="57">
        <f>+'[1]Vyhodnocení hospodaření PO'!R22</f>
        <v>0</v>
      </c>
      <c r="G22" s="60">
        <f t="shared" si="2"/>
        <v>0</v>
      </c>
      <c r="H22" s="65">
        <f>+'[1]Vyhodnocení hospodaření PO'!T22</f>
        <v>0</v>
      </c>
      <c r="I22" s="12">
        <f t="shared" si="3"/>
        <v>0</v>
      </c>
      <c r="J22" s="16">
        <f>+'[2]Vyhodnocení hosp. 1.pol. 2023'!J22</f>
        <v>0</v>
      </c>
      <c r="K22" s="14">
        <f>+'[2]Vyhodnocení hosp. 1.pol. 2023'!K22</f>
        <v>0</v>
      </c>
      <c r="L22" s="57">
        <f>+'[2]Vyhodnocení hosp. 1.pol. 2023'!L22</f>
        <v>200000</v>
      </c>
      <c r="M22" s="60">
        <f t="shared" si="0"/>
        <v>200000</v>
      </c>
      <c r="N22" s="65">
        <f>+'[2]Vyhodnocení hosp. 1.pol. 2023'!N22</f>
        <v>0</v>
      </c>
      <c r="O22" s="12">
        <f t="shared" ref="O22:O23" si="12">M22+N22</f>
        <v>200000</v>
      </c>
      <c r="P22" s="16">
        <f>+'[2]Vyhodnocení hosp. 1.pol. 2023'!P22</f>
        <v>0</v>
      </c>
      <c r="Q22" s="14">
        <f>+'[2]Vyhodnocení hosp. 1.pol. 2023'!Q22</f>
        <v>0</v>
      </c>
      <c r="R22" s="57">
        <f>+'[2]Vyhodnocení hosp. 1.pol. 2023'!R22</f>
        <v>0</v>
      </c>
      <c r="S22" s="60">
        <f t="shared" si="5"/>
        <v>0</v>
      </c>
      <c r="T22" s="65">
        <f>+'[2]Vyhodnocení hosp. 1.pol. 2023'!T22</f>
        <v>0</v>
      </c>
      <c r="U22" s="12">
        <f t="shared" ref="U22:U23" si="13">S22+T22</f>
        <v>0</v>
      </c>
      <c r="V22" s="16">
        <f t="shared" si="11"/>
        <v>0</v>
      </c>
      <c r="W22" s="14">
        <f t="shared" si="1"/>
        <v>0</v>
      </c>
      <c r="X22" s="57">
        <f t="shared" si="1"/>
        <v>200000</v>
      </c>
      <c r="Y22" s="60">
        <f t="shared" si="7"/>
        <v>200000</v>
      </c>
      <c r="Z22" s="65">
        <f t="shared" si="8"/>
        <v>0</v>
      </c>
      <c r="AA22" s="12">
        <f t="shared" ref="AA22:AA23" si="14">Y22+Z22</f>
        <v>200000</v>
      </c>
      <c r="AB22" s="132">
        <f t="shared" si="10"/>
        <v>1</v>
      </c>
      <c r="AC22" s="3"/>
      <c r="AD22" s="3"/>
    </row>
    <row r="23" spans="1:30" ht="15.75" thickBot="1" x14ac:dyDescent="0.3">
      <c r="A23" s="3"/>
      <c r="B23" s="119" t="s">
        <v>15</v>
      </c>
      <c r="C23" s="120" t="s">
        <v>6</v>
      </c>
      <c r="D23" s="19">
        <f>+'[1]Vyhodnocení hospodaření PO'!P23</f>
        <v>289256.20999999996</v>
      </c>
      <c r="E23" s="20">
        <f>+'[1]Vyhodnocení hospodaření PO'!Q23</f>
        <v>0</v>
      </c>
      <c r="F23" s="58">
        <f>+'[1]Vyhodnocení hospodaření PO'!R23</f>
        <v>289256.20999999996</v>
      </c>
      <c r="G23" s="61">
        <f t="shared" si="2"/>
        <v>578512.41999999993</v>
      </c>
      <c r="H23" s="66">
        <f>+'[1]Vyhodnocení hospodaření PO'!T23</f>
        <v>0</v>
      </c>
      <c r="I23" s="21">
        <f t="shared" si="3"/>
        <v>578512.41999999993</v>
      </c>
      <c r="J23" s="19">
        <f>+'[2]Vyhodnocení hosp. 1.pol. 2023'!J23</f>
        <v>0</v>
      </c>
      <c r="K23" s="20">
        <f>+'[2]Vyhodnocení hosp. 1.pol. 2023'!K23</f>
        <v>0</v>
      </c>
      <c r="L23" s="58">
        <f>+'[2]Vyhodnocení hosp. 1.pol. 2023'!L23</f>
        <v>250000</v>
      </c>
      <c r="M23" s="61">
        <f t="shared" si="0"/>
        <v>250000</v>
      </c>
      <c r="N23" s="66">
        <f>+'[2]Vyhodnocení hosp. 1.pol. 2023'!N23</f>
        <v>0</v>
      </c>
      <c r="O23" s="21">
        <f t="shared" si="12"/>
        <v>250000</v>
      </c>
      <c r="P23" s="19">
        <f>+'[2]Vyhodnocení hosp. 1.pol. 2023'!P23</f>
        <v>546454.55000000005</v>
      </c>
      <c r="Q23" s="20">
        <f>+'[2]Vyhodnocení hosp. 1.pol. 2023'!Q23</f>
        <v>0</v>
      </c>
      <c r="R23" s="58">
        <f>+'[2]Vyhodnocení hosp. 1.pol. 2023'!R23</f>
        <v>546454.55000000005</v>
      </c>
      <c r="S23" s="60">
        <f t="shared" si="5"/>
        <v>1092909.1000000001</v>
      </c>
      <c r="T23" s="66">
        <f>+'[2]Vyhodnocení hosp. 1.pol. 2023'!T23</f>
        <v>0</v>
      </c>
      <c r="U23" s="21">
        <f t="shared" si="13"/>
        <v>1092909.1000000001</v>
      </c>
      <c r="V23" s="19">
        <f t="shared" si="11"/>
        <v>0</v>
      </c>
      <c r="W23" s="20">
        <f t="shared" si="1"/>
        <v>0</v>
      </c>
      <c r="X23" s="58">
        <f t="shared" si="1"/>
        <v>250000</v>
      </c>
      <c r="Y23" s="61">
        <f t="shared" si="7"/>
        <v>250000</v>
      </c>
      <c r="Z23" s="66">
        <f t="shared" si="8"/>
        <v>0</v>
      </c>
      <c r="AA23" s="21">
        <f t="shared" si="14"/>
        <v>250000</v>
      </c>
      <c r="AB23" s="135">
        <f t="shared" si="10"/>
        <v>1</v>
      </c>
      <c r="AC23" s="3"/>
      <c r="AD23" s="3"/>
    </row>
    <row r="24" spans="1:30" ht="15.75" thickBot="1" x14ac:dyDescent="0.3">
      <c r="A24" s="3"/>
      <c r="B24" s="22" t="s">
        <v>17</v>
      </c>
      <c r="C24" s="23" t="s">
        <v>8</v>
      </c>
      <c r="D24" s="24">
        <f>SUM(D15:D21)</f>
        <v>158189064</v>
      </c>
      <c r="E24" s="25">
        <f>SUM(E15:E21)</f>
        <v>0</v>
      </c>
      <c r="F24" s="25">
        <f>SUM(F15:F21)</f>
        <v>27681947.610000003</v>
      </c>
      <c r="G24" s="26">
        <f>SUM(D24:F24)</f>
        <v>185871011.61000001</v>
      </c>
      <c r="H24" s="27">
        <f>SUM(H15:H21)</f>
        <v>18775771.949999999</v>
      </c>
      <c r="I24" s="27">
        <f>SUM(I15:I21)</f>
        <v>204646783.56</v>
      </c>
      <c r="J24" s="24">
        <f>SUM(J15:J21)</f>
        <v>169016600</v>
      </c>
      <c r="K24" s="25">
        <f>SUM(K15:K21)</f>
        <v>0</v>
      </c>
      <c r="L24" s="25">
        <f>SUM(L15:L21)</f>
        <v>23660000</v>
      </c>
      <c r="M24" s="26">
        <f>SUM(J24:L24)</f>
        <v>192676600</v>
      </c>
      <c r="N24" s="27">
        <f>SUM(N15:N21)</f>
        <v>17100000</v>
      </c>
      <c r="O24" s="27">
        <f>SUM(O15:O21)</f>
        <v>209776600</v>
      </c>
      <c r="P24" s="24">
        <f>SUM(P15:P21)</f>
        <v>84508300</v>
      </c>
      <c r="Q24" s="25">
        <f>SUM(Q15:Q21)</f>
        <v>0</v>
      </c>
      <c r="R24" s="25">
        <f>SUM(R15:R21)</f>
        <v>14237157.310000001</v>
      </c>
      <c r="S24" s="26">
        <f>SUM(P24:R24)</f>
        <v>98745457.310000002</v>
      </c>
      <c r="T24" s="27">
        <f>SUM(T15:T21)</f>
        <v>11126899.939999999</v>
      </c>
      <c r="U24" s="27">
        <f>SUM(U15:U21)</f>
        <v>109872357.25</v>
      </c>
      <c r="V24" s="24">
        <f>SUM(V15:V21)</f>
        <v>171816600</v>
      </c>
      <c r="W24" s="25">
        <f>SUM(W15:W21)</f>
        <v>0</v>
      </c>
      <c r="X24" s="25">
        <f>SUM(X15:X21)</f>
        <v>23660000</v>
      </c>
      <c r="Y24" s="26">
        <f>SUM(V24:X24)</f>
        <v>195476600</v>
      </c>
      <c r="Z24" s="27">
        <f>SUM(Z15:Z21)</f>
        <v>17100000</v>
      </c>
      <c r="AA24" s="27">
        <f>SUM(AA15:AA21)</f>
        <v>212576600</v>
      </c>
      <c r="AB24" s="136">
        <f t="shared" si="10"/>
        <v>1.0133475325655961</v>
      </c>
      <c r="AC24" s="3"/>
      <c r="AD24" s="3"/>
    </row>
    <row r="25" spans="1:30" ht="15.75" customHeight="1" thickBot="1" x14ac:dyDescent="0.3">
      <c r="A25" s="3"/>
      <c r="B25" s="28"/>
      <c r="C25" s="29"/>
      <c r="D25" s="174" t="s">
        <v>68</v>
      </c>
      <c r="E25" s="175"/>
      <c r="F25" s="175"/>
      <c r="G25" s="176"/>
      <c r="H25" s="176"/>
      <c r="I25" s="177"/>
      <c r="J25" s="174" t="s">
        <v>68</v>
      </c>
      <c r="K25" s="175"/>
      <c r="L25" s="175"/>
      <c r="M25" s="176"/>
      <c r="N25" s="176"/>
      <c r="O25" s="177"/>
      <c r="P25" s="174" t="s">
        <v>68</v>
      </c>
      <c r="Q25" s="175"/>
      <c r="R25" s="175"/>
      <c r="S25" s="176"/>
      <c r="T25" s="176"/>
      <c r="U25" s="177"/>
      <c r="V25" s="174" t="s">
        <v>68</v>
      </c>
      <c r="W25" s="175"/>
      <c r="X25" s="175"/>
      <c r="Y25" s="176"/>
      <c r="Z25" s="176"/>
      <c r="AA25" s="177"/>
      <c r="AB25" s="147" t="s">
        <v>99</v>
      </c>
      <c r="AC25" s="3"/>
      <c r="AD25" s="3"/>
    </row>
    <row r="26" spans="1:30" ht="15.75" thickBot="1" x14ac:dyDescent="0.3">
      <c r="A26" s="3"/>
      <c r="B26" s="193" t="s">
        <v>37</v>
      </c>
      <c r="C26" s="188" t="s">
        <v>38</v>
      </c>
      <c r="D26" s="150" t="s">
        <v>69</v>
      </c>
      <c r="E26" s="151"/>
      <c r="F26" s="151"/>
      <c r="G26" s="167" t="s">
        <v>64</v>
      </c>
      <c r="H26" s="169" t="s">
        <v>67</v>
      </c>
      <c r="I26" s="152" t="s">
        <v>68</v>
      </c>
      <c r="J26" s="150" t="s">
        <v>69</v>
      </c>
      <c r="K26" s="151"/>
      <c r="L26" s="151"/>
      <c r="M26" s="167" t="s">
        <v>64</v>
      </c>
      <c r="N26" s="169" t="s">
        <v>67</v>
      </c>
      <c r="O26" s="152" t="s">
        <v>68</v>
      </c>
      <c r="P26" s="150" t="s">
        <v>69</v>
      </c>
      <c r="Q26" s="151"/>
      <c r="R26" s="151"/>
      <c r="S26" s="167" t="s">
        <v>64</v>
      </c>
      <c r="T26" s="169" t="s">
        <v>67</v>
      </c>
      <c r="U26" s="152" t="s">
        <v>68</v>
      </c>
      <c r="V26" s="150" t="s">
        <v>69</v>
      </c>
      <c r="W26" s="151"/>
      <c r="X26" s="151"/>
      <c r="Y26" s="167" t="s">
        <v>64</v>
      </c>
      <c r="Z26" s="169" t="s">
        <v>67</v>
      </c>
      <c r="AA26" s="152" t="s">
        <v>68</v>
      </c>
      <c r="AB26" s="148"/>
      <c r="AC26" s="3"/>
      <c r="AD26" s="3"/>
    </row>
    <row r="27" spans="1:30" ht="15.75" thickBot="1" x14ac:dyDescent="0.3">
      <c r="A27" s="3"/>
      <c r="B27" s="194"/>
      <c r="C27" s="189"/>
      <c r="D27" s="30" t="s">
        <v>54</v>
      </c>
      <c r="E27" s="31" t="s">
        <v>55</v>
      </c>
      <c r="F27" s="32" t="s">
        <v>56</v>
      </c>
      <c r="G27" s="168"/>
      <c r="H27" s="170"/>
      <c r="I27" s="153"/>
      <c r="J27" s="30" t="s">
        <v>54</v>
      </c>
      <c r="K27" s="31" t="s">
        <v>55</v>
      </c>
      <c r="L27" s="32" t="s">
        <v>56</v>
      </c>
      <c r="M27" s="168"/>
      <c r="N27" s="170"/>
      <c r="O27" s="153"/>
      <c r="P27" s="30" t="s">
        <v>54</v>
      </c>
      <c r="Q27" s="31" t="s">
        <v>55</v>
      </c>
      <c r="R27" s="32" t="s">
        <v>56</v>
      </c>
      <c r="S27" s="168"/>
      <c r="T27" s="170"/>
      <c r="U27" s="153"/>
      <c r="V27" s="30" t="s">
        <v>54</v>
      </c>
      <c r="W27" s="31" t="s">
        <v>55</v>
      </c>
      <c r="X27" s="32" t="s">
        <v>56</v>
      </c>
      <c r="Y27" s="168"/>
      <c r="Z27" s="170"/>
      <c r="AA27" s="153"/>
      <c r="AB27" s="149"/>
      <c r="AC27" s="3"/>
      <c r="AD27" s="3"/>
    </row>
    <row r="28" spans="1:30" x14ac:dyDescent="0.25">
      <c r="A28" s="3"/>
      <c r="B28" s="33" t="s">
        <v>19</v>
      </c>
      <c r="C28" s="34" t="s">
        <v>10</v>
      </c>
      <c r="D28" s="67">
        <f>+'[1]Vyhodnocení hospodaření PO'!P28</f>
        <v>5824244.957958594</v>
      </c>
      <c r="E28" s="67">
        <f>+'[1]Vyhodnocení hospodaření PO'!Q28</f>
        <v>0</v>
      </c>
      <c r="F28" s="67">
        <f>+'[1]Vyhodnocení hospodaření PO'!R28</f>
        <v>832109.71204140631</v>
      </c>
      <c r="G28" s="68">
        <f>SUM(D28:F28)</f>
        <v>6656354.6699999999</v>
      </c>
      <c r="H28" s="68">
        <f>+'[1]Vyhodnocení hospodaření PO'!T28</f>
        <v>47702.67</v>
      </c>
      <c r="I28" s="35">
        <f>G28+H28</f>
        <v>6704057.3399999999</v>
      </c>
      <c r="J28" s="74">
        <f>+'[2]Vyhodnocení hosp. 1.pol. 2023'!J28</f>
        <v>5880000</v>
      </c>
      <c r="K28" s="67">
        <f>+'[2]Vyhodnocení hosp. 1.pol. 2023'!K28</f>
        <v>0</v>
      </c>
      <c r="L28" s="67">
        <f>+'[2]Vyhodnocení hosp. 1.pol. 2023'!L28</f>
        <v>1020000</v>
      </c>
      <c r="M28" s="68">
        <f>SUM(J28:L28)</f>
        <v>6900000</v>
      </c>
      <c r="N28" s="68">
        <f>+'[2]Vyhodnocení hosp. 1.pol. 2023'!N28</f>
        <v>30000</v>
      </c>
      <c r="O28" s="35">
        <f>M28+N28</f>
        <v>6930000</v>
      </c>
      <c r="P28" s="74">
        <f>+'[2]Vyhodnocení hosp. 1.pol. 2023'!P28</f>
        <v>3638154.9783049845</v>
      </c>
      <c r="Q28" s="67">
        <f>+'[2]Vyhodnocení hosp. 1.pol. 2023'!Q28</f>
        <v>0</v>
      </c>
      <c r="R28" s="67">
        <f>+'[2]Vyhodnocení hosp. 1.pol. 2023'!R28</f>
        <v>507408.66169501567</v>
      </c>
      <c r="S28" s="68">
        <f>SUM(P28:R28)</f>
        <v>4145563.64</v>
      </c>
      <c r="T28" s="68">
        <f>+'[2]Vyhodnocení hosp. 1.pol. 2023'!T28</f>
        <v>115740.87</v>
      </c>
      <c r="U28" s="35">
        <f>S28+T28</f>
        <v>4261304.51</v>
      </c>
      <c r="V28" s="144">
        <f>+J28</f>
        <v>5880000</v>
      </c>
      <c r="W28" s="67">
        <f t="shared" ref="W28:X38" si="15">+K28</f>
        <v>0</v>
      </c>
      <c r="X28" s="67">
        <f t="shared" si="15"/>
        <v>1020000</v>
      </c>
      <c r="Y28" s="68">
        <f>SUM(V28:X28)</f>
        <v>6900000</v>
      </c>
      <c r="Z28" s="68">
        <f>+N28</f>
        <v>30000</v>
      </c>
      <c r="AA28" s="35">
        <f>Y28+Z28</f>
        <v>6930000</v>
      </c>
      <c r="AB28" s="132">
        <f t="shared" ref="AB28:AB41" si="16">(AA28/O28)</f>
        <v>1</v>
      </c>
      <c r="AC28" s="3"/>
      <c r="AD28" s="3"/>
    </row>
    <row r="29" spans="1:30" x14ac:dyDescent="0.25">
      <c r="A29" s="3"/>
      <c r="B29" s="13" t="s">
        <v>20</v>
      </c>
      <c r="C29" s="36" t="s">
        <v>12</v>
      </c>
      <c r="D29" s="69">
        <f>+'[1]Vyhodnocení hospodaření PO'!P29</f>
        <v>12420241.464104768</v>
      </c>
      <c r="E29" s="69">
        <f>+'[1]Vyhodnocení hospodaření PO'!Q29</f>
        <v>0</v>
      </c>
      <c r="F29" s="69">
        <f>+'[1]Vyhodnocení hospodaření PO'!R29</f>
        <v>1774479.5458952312</v>
      </c>
      <c r="G29" s="70">
        <f t="shared" ref="G29:G38" si="17">SUM(D29:F29)</f>
        <v>14194721.01</v>
      </c>
      <c r="H29" s="70">
        <f>+'[1]Vyhodnocení hospodaření PO'!T29</f>
        <v>2759743.47</v>
      </c>
      <c r="I29" s="12">
        <f t="shared" ref="I29:I38" si="18">G29+H29</f>
        <v>16954464.48</v>
      </c>
      <c r="J29" s="75">
        <f>+'[2]Vyhodnocení hosp. 1.pol. 2023'!J29</f>
        <v>10212966</v>
      </c>
      <c r="K29" s="69">
        <f>+'[2]Vyhodnocení hosp. 1.pol. 2023'!K29</f>
        <v>0</v>
      </c>
      <c r="L29" s="69">
        <f>+'[2]Vyhodnocení hosp. 1.pol. 2023'!L29</f>
        <v>1430000</v>
      </c>
      <c r="M29" s="70">
        <f t="shared" ref="M29:M38" si="19">SUM(J29:L29)</f>
        <v>11642966</v>
      </c>
      <c r="N29" s="70">
        <f>+'[2]Vyhodnocení hosp. 1.pol. 2023'!N29</f>
        <v>2300000</v>
      </c>
      <c r="O29" s="12">
        <f t="shared" ref="O29:O38" si="20">M29+N29</f>
        <v>13942966</v>
      </c>
      <c r="P29" s="75">
        <f>+'[2]Vyhodnocení hosp. 1.pol. 2023'!P29</f>
        <v>5382899.6124114431</v>
      </c>
      <c r="Q29" s="69">
        <f>+'[2]Vyhodnocení hosp. 1.pol. 2023'!Q29</f>
        <v>0</v>
      </c>
      <c r="R29" s="69">
        <f>+'[2]Vyhodnocení hosp. 1.pol. 2023'!R29</f>
        <v>750745.8875885586</v>
      </c>
      <c r="S29" s="70">
        <f t="shared" ref="S29:S38" si="21">SUM(P29:R29)</f>
        <v>6133645.5000000019</v>
      </c>
      <c r="T29" s="70">
        <f>+'[2]Vyhodnocení hosp. 1.pol. 2023'!T29</f>
        <v>1324062.8199999998</v>
      </c>
      <c r="U29" s="12">
        <f t="shared" ref="U29:U38" si="22">S29+T29</f>
        <v>7457708.3200000022</v>
      </c>
      <c r="V29" s="145">
        <f>+J29+352000</f>
        <v>10564966</v>
      </c>
      <c r="W29" s="69">
        <f t="shared" si="15"/>
        <v>0</v>
      </c>
      <c r="X29" s="69">
        <f t="shared" si="15"/>
        <v>1430000</v>
      </c>
      <c r="Y29" s="70">
        <f t="shared" ref="Y29:Y38" si="23">SUM(V29:X29)</f>
        <v>11994966</v>
      </c>
      <c r="Z29" s="70">
        <f t="shared" ref="Z29:Z38" si="24">+N29</f>
        <v>2300000</v>
      </c>
      <c r="AA29" s="12">
        <f t="shared" ref="AA29:AA38" si="25">Y29+Z29</f>
        <v>14294966</v>
      </c>
      <c r="AB29" s="132">
        <f t="shared" si="16"/>
        <v>1.0252457045366101</v>
      </c>
      <c r="AC29" s="3"/>
      <c r="AD29" s="3"/>
    </row>
    <row r="30" spans="1:30" x14ac:dyDescent="0.25">
      <c r="A30" s="3"/>
      <c r="B30" s="13" t="s">
        <v>22</v>
      </c>
      <c r="C30" s="36" t="s">
        <v>14</v>
      </c>
      <c r="D30" s="69">
        <f>+'[1]Vyhodnocení hospodaření PO'!P30</f>
        <v>15561282.692801224</v>
      </c>
      <c r="E30" s="69">
        <f>+'[1]Vyhodnocení hospodaření PO'!Q30</f>
        <v>0</v>
      </c>
      <c r="F30" s="69">
        <f>+'[1]Vyhodnocení hospodaření PO'!R30</f>
        <v>2223240.0171987759</v>
      </c>
      <c r="G30" s="70">
        <f t="shared" si="17"/>
        <v>17784522.710000001</v>
      </c>
      <c r="H30" s="70">
        <f>+'[1]Vyhodnocení hospodaření PO'!T30</f>
        <v>144582.79999999999</v>
      </c>
      <c r="I30" s="12">
        <f t="shared" si="18"/>
        <v>17929105.510000002</v>
      </c>
      <c r="J30" s="75">
        <f>+'[2]Vyhodnocení hosp. 1.pol. 2023'!J30</f>
        <v>19011472</v>
      </c>
      <c r="K30" s="69">
        <f>+'[2]Vyhodnocení hosp. 1.pol. 2023'!K30</f>
        <v>0</v>
      </c>
      <c r="L30" s="69">
        <f>+'[2]Vyhodnocení hosp. 1.pol. 2023'!L30</f>
        <v>1700000</v>
      </c>
      <c r="M30" s="70">
        <f t="shared" si="19"/>
        <v>20711472</v>
      </c>
      <c r="N30" s="70">
        <f>+'[2]Vyhodnocení hosp. 1.pol. 2023'!N30</f>
        <v>70000</v>
      </c>
      <c r="O30" s="12">
        <f t="shared" si="20"/>
        <v>20781472</v>
      </c>
      <c r="P30" s="75">
        <f>+'[2]Vyhodnocení hosp. 1.pol. 2023'!P30</f>
        <v>5961359.690587135</v>
      </c>
      <c r="Q30" s="69">
        <f>+'[2]Vyhodnocení hosp. 1.pol. 2023'!Q30</f>
        <v>0</v>
      </c>
      <c r="R30" s="69">
        <f>+'[2]Vyhodnocení hosp. 1.pol. 2023'!R30</f>
        <v>831422.9494128658</v>
      </c>
      <c r="S30" s="70">
        <f t="shared" si="21"/>
        <v>6792782.6400000006</v>
      </c>
      <c r="T30" s="70">
        <f>+'[2]Vyhodnocení hosp. 1.pol. 2023'!T30</f>
        <v>80275.89</v>
      </c>
      <c r="U30" s="12">
        <f t="shared" si="22"/>
        <v>6873058.5300000003</v>
      </c>
      <c r="V30" s="145">
        <f t="shared" ref="V30:V38" si="26">+J30</f>
        <v>19011472</v>
      </c>
      <c r="W30" s="69">
        <f t="shared" si="15"/>
        <v>0</v>
      </c>
      <c r="X30" s="69">
        <f t="shared" si="15"/>
        <v>1700000</v>
      </c>
      <c r="Y30" s="70">
        <f t="shared" si="23"/>
        <v>20711472</v>
      </c>
      <c r="Z30" s="70">
        <f t="shared" si="24"/>
        <v>70000</v>
      </c>
      <c r="AA30" s="12">
        <f t="shared" si="25"/>
        <v>20781472</v>
      </c>
      <c r="AB30" s="132">
        <f t="shared" si="16"/>
        <v>1</v>
      </c>
      <c r="AC30" s="3"/>
      <c r="AD30" s="3"/>
    </row>
    <row r="31" spans="1:30" x14ac:dyDescent="0.25">
      <c r="A31" s="3"/>
      <c r="B31" s="13" t="s">
        <v>24</v>
      </c>
      <c r="C31" s="36" t="s">
        <v>16</v>
      </c>
      <c r="D31" s="69">
        <f>+'[1]Vyhodnocení hospodaření PO'!P31</f>
        <v>30764210.778203163</v>
      </c>
      <c r="E31" s="69">
        <f>+'[1]Vyhodnocení hospodaření PO'!Q31</f>
        <v>0</v>
      </c>
      <c r="F31" s="69">
        <f>+'[1]Vyhodnocení hospodaření PO'!R31</f>
        <v>4395281.9217968332</v>
      </c>
      <c r="G31" s="70">
        <f t="shared" si="17"/>
        <v>35159492.699999996</v>
      </c>
      <c r="H31" s="70">
        <f>+'[1]Vyhodnocení hospodaření PO'!T31</f>
        <v>4292766.88</v>
      </c>
      <c r="I31" s="12">
        <f t="shared" si="18"/>
        <v>39452259.579999998</v>
      </c>
      <c r="J31" s="75">
        <f>+'[2]Vyhodnocení hosp. 1.pol. 2023'!J31</f>
        <v>34404789</v>
      </c>
      <c r="K31" s="69">
        <f>+'[2]Vyhodnocení hosp. 1.pol. 2023'!K31</f>
        <v>0</v>
      </c>
      <c r="L31" s="69">
        <f>+'[2]Vyhodnocení hosp. 1.pol. 2023'!L31</f>
        <v>5000000</v>
      </c>
      <c r="M31" s="70">
        <f t="shared" si="19"/>
        <v>39404789</v>
      </c>
      <c r="N31" s="70">
        <f>+'[2]Vyhodnocení hosp. 1.pol. 2023'!N31</f>
        <v>4000000</v>
      </c>
      <c r="O31" s="12">
        <f t="shared" si="20"/>
        <v>43404789</v>
      </c>
      <c r="P31" s="75">
        <f>+'[2]Vyhodnocení hosp. 1.pol. 2023'!P31</f>
        <v>17366046.832794771</v>
      </c>
      <c r="Q31" s="69">
        <f>+'[2]Vyhodnocení hosp. 1.pol. 2023'!Q31</f>
        <v>0</v>
      </c>
      <c r="R31" s="69">
        <f>+'[2]Vyhodnocení hosp. 1.pol. 2023'!R31</f>
        <v>2422019.5772052351</v>
      </c>
      <c r="S31" s="70">
        <f t="shared" si="21"/>
        <v>19788066.410000004</v>
      </c>
      <c r="T31" s="70">
        <f>+'[2]Vyhodnocení hosp. 1.pol. 2023'!T31</f>
        <v>2397177.1000000006</v>
      </c>
      <c r="U31" s="12">
        <f t="shared" si="22"/>
        <v>22185243.510000005</v>
      </c>
      <c r="V31" s="145">
        <f t="shared" si="26"/>
        <v>34404789</v>
      </c>
      <c r="W31" s="69">
        <f t="shared" si="15"/>
        <v>0</v>
      </c>
      <c r="X31" s="69">
        <f t="shared" si="15"/>
        <v>5000000</v>
      </c>
      <c r="Y31" s="70">
        <f t="shared" si="23"/>
        <v>39404789</v>
      </c>
      <c r="Z31" s="70">
        <f t="shared" si="24"/>
        <v>4000000</v>
      </c>
      <c r="AA31" s="12">
        <f t="shared" si="25"/>
        <v>43404789</v>
      </c>
      <c r="AB31" s="132">
        <f t="shared" si="16"/>
        <v>1</v>
      </c>
      <c r="AC31" s="3"/>
      <c r="AD31" s="3"/>
    </row>
    <row r="32" spans="1:30" x14ac:dyDescent="0.25">
      <c r="A32" s="3"/>
      <c r="B32" s="13" t="s">
        <v>26</v>
      </c>
      <c r="C32" s="36" t="s">
        <v>18</v>
      </c>
      <c r="D32" s="71">
        <f>+'[1]Vyhodnocení hospodaření PO'!P32</f>
        <v>52484220.416837104</v>
      </c>
      <c r="E32" s="69">
        <f>+'[1]Vyhodnocení hospodaření PO'!Q32</f>
        <v>0</v>
      </c>
      <c r="F32" s="69">
        <f>+'[1]Vyhodnocení hospodaření PO'!R32</f>
        <v>7498419.0831629001</v>
      </c>
      <c r="G32" s="70">
        <f t="shared" si="17"/>
        <v>59982639.5</v>
      </c>
      <c r="H32" s="70">
        <f>+'[1]Vyhodnocení hospodaření PO'!T32</f>
        <v>3371925.5</v>
      </c>
      <c r="I32" s="12">
        <f t="shared" si="18"/>
        <v>63354565</v>
      </c>
      <c r="J32" s="76">
        <f>+'[2]Vyhodnocení hosp. 1.pol. 2023'!J32</f>
        <v>59010348</v>
      </c>
      <c r="K32" s="69">
        <f>+'[2]Vyhodnocení hosp. 1.pol. 2023'!K32</f>
        <v>0</v>
      </c>
      <c r="L32" s="69">
        <f>+'[2]Vyhodnocení hosp. 1.pol. 2023'!L32</f>
        <v>8100000</v>
      </c>
      <c r="M32" s="70">
        <f t="shared" si="19"/>
        <v>67110348</v>
      </c>
      <c r="N32" s="70">
        <f>+'[2]Vyhodnocení hosp. 1.pol. 2023'!N32</f>
        <v>3300000</v>
      </c>
      <c r="O32" s="12">
        <f t="shared" si="20"/>
        <v>70410348</v>
      </c>
      <c r="P32" s="76">
        <f>+'[2]Vyhodnocení hosp. 1.pol. 2023'!P32</f>
        <v>28981131.877841227</v>
      </c>
      <c r="Q32" s="69">
        <f>+'[2]Vyhodnocení hosp. 1.pol. 2023'!Q32</f>
        <v>0</v>
      </c>
      <c r="R32" s="69">
        <f>+'[2]Vyhodnocení hosp. 1.pol. 2023'!R32</f>
        <v>4041960.1221587756</v>
      </c>
      <c r="S32" s="70">
        <f t="shared" si="21"/>
        <v>33023092.000000004</v>
      </c>
      <c r="T32" s="70">
        <f>+'[2]Vyhodnocení hosp. 1.pol. 2023'!T32</f>
        <v>1917061</v>
      </c>
      <c r="U32" s="12">
        <f t="shared" si="22"/>
        <v>34940153</v>
      </c>
      <c r="V32" s="145">
        <f>+J32+1800000</f>
        <v>60810348</v>
      </c>
      <c r="W32" s="69">
        <f t="shared" si="15"/>
        <v>0</v>
      </c>
      <c r="X32" s="69">
        <f t="shared" si="15"/>
        <v>8100000</v>
      </c>
      <c r="Y32" s="70">
        <f t="shared" si="23"/>
        <v>68910348</v>
      </c>
      <c r="Z32" s="70">
        <f t="shared" si="24"/>
        <v>3300000</v>
      </c>
      <c r="AA32" s="12">
        <f t="shared" si="25"/>
        <v>72210348</v>
      </c>
      <c r="AB32" s="132">
        <f t="shared" si="16"/>
        <v>1.0255644241383384</v>
      </c>
      <c r="AC32" s="3"/>
      <c r="AD32" s="3"/>
    </row>
    <row r="33" spans="1:30" x14ac:dyDescent="0.25">
      <c r="A33" s="3"/>
      <c r="B33" s="13" t="s">
        <v>28</v>
      </c>
      <c r="C33" s="37" t="s">
        <v>42</v>
      </c>
      <c r="D33" s="71">
        <f>+'[1]Vyhodnocení hospodaření PO'!P33</f>
        <v>51387011.608221069</v>
      </c>
      <c r="E33" s="69">
        <f>+'[1]Vyhodnocení hospodaření PO'!Q33</f>
        <v>0</v>
      </c>
      <c r="F33" s="69">
        <f>+'[1]Vyhodnocení hospodaření PO'!R33</f>
        <v>7341660.891778932</v>
      </c>
      <c r="G33" s="70">
        <f t="shared" si="17"/>
        <v>58728672.5</v>
      </c>
      <c r="H33" s="70">
        <f>+'[1]Vyhodnocení hospodaření PO'!T33</f>
        <v>3371925.5</v>
      </c>
      <c r="I33" s="12">
        <f t="shared" si="18"/>
        <v>62100598</v>
      </c>
      <c r="J33" s="76">
        <f>+'[2]Vyhodnocení hosp. 1.pol. 2023'!J33</f>
        <v>58110348</v>
      </c>
      <c r="K33" s="69">
        <f>+'[2]Vyhodnocení hosp. 1.pol. 2023'!K33</f>
        <v>0</v>
      </c>
      <c r="L33" s="69">
        <f>+'[2]Vyhodnocení hosp. 1.pol. 2023'!L33</f>
        <v>7900000</v>
      </c>
      <c r="M33" s="70">
        <f t="shared" si="19"/>
        <v>66010348</v>
      </c>
      <c r="N33" s="70">
        <f>+'[2]Vyhodnocení hosp. 1.pol. 2023'!N33</f>
        <v>3300000</v>
      </c>
      <c r="O33" s="12">
        <f t="shared" si="20"/>
        <v>69310348</v>
      </c>
      <c r="P33" s="76">
        <f>+'[2]Vyhodnocení hosp. 1.pol. 2023'!P33</f>
        <v>28525921.471051563</v>
      </c>
      <c r="Q33" s="69">
        <f>+'[2]Vyhodnocení hosp. 1.pol. 2023'!Q33</f>
        <v>0</v>
      </c>
      <c r="R33" s="69">
        <f>+'[2]Vyhodnocení hosp. 1.pol. 2023'!R33</f>
        <v>3978472.5289484393</v>
      </c>
      <c r="S33" s="70">
        <f t="shared" si="21"/>
        <v>32504394</v>
      </c>
      <c r="T33" s="70">
        <f>+'[2]Vyhodnocení hosp. 1.pol. 2023'!T33</f>
        <v>1917061</v>
      </c>
      <c r="U33" s="12">
        <f t="shared" si="22"/>
        <v>34421455</v>
      </c>
      <c r="V33" s="145">
        <f>+J33+1800000</f>
        <v>59910348</v>
      </c>
      <c r="W33" s="69">
        <f t="shared" si="15"/>
        <v>0</v>
      </c>
      <c r="X33" s="69">
        <f t="shared" si="15"/>
        <v>7900000</v>
      </c>
      <c r="Y33" s="70">
        <f t="shared" si="23"/>
        <v>67810348</v>
      </c>
      <c r="Z33" s="70">
        <f t="shared" si="24"/>
        <v>3300000</v>
      </c>
      <c r="AA33" s="12">
        <f t="shared" si="25"/>
        <v>71110348</v>
      </c>
      <c r="AB33" s="132">
        <f t="shared" si="16"/>
        <v>1.025970148065048</v>
      </c>
      <c r="AC33" s="3"/>
      <c r="AD33" s="3"/>
    </row>
    <row r="34" spans="1:30" x14ac:dyDescent="0.25">
      <c r="A34" s="3"/>
      <c r="B34" s="13" t="s">
        <v>30</v>
      </c>
      <c r="C34" s="38" t="s">
        <v>21</v>
      </c>
      <c r="D34" s="71">
        <f>+'[1]Vyhodnocení hospodaření PO'!P34</f>
        <v>1097208.8086160324</v>
      </c>
      <c r="E34" s="69">
        <f>+'[1]Vyhodnocení hospodaření PO'!Q34</f>
        <v>0</v>
      </c>
      <c r="F34" s="69">
        <f>+'[1]Vyhodnocení hospodaření PO'!R34</f>
        <v>156758.19138396755</v>
      </c>
      <c r="G34" s="70">
        <f t="shared" si="17"/>
        <v>1253967</v>
      </c>
      <c r="H34" s="70">
        <f>+'[1]Vyhodnocení hospodaření PO'!T34</f>
        <v>0</v>
      </c>
      <c r="I34" s="12">
        <f t="shared" si="18"/>
        <v>1253967</v>
      </c>
      <c r="J34" s="76">
        <f>+'[2]Vyhodnocení hosp. 1.pol. 2023'!J34</f>
        <v>900000</v>
      </c>
      <c r="K34" s="69">
        <f>+'[2]Vyhodnocení hosp. 1.pol. 2023'!K34</f>
        <v>0</v>
      </c>
      <c r="L34" s="69">
        <f>+'[2]Vyhodnocení hosp. 1.pol. 2023'!L34</f>
        <v>200000</v>
      </c>
      <c r="M34" s="70">
        <f>SUM(J34:L34)</f>
        <v>1100000</v>
      </c>
      <c r="N34" s="70">
        <f>+'[2]Vyhodnocení hosp. 1.pol. 2023'!N34</f>
        <v>0</v>
      </c>
      <c r="O34" s="12">
        <f t="shared" si="20"/>
        <v>1100000</v>
      </c>
      <c r="P34" s="76">
        <f>+'[2]Vyhodnocení hosp. 1.pol. 2023'!P34</f>
        <v>455210.40678966366</v>
      </c>
      <c r="Q34" s="69">
        <f>+'[2]Vyhodnocení hosp. 1.pol. 2023'!Q34</f>
        <v>0</v>
      </c>
      <c r="R34" s="69">
        <f>+'[2]Vyhodnocení hosp. 1.pol. 2023'!R34</f>
        <v>63487.593210336352</v>
      </c>
      <c r="S34" s="70">
        <f t="shared" si="21"/>
        <v>518698</v>
      </c>
      <c r="T34" s="70">
        <f>+'[2]Vyhodnocení hosp. 1.pol. 2023'!T34</f>
        <v>0</v>
      </c>
      <c r="U34" s="12">
        <f t="shared" si="22"/>
        <v>518698</v>
      </c>
      <c r="V34" s="145">
        <f>+J34</f>
        <v>900000</v>
      </c>
      <c r="W34" s="69">
        <f t="shared" si="15"/>
        <v>0</v>
      </c>
      <c r="X34" s="69">
        <f t="shared" si="15"/>
        <v>200000</v>
      </c>
      <c r="Y34" s="70">
        <f t="shared" si="23"/>
        <v>1100000</v>
      </c>
      <c r="Z34" s="70">
        <f t="shared" si="24"/>
        <v>0</v>
      </c>
      <c r="AA34" s="12">
        <f t="shared" si="25"/>
        <v>1100000</v>
      </c>
      <c r="AB34" s="132">
        <f t="shared" si="16"/>
        <v>1</v>
      </c>
      <c r="AC34" s="3"/>
      <c r="AD34" s="3"/>
    </row>
    <row r="35" spans="1:30" x14ac:dyDescent="0.25">
      <c r="A35" s="3"/>
      <c r="B35" s="13" t="s">
        <v>32</v>
      </c>
      <c r="C35" s="36" t="s">
        <v>23</v>
      </c>
      <c r="D35" s="71">
        <f>+'[1]Vyhodnocení hospodaření PO'!P35</f>
        <v>18555941.293421376</v>
      </c>
      <c r="E35" s="69">
        <f>+'[1]Vyhodnocení hospodaření PO'!Q35</f>
        <v>0</v>
      </c>
      <c r="F35" s="69">
        <f>+'[1]Vyhodnocení hospodaření PO'!R35</f>
        <v>2651086.8065786245</v>
      </c>
      <c r="G35" s="70">
        <f t="shared" si="17"/>
        <v>21207028.100000001</v>
      </c>
      <c r="H35" s="70">
        <f>+'[1]Vyhodnocení hospodaření PO'!T35</f>
        <v>1251830.19</v>
      </c>
      <c r="I35" s="12">
        <f t="shared" si="18"/>
        <v>22458858.290000003</v>
      </c>
      <c r="J35" s="76">
        <f>+'[2]Vyhodnocení hosp. 1.pol. 2023'!J35</f>
        <v>19817618</v>
      </c>
      <c r="K35" s="69">
        <f>+'[2]Vyhodnocení hosp. 1.pol. 2023'!K35</f>
        <v>0</v>
      </c>
      <c r="L35" s="69">
        <f>+'[2]Vyhodnocení hosp. 1.pol. 2023'!L35</f>
        <v>2670000</v>
      </c>
      <c r="M35" s="70">
        <f t="shared" si="19"/>
        <v>22487618</v>
      </c>
      <c r="N35" s="70">
        <f>+'[2]Vyhodnocení hosp. 1.pol. 2023'!N35</f>
        <v>1150000</v>
      </c>
      <c r="O35" s="12">
        <f t="shared" si="20"/>
        <v>23637618</v>
      </c>
      <c r="P35" s="76">
        <f>+'[2]Vyhodnocení hosp. 1.pol. 2023'!P35</f>
        <v>10317882.585880863</v>
      </c>
      <c r="Q35" s="69">
        <f>+'[2]Vyhodnocení hosp. 1.pol. 2023'!Q35</f>
        <v>0</v>
      </c>
      <c r="R35" s="69">
        <f>+'[2]Vyhodnocení hosp. 1.pol. 2023'!R35</f>
        <v>1439021.434119137</v>
      </c>
      <c r="S35" s="70">
        <f t="shared" si="21"/>
        <v>11756904.02</v>
      </c>
      <c r="T35" s="70">
        <f>+'[2]Vyhodnocení hosp. 1.pol. 2023'!T35</f>
        <v>718034.92999999993</v>
      </c>
      <c r="U35" s="12">
        <f t="shared" si="22"/>
        <v>12474938.949999999</v>
      </c>
      <c r="V35" s="145">
        <f>+J35+648000</f>
        <v>20465618</v>
      </c>
      <c r="W35" s="69">
        <f t="shared" si="15"/>
        <v>0</v>
      </c>
      <c r="X35" s="69">
        <f t="shared" si="15"/>
        <v>2670000</v>
      </c>
      <c r="Y35" s="70">
        <f t="shared" si="23"/>
        <v>23135618</v>
      </c>
      <c r="Z35" s="70">
        <f t="shared" si="24"/>
        <v>1150000</v>
      </c>
      <c r="AA35" s="12">
        <f t="shared" si="25"/>
        <v>24285618</v>
      </c>
      <c r="AB35" s="132">
        <f t="shared" si="16"/>
        <v>1.0274139297792189</v>
      </c>
      <c r="AC35" s="3"/>
      <c r="AD35" s="3"/>
    </row>
    <row r="36" spans="1:30" x14ac:dyDescent="0.25">
      <c r="A36" s="3"/>
      <c r="B36" s="13" t="s">
        <v>33</v>
      </c>
      <c r="C36" s="36" t="s">
        <v>25</v>
      </c>
      <c r="D36" s="69">
        <f>+'[1]Vyhodnocení hospodaření PO'!P36</f>
        <v>104091.33405436974</v>
      </c>
      <c r="E36" s="69">
        <f>+'[1]Vyhodnocení hospodaření PO'!Q36</f>
        <v>0</v>
      </c>
      <c r="F36" s="69">
        <f>+'[1]Vyhodnocení hospodaření PO'!R36</f>
        <v>14871.525945630259</v>
      </c>
      <c r="G36" s="70">
        <f t="shared" si="17"/>
        <v>118962.86</v>
      </c>
      <c r="H36" s="70">
        <f>+'[1]Vyhodnocení hospodaření PO'!T36</f>
        <v>20404.010000000002</v>
      </c>
      <c r="I36" s="12">
        <f t="shared" si="18"/>
        <v>139366.87</v>
      </c>
      <c r="J36" s="75">
        <f>+'[2]Vyhodnocení hosp. 1.pol. 2023'!J36</f>
        <v>60000</v>
      </c>
      <c r="K36" s="69">
        <f>+'[2]Vyhodnocení hosp. 1.pol. 2023'!K36</f>
        <v>0</v>
      </c>
      <c r="L36" s="69">
        <f>+'[2]Vyhodnocení hosp. 1.pol. 2023'!L36</f>
        <v>10000</v>
      </c>
      <c r="M36" s="70">
        <f t="shared" si="19"/>
        <v>70000</v>
      </c>
      <c r="N36" s="70">
        <f>+'[2]Vyhodnocení hosp. 1.pol. 2023'!N36</f>
        <v>250000</v>
      </c>
      <c r="O36" s="12">
        <f t="shared" si="20"/>
        <v>320000</v>
      </c>
      <c r="P36" s="75">
        <f>+'[2]Vyhodnocení hosp. 1.pol. 2023'!P36</f>
        <v>49581.898246385688</v>
      </c>
      <c r="Q36" s="69">
        <f>+'[2]Vyhodnocení hosp. 1.pol. 2023'!Q36</f>
        <v>0</v>
      </c>
      <c r="R36" s="69">
        <f>+'[2]Vyhodnocení hosp. 1.pol. 2023'!R36</f>
        <v>6915.1217536143122</v>
      </c>
      <c r="S36" s="70">
        <f t="shared" si="21"/>
        <v>56497.020000000004</v>
      </c>
      <c r="T36" s="70">
        <f>+'[2]Vyhodnocení hosp. 1.pol. 2023'!T36</f>
        <v>3623.28</v>
      </c>
      <c r="U36" s="12">
        <f t="shared" si="22"/>
        <v>60120.3</v>
      </c>
      <c r="V36" s="145">
        <f t="shared" si="26"/>
        <v>60000</v>
      </c>
      <c r="W36" s="69">
        <f t="shared" si="15"/>
        <v>0</v>
      </c>
      <c r="X36" s="69">
        <f t="shared" si="15"/>
        <v>10000</v>
      </c>
      <c r="Y36" s="70">
        <f t="shared" si="23"/>
        <v>70000</v>
      </c>
      <c r="Z36" s="70">
        <f t="shared" si="24"/>
        <v>250000</v>
      </c>
      <c r="AA36" s="12">
        <f t="shared" si="25"/>
        <v>320000</v>
      </c>
      <c r="AB36" s="132">
        <f t="shared" si="16"/>
        <v>1</v>
      </c>
      <c r="AC36" s="3"/>
      <c r="AD36" s="3"/>
    </row>
    <row r="37" spans="1:30" x14ac:dyDescent="0.25">
      <c r="A37" s="3"/>
      <c r="B37" s="13" t="s">
        <v>34</v>
      </c>
      <c r="C37" s="36" t="s">
        <v>27</v>
      </c>
      <c r="D37" s="69">
        <f>+'[1]Vyhodnocení hospodaření PO'!P37</f>
        <v>12841822.09177958</v>
      </c>
      <c r="E37" s="69">
        <f>+'[1]Vyhodnocení hospodaření PO'!Q37</f>
        <v>0</v>
      </c>
      <c r="F37" s="69">
        <f>+'[1]Vyhodnocení hospodaření PO'!R37</f>
        <v>1834710.7582204214</v>
      </c>
      <c r="G37" s="70">
        <f t="shared" si="17"/>
        <v>14676532.850000001</v>
      </c>
      <c r="H37" s="70">
        <f>+'[1]Vyhodnocení hospodaření PO'!T37</f>
        <v>991593.15</v>
      </c>
      <c r="I37" s="12">
        <f t="shared" si="18"/>
        <v>15668126.000000002</v>
      </c>
      <c r="J37" s="75">
        <f>+'[2]Vyhodnocení hosp. 1.pol. 2023'!J37</f>
        <v>17516407</v>
      </c>
      <c r="K37" s="69">
        <f>+'[2]Vyhodnocení hosp. 1.pol. 2023'!K37</f>
        <v>0</v>
      </c>
      <c r="L37" s="69">
        <f>+'[2]Vyhodnocení hosp. 1.pol. 2023'!L37</f>
        <v>2250000</v>
      </c>
      <c r="M37" s="70">
        <f t="shared" si="19"/>
        <v>19766407</v>
      </c>
      <c r="N37" s="70">
        <f>+'[2]Vyhodnocení hosp. 1.pol. 2023'!N37</f>
        <v>1000000</v>
      </c>
      <c r="O37" s="12">
        <f t="shared" si="20"/>
        <v>20766407</v>
      </c>
      <c r="P37" s="75">
        <f>+'[2]Vyhodnocení hosp. 1.pol. 2023'!P37</f>
        <v>7772294.9638218619</v>
      </c>
      <c r="Q37" s="69">
        <f>+'[2]Vyhodnocení hosp. 1.pol. 2023'!Q37</f>
        <v>0</v>
      </c>
      <c r="R37" s="69">
        <f>+'[2]Vyhodnocení hosp. 1.pol. 2023'!R37</f>
        <v>1083991.6961781392</v>
      </c>
      <c r="S37" s="70">
        <f t="shared" si="21"/>
        <v>8856286.6600000001</v>
      </c>
      <c r="T37" s="70">
        <f>+'[2]Vyhodnocení hosp. 1.pol. 2023'!T37</f>
        <v>1125507.01</v>
      </c>
      <c r="U37" s="12">
        <f t="shared" si="22"/>
        <v>9981793.6699999999</v>
      </c>
      <c r="V37" s="145">
        <f t="shared" si="26"/>
        <v>17516407</v>
      </c>
      <c r="W37" s="69">
        <f t="shared" si="15"/>
        <v>0</v>
      </c>
      <c r="X37" s="69">
        <f t="shared" si="15"/>
        <v>2250000</v>
      </c>
      <c r="Y37" s="70">
        <f t="shared" si="23"/>
        <v>19766407</v>
      </c>
      <c r="Z37" s="70">
        <f t="shared" si="24"/>
        <v>1000000</v>
      </c>
      <c r="AA37" s="12">
        <f t="shared" si="25"/>
        <v>20766407</v>
      </c>
      <c r="AB37" s="132">
        <f t="shared" si="16"/>
        <v>1</v>
      </c>
      <c r="AC37" s="3"/>
      <c r="AD37" s="3"/>
    </row>
    <row r="38" spans="1:30" ht="15.75" thickBot="1" x14ac:dyDescent="0.3">
      <c r="A38" s="3"/>
      <c r="B38" s="18" t="s">
        <v>35</v>
      </c>
      <c r="C38" s="92" t="s">
        <v>29</v>
      </c>
      <c r="D38" s="72">
        <f>+'[1]Vyhodnocení hospodaření PO'!P38</f>
        <v>14996152.497748507</v>
      </c>
      <c r="E38" s="72">
        <f>+'[1]Vyhodnocení hospodaření PO'!Q38</f>
        <v>0</v>
      </c>
      <c r="F38" s="72">
        <f>+'[1]Vyhodnocení hospodaření PO'!R38</f>
        <v>2142499.8822515598</v>
      </c>
      <c r="G38" s="70">
        <f t="shared" si="17"/>
        <v>17138652.380000066</v>
      </c>
      <c r="H38" s="73">
        <f>+'[1]Vyhodnocení hospodaření PO'!T38</f>
        <v>620647.82999999996</v>
      </c>
      <c r="I38" s="21">
        <f t="shared" si="18"/>
        <v>17759300.210000064</v>
      </c>
      <c r="J38" s="77">
        <f>+'[2]Vyhodnocení hosp. 1.pol. 2023'!J38</f>
        <v>6200000</v>
      </c>
      <c r="K38" s="72">
        <f>+'[2]Vyhodnocení hosp. 1.pol. 2023'!K38</f>
        <v>0</v>
      </c>
      <c r="L38" s="72">
        <f>+'[2]Vyhodnocení hosp. 1.pol. 2023'!L38</f>
        <v>1100000</v>
      </c>
      <c r="M38" s="73">
        <f t="shared" si="19"/>
        <v>7300000</v>
      </c>
      <c r="N38" s="73">
        <f>+'[2]Vyhodnocení hosp. 1.pol. 2023'!N38</f>
        <v>2283000</v>
      </c>
      <c r="O38" s="21">
        <f t="shared" si="20"/>
        <v>9583000</v>
      </c>
      <c r="P38" s="77">
        <f>+'[2]Vyhodnocení hosp. 1.pol. 2023'!P38</f>
        <v>8518374.4192111194</v>
      </c>
      <c r="Q38" s="72">
        <f>+'[2]Vyhodnocení hosp. 1.pol. 2023'!Q38</f>
        <v>0</v>
      </c>
      <c r="R38" s="72">
        <f>+'[2]Vyhodnocení hosp. 1.pol. 2023'!R38</f>
        <v>1188046.4107888904</v>
      </c>
      <c r="S38" s="73">
        <f t="shared" si="21"/>
        <v>9706420.8300000094</v>
      </c>
      <c r="T38" s="73">
        <f>+'[2]Vyhodnocení hosp. 1.pol. 2023'!T38</f>
        <v>1272546.56</v>
      </c>
      <c r="U38" s="21">
        <f t="shared" si="22"/>
        <v>10978967.39000001</v>
      </c>
      <c r="V38" s="146">
        <f t="shared" si="26"/>
        <v>6200000</v>
      </c>
      <c r="W38" s="72">
        <f t="shared" si="15"/>
        <v>0</v>
      </c>
      <c r="X38" s="72">
        <f t="shared" si="15"/>
        <v>1100000</v>
      </c>
      <c r="Y38" s="73">
        <f t="shared" si="23"/>
        <v>7300000</v>
      </c>
      <c r="Z38" s="73">
        <f t="shared" si="24"/>
        <v>2283000</v>
      </c>
      <c r="AA38" s="21">
        <f t="shared" si="25"/>
        <v>9583000</v>
      </c>
      <c r="AB38" s="135">
        <f t="shared" si="16"/>
        <v>1</v>
      </c>
      <c r="AC38" s="3"/>
      <c r="AD38" s="3"/>
    </row>
    <row r="39" spans="1:30" ht="15.75" thickBot="1" x14ac:dyDescent="0.3">
      <c r="A39" s="3"/>
      <c r="B39" s="22" t="s">
        <v>48</v>
      </c>
      <c r="C39" s="93" t="s">
        <v>31</v>
      </c>
      <c r="D39" s="39">
        <f>SUM(D35:D38)+SUM(D28:D32)</f>
        <v>163552207.5269087</v>
      </c>
      <c r="E39" s="39">
        <f>SUM(E35:E38)+SUM(E28:E32)</f>
        <v>0</v>
      </c>
      <c r="F39" s="39">
        <f>SUM(F35:F38)+SUM(F28:F32)</f>
        <v>23366699.25309138</v>
      </c>
      <c r="G39" s="131">
        <f>SUM(D39:F39)</f>
        <v>186918906.78000009</v>
      </c>
      <c r="H39" s="40">
        <f>SUM(H28:H32)+SUM(H35:H38)</f>
        <v>13501196.5</v>
      </c>
      <c r="I39" s="41">
        <f>SUM(I35:I38)+SUM(I28:I32)</f>
        <v>200420103.28000006</v>
      </c>
      <c r="J39" s="39">
        <f>SUM(J35:J38)+SUM(J28:J32)</f>
        <v>172113600</v>
      </c>
      <c r="K39" s="39">
        <f>SUM(K35:K38)+SUM(K28:K32)</f>
        <v>0</v>
      </c>
      <c r="L39" s="39">
        <f>SUM(L35:L38)+SUM(L28:L32)</f>
        <v>23280000</v>
      </c>
      <c r="M39" s="131">
        <f>SUM(J39:L39)</f>
        <v>195393600</v>
      </c>
      <c r="N39" s="40">
        <f>SUM(N28:N32)+SUM(N35:N38)</f>
        <v>14383000</v>
      </c>
      <c r="O39" s="41">
        <f>SUM(O35:O38)+SUM(O28:O32)</f>
        <v>209776600</v>
      </c>
      <c r="P39" s="39">
        <f>SUM(P35:P38)+SUM(P28:P32)</f>
        <v>87987726.85909979</v>
      </c>
      <c r="Q39" s="39">
        <f>SUM(Q35:Q38)+SUM(Q28:Q32)</f>
        <v>0</v>
      </c>
      <c r="R39" s="39">
        <f>SUM(R35:R38)+SUM(R28:R32)</f>
        <v>12271531.860900233</v>
      </c>
      <c r="S39" s="131">
        <f>SUM(P39:R39)</f>
        <v>100259258.72000003</v>
      </c>
      <c r="T39" s="40">
        <f>SUM(T28:T32)+SUM(T35:T38)</f>
        <v>8954029.4600000009</v>
      </c>
      <c r="U39" s="41">
        <f>SUM(U35:U38)+SUM(U28:U32)</f>
        <v>109213288.18000001</v>
      </c>
      <c r="V39" s="39">
        <f>SUM(V35:V38)+SUM(V28:V32)</f>
        <v>174913600</v>
      </c>
      <c r="W39" s="39">
        <f>SUM(W35:W38)+SUM(W28:W32)</f>
        <v>0</v>
      </c>
      <c r="X39" s="39">
        <f>SUM(X35:X38)+SUM(X28:X32)</f>
        <v>23280000</v>
      </c>
      <c r="Y39" s="131">
        <f>SUM(V39:X39)</f>
        <v>198193600</v>
      </c>
      <c r="Z39" s="40">
        <f>SUM(Z28:Z32)+SUM(Z35:Z38)</f>
        <v>14383000</v>
      </c>
      <c r="AA39" s="41">
        <f>SUM(AA35:AA38)+SUM(AA28:AA32)</f>
        <v>212576600</v>
      </c>
      <c r="AB39" s="137">
        <f t="shared" si="16"/>
        <v>1.0133475325655961</v>
      </c>
      <c r="AC39" s="3"/>
      <c r="AD39" s="3"/>
    </row>
    <row r="40" spans="1:30" ht="19.5" thickBot="1" x14ac:dyDescent="0.35">
      <c r="A40" s="3"/>
      <c r="B40" s="97" t="s">
        <v>49</v>
      </c>
      <c r="C40" s="98" t="s">
        <v>51</v>
      </c>
      <c r="D40" s="99">
        <f t="shared" ref="D40:O40" si="27">D24-D39</f>
        <v>-5363143.5269086957</v>
      </c>
      <c r="E40" s="99">
        <f t="shared" si="27"/>
        <v>0</v>
      </c>
      <c r="F40" s="99">
        <f t="shared" si="27"/>
        <v>4315248.3569086231</v>
      </c>
      <c r="G40" s="108">
        <f t="shared" si="27"/>
        <v>-1047895.1700000763</v>
      </c>
      <c r="H40" s="108">
        <f t="shared" si="27"/>
        <v>5274575.4499999993</v>
      </c>
      <c r="I40" s="109">
        <f t="shared" si="27"/>
        <v>4226680.2799999416</v>
      </c>
      <c r="J40" s="99">
        <f t="shared" si="27"/>
        <v>-3097000</v>
      </c>
      <c r="K40" s="99">
        <f t="shared" si="27"/>
        <v>0</v>
      </c>
      <c r="L40" s="99">
        <f t="shared" si="27"/>
        <v>380000</v>
      </c>
      <c r="M40" s="108">
        <f t="shared" si="27"/>
        <v>-2717000</v>
      </c>
      <c r="N40" s="108">
        <f t="shared" si="27"/>
        <v>2717000</v>
      </c>
      <c r="O40" s="109">
        <f t="shared" si="27"/>
        <v>0</v>
      </c>
      <c r="P40" s="99">
        <f t="shared" ref="P40:U40" si="28">P24-P39</f>
        <v>-3479426.8590997905</v>
      </c>
      <c r="Q40" s="99">
        <f t="shared" si="28"/>
        <v>0</v>
      </c>
      <c r="R40" s="99">
        <f t="shared" si="28"/>
        <v>1965625.449099768</v>
      </c>
      <c r="S40" s="108">
        <f t="shared" si="28"/>
        <v>-1513801.4100000262</v>
      </c>
      <c r="T40" s="108">
        <f t="shared" si="28"/>
        <v>2172870.4799999986</v>
      </c>
      <c r="U40" s="109">
        <f t="shared" si="28"/>
        <v>659069.06999999285</v>
      </c>
      <c r="V40" s="99">
        <f t="shared" ref="V40:AA40" si="29">V24-V39</f>
        <v>-3097000</v>
      </c>
      <c r="W40" s="99">
        <f t="shared" si="29"/>
        <v>0</v>
      </c>
      <c r="X40" s="99">
        <f t="shared" si="29"/>
        <v>380000</v>
      </c>
      <c r="Y40" s="108">
        <f t="shared" si="29"/>
        <v>-2717000</v>
      </c>
      <c r="Z40" s="108">
        <f t="shared" si="29"/>
        <v>2717000</v>
      </c>
      <c r="AA40" s="109">
        <f t="shared" si="29"/>
        <v>0</v>
      </c>
      <c r="AB40" s="138"/>
      <c r="AC40" s="3"/>
      <c r="AD40" s="3"/>
    </row>
    <row r="41" spans="1:30" ht="15.75" thickBot="1" x14ac:dyDescent="0.3">
      <c r="A41" s="3"/>
      <c r="B41" s="100" t="s">
        <v>50</v>
      </c>
      <c r="C41" s="101" t="s">
        <v>65</v>
      </c>
      <c r="D41" s="102"/>
      <c r="E41" s="103"/>
      <c r="F41" s="103"/>
      <c r="G41" s="104"/>
      <c r="H41" s="105"/>
      <c r="I41" s="106">
        <f>I40-D16</f>
        <v>-153942383.72000006</v>
      </c>
      <c r="J41" s="102"/>
      <c r="K41" s="103"/>
      <c r="L41" s="103"/>
      <c r="M41" s="104"/>
      <c r="N41" s="107"/>
      <c r="O41" s="106">
        <f>O40-J16</f>
        <v>-169016600</v>
      </c>
      <c r="P41" s="102"/>
      <c r="Q41" s="103"/>
      <c r="R41" s="103"/>
      <c r="S41" s="104"/>
      <c r="T41" s="107"/>
      <c r="U41" s="106">
        <f>U40-P16</f>
        <v>-83849230.930000007</v>
      </c>
      <c r="V41" s="102"/>
      <c r="W41" s="103"/>
      <c r="X41" s="103"/>
      <c r="Y41" s="104"/>
      <c r="Z41" s="107"/>
      <c r="AA41" s="106">
        <f>AA40-V16</f>
        <v>-171816600</v>
      </c>
      <c r="AB41" s="132">
        <f t="shared" si="16"/>
        <v>1.0165664201031142</v>
      </c>
      <c r="AC41" s="3"/>
      <c r="AD41" s="3"/>
    </row>
    <row r="42" spans="1:30" ht="8.25" customHeight="1" thickBot="1" x14ac:dyDescent="0.3">
      <c r="A42" s="3"/>
      <c r="B42" s="81"/>
      <c r="C42" s="45"/>
      <c r="D42" s="82"/>
      <c r="E42" s="46"/>
      <c r="F42" s="46"/>
      <c r="G42" s="3"/>
      <c r="H42" s="46"/>
      <c r="I42" s="46"/>
      <c r="J42" s="82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81"/>
      <c r="C43" s="185" t="s">
        <v>83</v>
      </c>
      <c r="D43" s="96" t="s">
        <v>41</v>
      </c>
      <c r="E43" s="42" t="s">
        <v>84</v>
      </c>
      <c r="F43" s="43" t="s">
        <v>36</v>
      </c>
      <c r="G43" s="46"/>
      <c r="H43" s="46"/>
      <c r="I43" s="47"/>
      <c r="J43" s="96" t="s">
        <v>41</v>
      </c>
      <c r="K43" s="42" t="s">
        <v>84</v>
      </c>
      <c r="L43" s="43" t="s">
        <v>36</v>
      </c>
      <c r="M43" s="46"/>
      <c r="N43" s="46"/>
      <c r="O43" s="46"/>
      <c r="P43" s="96" t="s">
        <v>41</v>
      </c>
      <c r="Q43" s="42" t="s">
        <v>84</v>
      </c>
      <c r="R43" s="43" t="s">
        <v>36</v>
      </c>
      <c r="S43" s="3"/>
      <c r="T43" s="3"/>
      <c r="U43" s="3"/>
      <c r="V43" s="96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81"/>
      <c r="C44" s="186"/>
      <c r="D44" s="84">
        <v>0</v>
      </c>
      <c r="E44" s="94">
        <v>0</v>
      </c>
      <c r="F44" s="95">
        <v>0</v>
      </c>
      <c r="G44" s="46"/>
      <c r="H44" s="46"/>
      <c r="I44" s="47"/>
      <c r="J44" s="84">
        <v>0</v>
      </c>
      <c r="K44" s="94">
        <v>0</v>
      </c>
      <c r="L44" s="95">
        <v>0</v>
      </c>
      <c r="M44" s="83"/>
      <c r="N44" s="83"/>
      <c r="O44" s="83"/>
      <c r="P44" s="84">
        <v>0</v>
      </c>
      <c r="Q44" s="94">
        <v>0</v>
      </c>
      <c r="R44" s="95">
        <v>0</v>
      </c>
      <c r="S44" s="3"/>
      <c r="T44" s="3"/>
      <c r="U44" s="3"/>
      <c r="V44" s="84">
        <v>0</v>
      </c>
      <c r="W44" s="94">
        <v>0</v>
      </c>
      <c r="X44" s="95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">
      <c r="A45" s="3"/>
      <c r="B45" s="81"/>
      <c r="C45" s="45"/>
      <c r="D45" s="83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81"/>
      <c r="C46" s="185" t="s">
        <v>86</v>
      </c>
      <c r="D46" s="85" t="s">
        <v>87</v>
      </c>
      <c r="E46" s="86" t="s">
        <v>85</v>
      </c>
      <c r="F46" s="46"/>
      <c r="G46" s="46"/>
      <c r="H46" s="46"/>
      <c r="I46" s="47"/>
      <c r="J46" s="85" t="s">
        <v>87</v>
      </c>
      <c r="K46" s="86" t="s">
        <v>85</v>
      </c>
      <c r="L46" s="133"/>
      <c r="M46" s="133"/>
      <c r="N46" s="3"/>
      <c r="O46" s="3"/>
      <c r="P46" s="85" t="s">
        <v>87</v>
      </c>
      <c r="Q46" s="86" t="s">
        <v>85</v>
      </c>
      <c r="R46" s="3"/>
      <c r="S46" s="3"/>
      <c r="T46" s="3"/>
      <c r="U46" s="3"/>
      <c r="V46" s="85" t="s">
        <v>87</v>
      </c>
      <c r="W46" s="86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44"/>
      <c r="C47" s="187"/>
      <c r="D47" s="84">
        <v>0</v>
      </c>
      <c r="E47" s="87">
        <v>0</v>
      </c>
      <c r="F47" s="46"/>
      <c r="G47" s="46"/>
      <c r="H47" s="46"/>
      <c r="I47" s="47"/>
      <c r="J47" s="84">
        <v>0</v>
      </c>
      <c r="K47" s="87">
        <v>0</v>
      </c>
      <c r="L47" s="134"/>
      <c r="M47" s="134"/>
      <c r="N47" s="3"/>
      <c r="O47" s="3"/>
      <c r="P47" s="84">
        <v>0</v>
      </c>
      <c r="Q47" s="87">
        <v>0</v>
      </c>
      <c r="R47" s="3"/>
      <c r="S47" s="3"/>
      <c r="T47" s="3"/>
      <c r="U47" s="3"/>
      <c r="V47" s="84">
        <v>15600000</v>
      </c>
      <c r="W47" s="87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44"/>
      <c r="C49" s="88" t="s">
        <v>82</v>
      </c>
      <c r="D49" s="89" t="s">
        <v>73</v>
      </c>
      <c r="E49" s="89" t="s">
        <v>74</v>
      </c>
      <c r="F49" s="89" t="s">
        <v>91</v>
      </c>
      <c r="G49" s="89" t="s">
        <v>93</v>
      </c>
      <c r="H49" s="46"/>
      <c r="I49" s="3"/>
      <c r="J49" s="89" t="s">
        <v>73</v>
      </c>
      <c r="K49" s="89" t="s">
        <v>74</v>
      </c>
      <c r="L49" s="89" t="s">
        <v>91</v>
      </c>
      <c r="M49" s="89" t="s">
        <v>94</v>
      </c>
      <c r="N49" s="3"/>
      <c r="O49" s="3"/>
      <c r="P49" s="89" t="s">
        <v>73</v>
      </c>
      <c r="Q49" s="89" t="s">
        <v>74</v>
      </c>
      <c r="R49" s="89" t="s">
        <v>91</v>
      </c>
      <c r="S49" s="89" t="s">
        <v>102</v>
      </c>
      <c r="T49" s="3"/>
      <c r="U49" s="3"/>
      <c r="V49" s="89" t="s">
        <v>95</v>
      </c>
      <c r="W49" s="89" t="s">
        <v>74</v>
      </c>
      <c r="X49" s="89" t="s">
        <v>91</v>
      </c>
      <c r="Y49" s="89" t="s">
        <v>94</v>
      </c>
      <c r="Z49" s="3"/>
      <c r="AA49" s="3"/>
      <c r="AB49" s="3"/>
      <c r="AC49" s="3"/>
      <c r="AD49" s="3"/>
    </row>
    <row r="50" spans="1:30" x14ac:dyDescent="0.25">
      <c r="A50" s="3"/>
      <c r="B50" s="44"/>
      <c r="C50" s="48" t="s">
        <v>70</v>
      </c>
      <c r="D50" s="78">
        <f>SUM(D51:D54)</f>
        <v>8048932.7999999998</v>
      </c>
      <c r="E50" s="78">
        <f t="shared" ref="E50:F50" si="30">SUM(E51:E54)</f>
        <v>29926905</v>
      </c>
      <c r="F50" s="78">
        <f t="shared" si="30"/>
        <v>31997805.870000001</v>
      </c>
      <c r="G50" s="49">
        <f>D50+E50-F50</f>
        <v>5978031.929999996</v>
      </c>
      <c r="H50" s="46"/>
      <c r="I50" s="3"/>
      <c r="J50" s="78">
        <f>SUM(J51:J54)</f>
        <v>5900476.3100000005</v>
      </c>
      <c r="K50" s="78">
        <f t="shared" ref="K50:L50" si="31">SUM(K51:K54)</f>
        <v>22174613.960000001</v>
      </c>
      <c r="L50" s="78">
        <f t="shared" si="31"/>
        <v>22286270</v>
      </c>
      <c r="M50" s="49">
        <f>J50+K50-L50</f>
        <v>5788820.2700000033</v>
      </c>
      <c r="N50" s="3"/>
      <c r="O50" s="3"/>
      <c r="P50" s="78">
        <f t="shared" ref="P50:R50" si="32">SUM(P51:P54)</f>
        <v>5978031.9299999988</v>
      </c>
      <c r="Q50" s="78">
        <f t="shared" si="32"/>
        <v>14670000</v>
      </c>
      <c r="R50" s="78">
        <f t="shared" si="32"/>
        <v>16028000</v>
      </c>
      <c r="S50" s="49">
        <f>P50+Q50-R50</f>
        <v>4620031.93</v>
      </c>
      <c r="T50" s="3"/>
      <c r="U50" s="3"/>
      <c r="V50" s="78">
        <f>SUM(V51:V54)</f>
        <v>6727710.7999999998</v>
      </c>
      <c r="W50" s="78">
        <f t="shared" ref="W50:X50" si="33">SUM(W51:W54)</f>
        <v>38196380.960000001</v>
      </c>
      <c r="X50" s="78">
        <f t="shared" si="33"/>
        <v>40291757</v>
      </c>
      <c r="Y50" s="49">
        <f>V50+W50-X50</f>
        <v>4632334.7599999979</v>
      </c>
      <c r="Z50" s="3"/>
      <c r="AA50" s="3"/>
      <c r="AB50" s="3"/>
      <c r="AC50" s="3"/>
      <c r="AD50" s="3"/>
    </row>
    <row r="51" spans="1:30" x14ac:dyDescent="0.25">
      <c r="A51" s="3"/>
      <c r="B51" s="44"/>
      <c r="C51" s="48" t="s">
        <v>71</v>
      </c>
      <c r="D51" s="78">
        <v>198936.8</v>
      </c>
      <c r="E51" s="78">
        <v>0</v>
      </c>
      <c r="F51" s="78">
        <v>0</v>
      </c>
      <c r="G51" s="49">
        <f t="shared" ref="G51:G54" si="34">D51+E51-F51</f>
        <v>198936.8</v>
      </c>
      <c r="H51" s="46"/>
      <c r="I51" s="3"/>
      <c r="J51" s="78">
        <f>+'[3]NR 2023'!V51</f>
        <v>198936.75</v>
      </c>
      <c r="K51" s="78">
        <f>+'[3]NR 2023'!W51</f>
        <v>0</v>
      </c>
      <c r="L51" s="78">
        <f>+'[3]NR 2023'!X51</f>
        <v>0</v>
      </c>
      <c r="M51" s="78">
        <f>+'[3]NR 2023'!Y51</f>
        <v>198936.75</v>
      </c>
      <c r="N51" s="3"/>
      <c r="O51" s="3"/>
      <c r="P51" s="78">
        <f>+G51</f>
        <v>198936.8</v>
      </c>
      <c r="Q51" s="78">
        <f>+'[2]Vyhodnocení hosp. 1.pol. 2023'!E51*1000</f>
        <v>4000000</v>
      </c>
      <c r="R51" s="78">
        <f>+'[2]Vyhodnocení hosp. 1.pol. 2023'!F51*1000</f>
        <v>0</v>
      </c>
      <c r="S51" s="49">
        <f t="shared" ref="S51:S54" si="35">+P51+Q51-R51</f>
        <v>4198936.8</v>
      </c>
      <c r="T51" s="3"/>
      <c r="U51" s="3"/>
      <c r="V51" s="78">
        <f>+S51</f>
        <v>4198936.8</v>
      </c>
      <c r="W51" s="78">
        <v>0</v>
      </c>
      <c r="X51" s="78">
        <v>0</v>
      </c>
      <c r="Y51" s="49">
        <f t="shared" ref="Y51:Y54" si="36">V51+W51-X51</f>
        <v>4198936.8</v>
      </c>
      <c r="Z51" s="3"/>
      <c r="AA51" s="3"/>
      <c r="AB51" s="3"/>
      <c r="AC51" s="3"/>
      <c r="AD51" s="3"/>
    </row>
    <row r="52" spans="1:30" x14ac:dyDescent="0.25">
      <c r="A52" s="3"/>
      <c r="B52" s="44"/>
      <c r="C52" s="48" t="s">
        <v>72</v>
      </c>
      <c r="D52" s="78">
        <v>7727582</v>
      </c>
      <c r="E52" s="78">
        <v>28684918</v>
      </c>
      <c r="F52" s="78">
        <v>30858465.870000001</v>
      </c>
      <c r="G52" s="49">
        <f t="shared" si="34"/>
        <v>5554034.129999999</v>
      </c>
      <c r="H52" s="46"/>
      <c r="I52" s="3"/>
      <c r="J52" s="78">
        <f>+'[3]NR 2023'!V52</f>
        <v>5511407</v>
      </c>
      <c r="K52" s="78">
        <f>+'[3]NR 2023'!W52</f>
        <v>20766407</v>
      </c>
      <c r="L52" s="78">
        <f>+'[3]NR 2023'!X52</f>
        <v>20886270</v>
      </c>
      <c r="M52" s="78">
        <f>+'[3]NR 2023'!Y52</f>
        <v>5391544</v>
      </c>
      <c r="N52" s="3"/>
      <c r="O52" s="3"/>
      <c r="P52" s="78">
        <f>+G52</f>
        <v>5554034.129999999</v>
      </c>
      <c r="Q52" s="78">
        <f>+'[2]Vyhodnocení hosp. 1.pol. 2023'!E52*1000</f>
        <v>9982000</v>
      </c>
      <c r="R52" s="78">
        <f>+'[2]Vyhodnocení hosp. 1.pol. 2023'!F52*1000</f>
        <v>15380000</v>
      </c>
      <c r="S52" s="49">
        <f t="shared" si="35"/>
        <v>156034.12999999896</v>
      </c>
      <c r="T52" s="3"/>
      <c r="U52" s="3"/>
      <c r="V52" s="78">
        <v>2328774</v>
      </c>
      <c r="W52" s="78">
        <f>21174174+15600000</f>
        <v>36774174</v>
      </c>
      <c r="X52" s="78">
        <f>96346+38795411</f>
        <v>38891757</v>
      </c>
      <c r="Y52" s="49">
        <f>V52+W52-X52</f>
        <v>211191</v>
      </c>
      <c r="Z52" s="3"/>
      <c r="AA52" s="3"/>
      <c r="AB52" s="3"/>
      <c r="AC52" s="3"/>
      <c r="AD52" s="3"/>
    </row>
    <row r="53" spans="1:30" x14ac:dyDescent="0.25">
      <c r="A53" s="3"/>
      <c r="B53" s="44"/>
      <c r="C53" s="48" t="s">
        <v>88</v>
      </c>
      <c r="D53" s="78">
        <v>0</v>
      </c>
      <c r="E53" s="78">
        <v>0</v>
      </c>
      <c r="F53" s="78">
        <v>0</v>
      </c>
      <c r="G53" s="49">
        <f t="shared" si="34"/>
        <v>0</v>
      </c>
      <c r="H53" s="46"/>
      <c r="I53" s="3"/>
      <c r="J53" s="78">
        <f>+'[3]NR 2023'!V53</f>
        <v>0</v>
      </c>
      <c r="K53" s="78">
        <f>+'[3]NR 2023'!W53</f>
        <v>0</v>
      </c>
      <c r="L53" s="78">
        <f>+'[3]NR 2023'!X53</f>
        <v>0</v>
      </c>
      <c r="M53" s="78">
        <f>+'[3]NR 2023'!Y53</f>
        <v>0</v>
      </c>
      <c r="N53" s="3"/>
      <c r="O53" s="3"/>
      <c r="P53" s="78">
        <f>+G53</f>
        <v>0</v>
      </c>
      <c r="Q53" s="78">
        <f>+'[2]Vyhodnocení hosp. 1.pol. 2023'!E53*1000</f>
        <v>0</v>
      </c>
      <c r="R53" s="78">
        <f>+'[2]Vyhodnocení hosp. 1.pol. 2023'!F53*1000</f>
        <v>0</v>
      </c>
      <c r="S53" s="49">
        <f t="shared" si="35"/>
        <v>0</v>
      </c>
      <c r="T53" s="3"/>
      <c r="U53" s="3"/>
      <c r="V53" s="78">
        <f>+M53</f>
        <v>0</v>
      </c>
      <c r="W53" s="78">
        <v>0</v>
      </c>
      <c r="X53" s="78">
        <v>0</v>
      </c>
      <c r="Y53" s="49">
        <f t="shared" si="36"/>
        <v>0</v>
      </c>
      <c r="Z53" s="3"/>
      <c r="AA53" s="3"/>
      <c r="AB53" s="3"/>
      <c r="AC53" s="3"/>
      <c r="AD53" s="3"/>
    </row>
    <row r="54" spans="1:30" x14ac:dyDescent="0.25">
      <c r="A54" s="3"/>
      <c r="B54" s="44"/>
      <c r="C54" s="121" t="s">
        <v>89</v>
      </c>
      <c r="D54" s="78">
        <v>122414</v>
      </c>
      <c r="E54" s="78">
        <v>1241987</v>
      </c>
      <c r="F54" s="78">
        <v>1139340</v>
      </c>
      <c r="G54" s="49">
        <f t="shared" si="34"/>
        <v>225061</v>
      </c>
      <c r="H54" s="46"/>
      <c r="I54" s="3"/>
      <c r="J54" s="78">
        <f>+'[3]NR 2023'!V54</f>
        <v>190132.56000000006</v>
      </c>
      <c r="K54" s="78">
        <f>+'[3]NR 2023'!W54</f>
        <v>1408206.96</v>
      </c>
      <c r="L54" s="78">
        <f>+'[3]NR 2023'!X54</f>
        <v>1400000</v>
      </c>
      <c r="M54" s="78">
        <f>+'[3]NR 2023'!Y54</f>
        <v>198339.52000000002</v>
      </c>
      <c r="N54" s="3"/>
      <c r="O54" s="3"/>
      <c r="P54" s="78">
        <v>225061</v>
      </c>
      <c r="Q54" s="78">
        <f>+'[2]Vyhodnocení hosp. 1.pol. 2023'!E54*1000</f>
        <v>688000</v>
      </c>
      <c r="R54" s="78">
        <f>+'[2]Vyhodnocení hosp. 1.pol. 2023'!F54*1000</f>
        <v>648000</v>
      </c>
      <c r="S54" s="49">
        <f t="shared" si="35"/>
        <v>265061</v>
      </c>
      <c r="T54" s="3"/>
      <c r="U54" s="3"/>
      <c r="V54" s="78">
        <v>200000</v>
      </c>
      <c r="W54" s="78">
        <f>0.02*AA33</f>
        <v>1422206.96</v>
      </c>
      <c r="X54" s="78">
        <v>1400000</v>
      </c>
      <c r="Y54" s="49">
        <f t="shared" si="36"/>
        <v>222206.95999999996</v>
      </c>
      <c r="Z54" s="3"/>
      <c r="AA54" s="3"/>
      <c r="AB54" s="3"/>
      <c r="AC54" s="3"/>
      <c r="AD54" s="3"/>
    </row>
    <row r="55" spans="1:30" ht="10.5" customHeight="1" x14ac:dyDescent="0.25">
      <c r="A55" s="3"/>
      <c r="B55" s="44"/>
      <c r="C55" s="45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44"/>
      <c r="C56" s="88" t="s">
        <v>75</v>
      </c>
      <c r="D56" s="89" t="s">
        <v>76</v>
      </c>
      <c r="E56" s="89" t="s">
        <v>96</v>
      </c>
      <c r="F56" s="46"/>
      <c r="G56" s="46"/>
      <c r="H56" s="46"/>
      <c r="I56" s="47"/>
      <c r="J56" s="89" t="s">
        <v>97</v>
      </c>
      <c r="K56" s="46"/>
      <c r="L56" s="46"/>
      <c r="M56" s="46"/>
      <c r="N56" s="46"/>
      <c r="O56" s="47"/>
      <c r="P56" s="89" t="s">
        <v>98</v>
      </c>
      <c r="Q56" s="47"/>
      <c r="R56" s="47"/>
      <c r="S56" s="47"/>
      <c r="T56" s="47"/>
      <c r="U56" s="47"/>
      <c r="V56" s="89" t="s">
        <v>97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44"/>
      <c r="C57" s="48"/>
      <c r="D57" s="79">
        <v>176</v>
      </c>
      <c r="E57" s="79">
        <v>179</v>
      </c>
      <c r="F57" s="46"/>
      <c r="G57" s="46"/>
      <c r="H57" s="46"/>
      <c r="I57" s="47"/>
      <c r="J57" s="79">
        <f>+'[3]NR 2023'!$V$57</f>
        <v>185</v>
      </c>
      <c r="K57" s="46"/>
      <c r="L57" s="46"/>
      <c r="M57" s="46"/>
      <c r="N57" s="46"/>
      <c r="O57" s="47"/>
      <c r="P57" s="79">
        <f>+'[2]Vyhodnocení hosp. 1.pol. 2023'!$E$57</f>
        <v>188</v>
      </c>
      <c r="Q57" s="47"/>
      <c r="R57" s="47"/>
      <c r="S57" s="47"/>
      <c r="T57" s="47"/>
      <c r="U57" s="47"/>
      <c r="V57" s="79">
        <v>187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44"/>
      <c r="C58" s="45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7"/>
      <c r="P58" s="47"/>
      <c r="Q58" s="47"/>
      <c r="R58" s="47"/>
      <c r="S58" s="47"/>
      <c r="T58" s="47"/>
      <c r="U58" s="4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91" t="s">
        <v>92</v>
      </c>
      <c r="C59" s="90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39"/>
      <c r="W59" s="139"/>
      <c r="X59" s="139"/>
      <c r="Y59" s="139"/>
      <c r="Z59" s="139"/>
      <c r="AA59" s="139"/>
      <c r="AB59" s="140"/>
      <c r="AC59" s="3"/>
      <c r="AD59" s="3"/>
    </row>
    <row r="60" spans="1:30" x14ac:dyDescent="0.25">
      <c r="A60" s="3"/>
      <c r="B60" s="111" t="s">
        <v>111</v>
      </c>
      <c r="M60"/>
      <c r="AB60" s="112"/>
      <c r="AC60" s="3"/>
      <c r="AD60" s="3"/>
    </row>
    <row r="61" spans="1:30" x14ac:dyDescent="0.25">
      <c r="A61" s="3"/>
      <c r="B61" s="182" t="s">
        <v>112</v>
      </c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AB61" s="112"/>
      <c r="AC61" s="3"/>
      <c r="AD61" s="3"/>
    </row>
    <row r="62" spans="1:30" x14ac:dyDescent="0.25">
      <c r="A62" s="3"/>
      <c r="B62" s="182" t="s">
        <v>113</v>
      </c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AB62" s="112"/>
      <c r="AC62" s="3"/>
      <c r="AD62" s="3"/>
    </row>
    <row r="63" spans="1:30" x14ac:dyDescent="0.25">
      <c r="A63" s="3"/>
      <c r="B63" s="182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AB63" s="112"/>
      <c r="AC63" s="3"/>
      <c r="AD63" s="3"/>
    </row>
    <row r="64" spans="1:30" x14ac:dyDescent="0.25">
      <c r="A64" s="3"/>
      <c r="B64" s="143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AB64" s="112"/>
      <c r="AC64" s="3"/>
      <c r="AD64" s="3"/>
    </row>
    <row r="65" spans="1:30" x14ac:dyDescent="0.25">
      <c r="A65" s="3"/>
      <c r="B65" s="113"/>
      <c r="C65" s="114"/>
      <c r="D65" s="2"/>
      <c r="E65" s="2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AB65" s="112"/>
      <c r="AC65" s="3"/>
      <c r="AD65" s="3"/>
    </row>
    <row r="66" spans="1:30" x14ac:dyDescent="0.25">
      <c r="A66" s="3"/>
      <c r="B66" s="122"/>
      <c r="C66" s="123"/>
      <c r="D66" s="124"/>
      <c r="E66" s="124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41"/>
      <c r="W66" s="141"/>
      <c r="X66" s="141"/>
      <c r="Y66" s="141"/>
      <c r="Z66" s="141"/>
      <c r="AA66" s="141"/>
      <c r="AB66" s="142"/>
      <c r="AC66" s="3"/>
      <c r="AD66" s="3"/>
    </row>
    <row r="67" spans="1:30" x14ac:dyDescent="0.25">
      <c r="A67" s="3"/>
      <c r="B67" s="126"/>
      <c r="C67" s="125"/>
      <c r="D67" s="126"/>
      <c r="E67" s="126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3"/>
      <c r="W67" s="3"/>
      <c r="X67" s="3"/>
      <c r="Y67" s="3"/>
      <c r="Z67" s="3"/>
      <c r="AA67" s="3"/>
      <c r="AB67" s="3"/>
      <c r="AC67" s="3"/>
      <c r="AD67" s="3"/>
    </row>
    <row r="68" spans="1:30" x14ac:dyDescent="0.25">
      <c r="A68" s="3"/>
      <c r="B68" s="126"/>
      <c r="C68" s="125"/>
      <c r="D68" s="126"/>
      <c r="E68" s="126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3"/>
      <c r="W68" s="3"/>
      <c r="X68" s="3"/>
      <c r="Y68" s="3"/>
      <c r="Z68" s="3"/>
      <c r="AA68" s="3"/>
      <c r="AB68" s="3"/>
      <c r="AC68" s="3"/>
      <c r="AD68" s="3"/>
    </row>
    <row r="69" spans="1:30" x14ac:dyDescent="0.25">
      <c r="A69" s="3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3"/>
      <c r="W69" s="3"/>
      <c r="X69" s="3"/>
      <c r="Y69" s="3"/>
      <c r="Z69" s="3"/>
      <c r="AA69" s="3"/>
      <c r="AB69" s="3"/>
      <c r="AC69" s="3"/>
      <c r="AD69" s="3"/>
    </row>
    <row r="70" spans="1:30" x14ac:dyDescent="0.25">
      <c r="A70" s="3"/>
      <c r="B70" s="50" t="s">
        <v>81</v>
      </c>
      <c r="C70" s="110">
        <v>45201</v>
      </c>
      <c r="D70" s="50" t="s">
        <v>77</v>
      </c>
      <c r="E70" s="180" t="s">
        <v>103</v>
      </c>
      <c r="F70" s="180"/>
      <c r="G70" s="180"/>
      <c r="H70" s="50"/>
      <c r="I70" s="50" t="s">
        <v>78</v>
      </c>
      <c r="J70" s="181" t="s">
        <v>104</v>
      </c>
      <c r="K70" s="181"/>
      <c r="L70" s="181"/>
      <c r="M70" s="181"/>
      <c r="N70" s="50"/>
      <c r="O70" s="50"/>
      <c r="P70" s="50"/>
      <c r="Q70" s="50"/>
      <c r="R70" s="50"/>
      <c r="S70" s="50"/>
      <c r="T70" s="50"/>
      <c r="U70" s="50"/>
      <c r="V70" s="3"/>
      <c r="W70" s="3"/>
      <c r="X70" s="3"/>
      <c r="Y70" s="3"/>
      <c r="Z70" s="3"/>
      <c r="AA70" s="3"/>
      <c r="AB70" s="3"/>
      <c r="AC70" s="3"/>
      <c r="AD70" s="3"/>
    </row>
    <row r="71" spans="1:30" ht="7.5" customHeight="1" x14ac:dyDescent="0.25">
      <c r="A71" s="3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3"/>
      <c r="W71" s="3"/>
      <c r="X71" s="3"/>
      <c r="Y71" s="3"/>
      <c r="Z71" s="3"/>
      <c r="AA71" s="3"/>
      <c r="AB71" s="3"/>
      <c r="AC71" s="3"/>
      <c r="AD71" s="3"/>
    </row>
    <row r="72" spans="1:30" x14ac:dyDescent="0.25">
      <c r="A72" s="3"/>
      <c r="B72" s="50"/>
      <c r="C72" s="50"/>
      <c r="D72" s="50" t="s">
        <v>80</v>
      </c>
      <c r="E72" s="52"/>
      <c r="F72" s="52"/>
      <c r="G72" s="52"/>
      <c r="H72" s="50"/>
      <c r="I72" s="50" t="s">
        <v>80</v>
      </c>
      <c r="J72" s="51"/>
      <c r="K72" s="51"/>
      <c r="L72" s="51"/>
      <c r="M72" s="51"/>
      <c r="N72" s="50"/>
      <c r="O72" s="50"/>
      <c r="P72" s="50"/>
      <c r="Q72" s="50"/>
      <c r="R72" s="50"/>
      <c r="S72" s="50"/>
      <c r="T72" s="50"/>
      <c r="U72" s="50"/>
      <c r="V72" s="3"/>
      <c r="W72" s="3"/>
      <c r="X72" s="3"/>
      <c r="Y72" s="3"/>
      <c r="Z72" s="3"/>
      <c r="AA72" s="3"/>
      <c r="AB72" s="3"/>
      <c r="AC72" s="3"/>
      <c r="AD72" s="3"/>
    </row>
    <row r="73" spans="1:30" x14ac:dyDescent="0.25">
      <c r="A73" s="3"/>
      <c r="B73" s="50"/>
      <c r="C73" s="50"/>
      <c r="D73" s="50"/>
      <c r="E73" s="52"/>
      <c r="F73" s="52"/>
      <c r="G73" s="52"/>
      <c r="H73" s="50"/>
      <c r="I73" s="50"/>
      <c r="J73" s="51"/>
      <c r="K73" s="51"/>
      <c r="L73" s="51"/>
      <c r="M73" s="51"/>
      <c r="N73" s="50"/>
      <c r="O73" s="50"/>
      <c r="P73" s="50"/>
      <c r="Q73" s="50"/>
      <c r="R73" s="50"/>
      <c r="S73" s="50"/>
      <c r="T73" s="50"/>
      <c r="U73" s="50"/>
      <c r="V73" s="3"/>
      <c r="W73" s="3"/>
      <c r="X73" s="3"/>
      <c r="Y73" s="3"/>
      <c r="Z73" s="3"/>
      <c r="AA73" s="3"/>
      <c r="AB73" s="3"/>
      <c r="AC73" s="3"/>
      <c r="AD73" s="3"/>
    </row>
    <row r="74" spans="1:30" x14ac:dyDescent="0.25">
      <c r="A74" s="3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3"/>
      <c r="W74" s="3"/>
      <c r="X74" s="3"/>
      <c r="Y74" s="3"/>
      <c r="Z74" s="3"/>
      <c r="AA74" s="3"/>
      <c r="AB74" s="3"/>
      <c r="AC74" s="3"/>
      <c r="AD74" s="3"/>
    </row>
    <row r="75" spans="1:30" x14ac:dyDescent="0.25">
      <c r="A75" s="3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3"/>
      <c r="W75" s="3"/>
      <c r="X75" s="3"/>
      <c r="Y75" s="3"/>
      <c r="Z75" s="3"/>
      <c r="AA75" s="3"/>
      <c r="AB75" s="3"/>
      <c r="AC75" s="3"/>
      <c r="AD75" s="3"/>
    </row>
    <row r="78" spans="1:30" x14ac:dyDescent="0.25"/>
    <row r="79" spans="1:30" x14ac:dyDescent="0.25"/>
    <row r="80" spans="1:3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ht="15" hidden="1" customHeight="1" x14ac:dyDescent="0.25"/>
    <row r="93" x14ac:dyDescent="0.25"/>
    <row r="94" x14ac:dyDescent="0.25"/>
    <row r="95" x14ac:dyDescent="0.25"/>
    <row r="96" x14ac:dyDescent="0.25"/>
    <row r="97" x14ac:dyDescent="0.25"/>
    <row r="106" ht="15" hidden="1" customHeight="1" x14ac:dyDescent="0.25"/>
    <row r="107" ht="15" hidden="1" customHeight="1" x14ac:dyDescent="0.25"/>
    <row r="113" x14ac:dyDescent="0.25"/>
    <row r="127" x14ac:dyDescent="0.25"/>
    <row r="128" x14ac:dyDescent="0.25"/>
  </sheetData>
  <mergeCells count="64"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E70:G70"/>
    <mergeCell ref="J70:M70"/>
    <mergeCell ref="B63:U63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2023-10-02T09:24:50Z</cp:lastPrinted>
  <dcterms:created xsi:type="dcterms:W3CDTF">2017-02-23T12:10:09Z</dcterms:created>
  <dcterms:modified xsi:type="dcterms:W3CDTF">2023-10-20T10:21:05Z</dcterms:modified>
</cp:coreProperties>
</file>