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/>
  </bookViews>
  <sheets>
    <sheet name="Rozpočet PO" sheetId="1" r:id="rId1"/>
    <sheet name="Příloha rozpočet" sheetId="5" r:id="rId2"/>
    <sheet name="Střediska" sheetId="6" r:id="rId3"/>
    <sheet name="Střednědobý výhled hospod. PO " sheetId="2" r:id="rId4"/>
    <sheet name="Vyhodnocení hospodaření PO" sheetId="3" r:id="rId5"/>
    <sheet name="Vyhod. hosp. PO -střediska" sheetId="4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R52" i="1"/>
  <c r="R49" i="1"/>
  <c r="M21" i="1"/>
  <c r="L36" i="2"/>
  <c r="O39" i="6" l="1"/>
  <c r="O40" i="6"/>
  <c r="O41" i="6"/>
  <c r="O42" i="6"/>
  <c r="O43" i="6"/>
  <c r="O44" i="6"/>
  <c r="O45" i="6"/>
  <c r="O46" i="6"/>
  <c r="O38" i="6"/>
  <c r="O32" i="6"/>
  <c r="O33" i="6"/>
  <c r="O34" i="6"/>
  <c r="O35" i="6"/>
  <c r="O36" i="6"/>
  <c r="O31" i="6"/>
  <c r="O25" i="6"/>
  <c r="I25" i="6"/>
  <c r="I46" i="6"/>
  <c r="I39" i="6"/>
  <c r="I40" i="6"/>
  <c r="I41" i="6"/>
  <c r="I42" i="6"/>
  <c r="I43" i="6"/>
  <c r="I44" i="6"/>
  <c r="I45" i="6"/>
  <c r="I38" i="6"/>
  <c r="I32" i="6"/>
  <c r="I33" i="6"/>
  <c r="I34" i="6"/>
  <c r="I35" i="6"/>
  <c r="I36" i="6"/>
  <c r="I31" i="6"/>
  <c r="O16" i="6"/>
  <c r="O17" i="6"/>
  <c r="O18" i="6"/>
  <c r="O19" i="6"/>
  <c r="O20" i="6"/>
  <c r="O21" i="6"/>
  <c r="O22" i="6"/>
  <c r="O23" i="6"/>
  <c r="O15" i="6"/>
  <c r="O9" i="6"/>
  <c r="O10" i="6"/>
  <c r="O11" i="6"/>
  <c r="O12" i="6"/>
  <c r="O13" i="6"/>
  <c r="O8" i="6"/>
  <c r="I16" i="6"/>
  <c r="I17" i="6"/>
  <c r="I18" i="6"/>
  <c r="I19" i="6"/>
  <c r="I20" i="6"/>
  <c r="I21" i="6"/>
  <c r="I22" i="6"/>
  <c r="I23" i="6"/>
  <c r="I15" i="6"/>
  <c r="I9" i="6"/>
  <c r="I10" i="6"/>
  <c r="I11" i="6"/>
  <c r="I12" i="6"/>
  <c r="I13" i="6"/>
  <c r="I8" i="6"/>
  <c r="C15" i="6"/>
  <c r="C25" i="6"/>
  <c r="C9" i="6"/>
  <c r="C10" i="6"/>
  <c r="C11" i="6"/>
  <c r="C12" i="6"/>
  <c r="C13" i="6"/>
  <c r="C8" i="6"/>
  <c r="C17" i="6"/>
  <c r="C18" i="6"/>
  <c r="C19" i="6"/>
  <c r="C20" i="6"/>
  <c r="C21" i="6"/>
  <c r="C22" i="6"/>
  <c r="C23" i="6"/>
  <c r="C16" i="6"/>
  <c r="C39" i="6"/>
  <c r="C40" i="6"/>
  <c r="C41" i="6"/>
  <c r="C42" i="6"/>
  <c r="C43" i="6"/>
  <c r="C44" i="6"/>
  <c r="C45" i="6"/>
  <c r="C46" i="6"/>
  <c r="C38" i="6"/>
  <c r="C32" i="6"/>
  <c r="C33" i="6"/>
  <c r="C34" i="6"/>
  <c r="C35" i="6"/>
  <c r="C36" i="6"/>
  <c r="C31" i="6"/>
  <c r="H9" i="4" l="1"/>
  <c r="H10" i="4"/>
  <c r="H11" i="4"/>
  <c r="T14" i="4"/>
  <c r="S71" i="6" l="1"/>
  <c r="R71" i="6"/>
  <c r="Q71" i="6"/>
  <c r="P71" i="6"/>
  <c r="O71" i="6"/>
  <c r="M71" i="6"/>
  <c r="K71" i="6"/>
  <c r="J71" i="6"/>
  <c r="I71" i="6"/>
  <c r="G71" i="6"/>
  <c r="F71" i="6"/>
  <c r="E71" i="6"/>
  <c r="D71" i="6"/>
  <c r="C71" i="6"/>
  <c r="S69" i="6"/>
  <c r="R69" i="6"/>
  <c r="Q69" i="6"/>
  <c r="P69" i="6"/>
  <c r="O69" i="6"/>
  <c r="M69" i="6"/>
  <c r="L69" i="6"/>
  <c r="K69" i="6"/>
  <c r="J69" i="6"/>
  <c r="I69" i="6"/>
  <c r="G69" i="6"/>
  <c r="F69" i="6"/>
  <c r="E69" i="6"/>
  <c r="D69" i="6"/>
  <c r="C69" i="6"/>
  <c r="S68" i="6"/>
  <c r="R68" i="6"/>
  <c r="Q68" i="6"/>
  <c r="P68" i="6"/>
  <c r="O68" i="6"/>
  <c r="M68" i="6"/>
  <c r="L68" i="6"/>
  <c r="K68" i="6"/>
  <c r="J68" i="6"/>
  <c r="I68" i="6"/>
  <c r="G68" i="6"/>
  <c r="F68" i="6"/>
  <c r="E68" i="6"/>
  <c r="D68" i="6"/>
  <c r="C68" i="6"/>
  <c r="S67" i="6"/>
  <c r="R67" i="6"/>
  <c r="Q67" i="6"/>
  <c r="P67" i="6"/>
  <c r="O67" i="6"/>
  <c r="M67" i="6"/>
  <c r="L67" i="6"/>
  <c r="K67" i="6"/>
  <c r="J67" i="6"/>
  <c r="I67" i="6"/>
  <c r="G67" i="6"/>
  <c r="F67" i="6"/>
  <c r="E67" i="6"/>
  <c r="D67" i="6"/>
  <c r="C67" i="6"/>
  <c r="S66" i="6"/>
  <c r="R66" i="6"/>
  <c r="Q66" i="6"/>
  <c r="P66" i="6"/>
  <c r="O66" i="6"/>
  <c r="M66" i="6"/>
  <c r="L66" i="6"/>
  <c r="K66" i="6"/>
  <c r="J66" i="6"/>
  <c r="I66" i="6"/>
  <c r="G66" i="6"/>
  <c r="F66" i="6"/>
  <c r="E66" i="6"/>
  <c r="D66" i="6"/>
  <c r="C66" i="6"/>
  <c r="S65" i="6"/>
  <c r="R65" i="6"/>
  <c r="Q65" i="6"/>
  <c r="P65" i="6"/>
  <c r="O65" i="6"/>
  <c r="M65" i="6"/>
  <c r="L65" i="6"/>
  <c r="K65" i="6"/>
  <c r="J65" i="6"/>
  <c r="I65" i="6"/>
  <c r="G65" i="6"/>
  <c r="F65" i="6"/>
  <c r="E65" i="6"/>
  <c r="D65" i="6"/>
  <c r="C65" i="6"/>
  <c r="S64" i="6"/>
  <c r="R64" i="6"/>
  <c r="Q64" i="6"/>
  <c r="P64" i="6"/>
  <c r="O64" i="6"/>
  <c r="M64" i="6"/>
  <c r="L64" i="6"/>
  <c r="K64" i="6"/>
  <c r="J64" i="6"/>
  <c r="I64" i="6"/>
  <c r="G64" i="6"/>
  <c r="F64" i="6"/>
  <c r="E64" i="6"/>
  <c r="D64" i="6"/>
  <c r="C64" i="6"/>
  <c r="S63" i="6"/>
  <c r="R63" i="6"/>
  <c r="Q63" i="6"/>
  <c r="P63" i="6"/>
  <c r="O63" i="6"/>
  <c r="M63" i="6"/>
  <c r="L63" i="6"/>
  <c r="K63" i="6"/>
  <c r="J63" i="6"/>
  <c r="I63" i="6"/>
  <c r="G63" i="6"/>
  <c r="F63" i="6"/>
  <c r="E63" i="6"/>
  <c r="D63" i="6"/>
  <c r="C63" i="6"/>
  <c r="S62" i="6"/>
  <c r="R62" i="6"/>
  <c r="Q62" i="6"/>
  <c r="P62" i="6"/>
  <c r="O62" i="6"/>
  <c r="M62" i="6"/>
  <c r="L62" i="6"/>
  <c r="K62" i="6"/>
  <c r="J62" i="6"/>
  <c r="I62" i="6"/>
  <c r="G62" i="6"/>
  <c r="F62" i="6"/>
  <c r="E62" i="6"/>
  <c r="D62" i="6"/>
  <c r="C62" i="6"/>
  <c r="S61" i="6"/>
  <c r="R61" i="6"/>
  <c r="Q61" i="6"/>
  <c r="P61" i="6"/>
  <c r="O61" i="6"/>
  <c r="M61" i="6"/>
  <c r="L61" i="6"/>
  <c r="K61" i="6"/>
  <c r="J61" i="6"/>
  <c r="I61" i="6"/>
  <c r="G61" i="6"/>
  <c r="G60" i="6" s="1"/>
  <c r="F61" i="6"/>
  <c r="E61" i="6"/>
  <c r="D61" i="6"/>
  <c r="S59" i="6"/>
  <c r="R59" i="6"/>
  <c r="Q59" i="6"/>
  <c r="P59" i="6"/>
  <c r="O59" i="6"/>
  <c r="M59" i="6"/>
  <c r="L59" i="6"/>
  <c r="K59" i="6"/>
  <c r="J59" i="6"/>
  <c r="I59" i="6"/>
  <c r="G59" i="6"/>
  <c r="F59" i="6"/>
  <c r="E59" i="6"/>
  <c r="D59" i="6"/>
  <c r="C59" i="6"/>
  <c r="S58" i="6"/>
  <c r="R58" i="6"/>
  <c r="Q58" i="6"/>
  <c r="P58" i="6"/>
  <c r="O58" i="6"/>
  <c r="M58" i="6"/>
  <c r="L58" i="6"/>
  <c r="K58" i="6"/>
  <c r="J58" i="6"/>
  <c r="I58" i="6"/>
  <c r="G58" i="6"/>
  <c r="F58" i="6"/>
  <c r="E58" i="6"/>
  <c r="D58" i="6"/>
  <c r="C58" i="6"/>
  <c r="S57" i="6"/>
  <c r="R57" i="6"/>
  <c r="Q57" i="6"/>
  <c r="P57" i="6"/>
  <c r="O57" i="6"/>
  <c r="M57" i="6"/>
  <c r="L57" i="6"/>
  <c r="K57" i="6"/>
  <c r="J57" i="6"/>
  <c r="I57" i="6"/>
  <c r="G57" i="6"/>
  <c r="F57" i="6"/>
  <c r="E57" i="6"/>
  <c r="D57" i="6"/>
  <c r="C57" i="6"/>
  <c r="S56" i="6"/>
  <c r="R56" i="6"/>
  <c r="Q56" i="6"/>
  <c r="P56" i="6"/>
  <c r="O56" i="6"/>
  <c r="M56" i="6"/>
  <c r="L56" i="6"/>
  <c r="K56" i="6"/>
  <c r="J56" i="6"/>
  <c r="I56" i="6"/>
  <c r="G56" i="6"/>
  <c r="F56" i="6"/>
  <c r="E56" i="6"/>
  <c r="D56" i="6"/>
  <c r="C56" i="6"/>
  <c r="S55" i="6"/>
  <c r="R55" i="6"/>
  <c r="Q55" i="6"/>
  <c r="P55" i="6"/>
  <c r="O55" i="6"/>
  <c r="M55" i="6"/>
  <c r="L55" i="6"/>
  <c r="K55" i="6"/>
  <c r="J55" i="6"/>
  <c r="I55" i="6"/>
  <c r="G55" i="6"/>
  <c r="F55" i="6"/>
  <c r="E55" i="6"/>
  <c r="D55" i="6"/>
  <c r="C55" i="6"/>
  <c r="S54" i="6"/>
  <c r="R54" i="6"/>
  <c r="R53" i="6" s="1"/>
  <c r="Q54" i="6"/>
  <c r="P54" i="6"/>
  <c r="O54" i="6"/>
  <c r="M54" i="6"/>
  <c r="M53" i="6" s="1"/>
  <c r="L54" i="6"/>
  <c r="K54" i="6"/>
  <c r="K53" i="6" s="1"/>
  <c r="J54" i="6"/>
  <c r="I54" i="6"/>
  <c r="G54" i="6"/>
  <c r="F54" i="6"/>
  <c r="E54" i="6"/>
  <c r="D54" i="6"/>
  <c r="C54" i="6"/>
  <c r="S53" i="6"/>
  <c r="V46" i="6"/>
  <c r="U46" i="6"/>
  <c r="V45" i="6"/>
  <c r="U45" i="6"/>
  <c r="V44" i="6"/>
  <c r="U44" i="6"/>
  <c r="V43" i="6"/>
  <c r="U43" i="6"/>
  <c r="V42" i="6"/>
  <c r="U42" i="6"/>
  <c r="V41" i="6"/>
  <c r="U41" i="6"/>
  <c r="V40" i="6"/>
  <c r="U40" i="6"/>
  <c r="V39" i="6"/>
  <c r="U39" i="6"/>
  <c r="V38" i="6"/>
  <c r="U38" i="6"/>
  <c r="S37" i="6"/>
  <c r="R37" i="6"/>
  <c r="Q37" i="6"/>
  <c r="P37" i="6"/>
  <c r="O37" i="6" s="1"/>
  <c r="M37" i="6"/>
  <c r="L37" i="6"/>
  <c r="K37" i="6"/>
  <c r="J37" i="6"/>
  <c r="I37" i="6"/>
  <c r="G37" i="6"/>
  <c r="F37" i="6"/>
  <c r="E37" i="6"/>
  <c r="D37" i="6"/>
  <c r="C37" i="6"/>
  <c r="V36" i="6"/>
  <c r="U36" i="6"/>
  <c r="V35" i="6"/>
  <c r="U35" i="6"/>
  <c r="V34" i="6"/>
  <c r="U34" i="6"/>
  <c r="V33" i="6"/>
  <c r="U33" i="6"/>
  <c r="V32" i="6"/>
  <c r="U32" i="6"/>
  <c r="V31" i="6"/>
  <c r="U31" i="6"/>
  <c r="S30" i="6"/>
  <c r="S49" i="6" s="1"/>
  <c r="R30" i="6"/>
  <c r="R47" i="6" s="1"/>
  <c r="Q30" i="6"/>
  <c r="Q49" i="6" s="1"/>
  <c r="P30" i="6"/>
  <c r="O30" i="6" s="1"/>
  <c r="M30" i="6"/>
  <c r="M47" i="6" s="1"/>
  <c r="L30" i="6"/>
  <c r="L49" i="6" s="1"/>
  <c r="K30" i="6"/>
  <c r="K47" i="6" s="1"/>
  <c r="J30" i="6"/>
  <c r="I30" i="6"/>
  <c r="G30" i="6"/>
  <c r="G49" i="6" s="1"/>
  <c r="F30" i="6"/>
  <c r="F47" i="6" s="1"/>
  <c r="E30" i="6"/>
  <c r="E47" i="6" s="1"/>
  <c r="D30" i="6"/>
  <c r="D47" i="6" s="1"/>
  <c r="C30" i="6"/>
  <c r="C47" i="6" s="1"/>
  <c r="C49" i="6" s="1"/>
  <c r="V23" i="6"/>
  <c r="U23" i="6"/>
  <c r="V22" i="6"/>
  <c r="U22" i="6"/>
  <c r="V21" i="6"/>
  <c r="U21" i="6"/>
  <c r="V20" i="6"/>
  <c r="U20" i="6"/>
  <c r="V19" i="6"/>
  <c r="U19" i="6"/>
  <c r="V18" i="6"/>
  <c r="U18" i="6"/>
  <c r="V17" i="6"/>
  <c r="U17" i="6"/>
  <c r="V16" i="6"/>
  <c r="U16" i="6"/>
  <c r="V15" i="6"/>
  <c r="C61" i="6"/>
  <c r="S14" i="6"/>
  <c r="R14" i="6"/>
  <c r="Q14" i="6"/>
  <c r="P14" i="6"/>
  <c r="O14" i="6"/>
  <c r="M14" i="6"/>
  <c r="L14" i="6"/>
  <c r="K14" i="6"/>
  <c r="J14" i="6"/>
  <c r="I14" i="6"/>
  <c r="G14" i="6"/>
  <c r="F14" i="6"/>
  <c r="E14" i="6"/>
  <c r="D14" i="6"/>
  <c r="V13" i="6"/>
  <c r="U13" i="6"/>
  <c r="V12" i="6"/>
  <c r="U12" i="6"/>
  <c r="V11" i="6"/>
  <c r="U11" i="6"/>
  <c r="V10" i="6"/>
  <c r="U10" i="6"/>
  <c r="V9" i="6"/>
  <c r="U9" i="6"/>
  <c r="V8" i="6"/>
  <c r="U8" i="6"/>
  <c r="S7" i="6"/>
  <c r="R7" i="6"/>
  <c r="Q7" i="6"/>
  <c r="P7" i="6"/>
  <c r="O7" i="6"/>
  <c r="M7" i="6"/>
  <c r="L7" i="6"/>
  <c r="K7" i="6"/>
  <c r="J7" i="6"/>
  <c r="I7" i="6"/>
  <c r="G7" i="6"/>
  <c r="G26" i="6" s="1"/>
  <c r="F7" i="6"/>
  <c r="E7" i="6"/>
  <c r="E26" i="6" s="1"/>
  <c r="D7" i="6"/>
  <c r="C7" i="6"/>
  <c r="V55" i="6" l="1"/>
  <c r="V37" i="6"/>
  <c r="V64" i="6"/>
  <c r="U69" i="6"/>
  <c r="M49" i="6"/>
  <c r="R49" i="6"/>
  <c r="F49" i="6"/>
  <c r="U57" i="6"/>
  <c r="F60" i="6"/>
  <c r="G24" i="6"/>
  <c r="S24" i="6"/>
  <c r="U30" i="6"/>
  <c r="K49" i="6"/>
  <c r="G53" i="6"/>
  <c r="G70" i="6" s="1"/>
  <c r="L53" i="6"/>
  <c r="U64" i="6"/>
  <c r="R60" i="6"/>
  <c r="R72" i="6" s="1"/>
  <c r="S60" i="6"/>
  <c r="S70" i="6" s="1"/>
  <c r="S26" i="6"/>
  <c r="M60" i="6"/>
  <c r="M72" i="6" s="1"/>
  <c r="M24" i="6"/>
  <c r="V65" i="6"/>
  <c r="V56" i="6"/>
  <c r="V67" i="6"/>
  <c r="L24" i="6"/>
  <c r="V66" i="6"/>
  <c r="V57" i="6"/>
  <c r="L26" i="6"/>
  <c r="L60" i="6"/>
  <c r="L72" i="6" s="1"/>
  <c r="O60" i="6"/>
  <c r="I24" i="6"/>
  <c r="I26" i="6" s="1"/>
  <c r="V68" i="6"/>
  <c r="V62" i="6"/>
  <c r="O53" i="6"/>
  <c r="V58" i="6"/>
  <c r="V59" i="6"/>
  <c r="V54" i="6"/>
  <c r="U63" i="6"/>
  <c r="V63" i="6"/>
  <c r="U66" i="6"/>
  <c r="U67" i="6"/>
  <c r="V69" i="6"/>
  <c r="U59" i="6"/>
  <c r="V7" i="6"/>
  <c r="U55" i="6"/>
  <c r="U56" i="6"/>
  <c r="U7" i="6"/>
  <c r="Q26" i="6"/>
  <c r="Q60" i="6"/>
  <c r="R24" i="6"/>
  <c r="K60" i="6"/>
  <c r="K70" i="6" s="1"/>
  <c r="J26" i="6"/>
  <c r="P53" i="6"/>
  <c r="J53" i="6"/>
  <c r="Q24" i="6"/>
  <c r="Q53" i="6"/>
  <c r="J24" i="6"/>
  <c r="J49" i="6"/>
  <c r="P60" i="6"/>
  <c r="J60" i="6"/>
  <c r="P47" i="6"/>
  <c r="P49" i="6"/>
  <c r="U65" i="6"/>
  <c r="U68" i="6"/>
  <c r="C60" i="6"/>
  <c r="U61" i="6"/>
  <c r="C14" i="6"/>
  <c r="U14" i="6" s="1"/>
  <c r="U15" i="6"/>
  <c r="D49" i="6"/>
  <c r="D60" i="6"/>
  <c r="D24" i="6"/>
  <c r="D53" i="6"/>
  <c r="E60" i="6"/>
  <c r="E53" i="6"/>
  <c r="E24" i="6"/>
  <c r="F53" i="6"/>
  <c r="F70" i="6" s="1"/>
  <c r="F24" i="6"/>
  <c r="F26" i="6"/>
  <c r="K24" i="6"/>
  <c r="K26" i="6"/>
  <c r="P24" i="6"/>
  <c r="P26" i="6"/>
  <c r="V14" i="6"/>
  <c r="O24" i="6"/>
  <c r="O26" i="6" s="1"/>
  <c r="R70" i="6"/>
  <c r="G72" i="6"/>
  <c r="J47" i="6"/>
  <c r="S47" i="6"/>
  <c r="D26" i="6"/>
  <c r="M26" i="6"/>
  <c r="R26" i="6"/>
  <c r="V30" i="6"/>
  <c r="U37" i="6"/>
  <c r="G47" i="6"/>
  <c r="L47" i="6"/>
  <c r="Q47" i="6"/>
  <c r="C53" i="6"/>
  <c r="U54" i="6"/>
  <c r="U58" i="6"/>
  <c r="I60" i="6"/>
  <c r="V61" i="6"/>
  <c r="U62" i="6"/>
  <c r="I47" i="6"/>
  <c r="I49" i="6" s="1"/>
  <c r="U49" i="6" s="1"/>
  <c r="E49" i="6"/>
  <c r="I53" i="6"/>
  <c r="O47" i="6" l="1"/>
  <c r="O49" i="6" s="1"/>
  <c r="S72" i="6"/>
  <c r="M70" i="6"/>
  <c r="L70" i="6"/>
  <c r="V49" i="6"/>
  <c r="O70" i="6"/>
  <c r="O72" i="6" s="1"/>
  <c r="V60" i="6"/>
  <c r="V26" i="6"/>
  <c r="Q72" i="6"/>
  <c r="K72" i="6"/>
  <c r="P70" i="6"/>
  <c r="J70" i="6"/>
  <c r="Q70" i="6"/>
  <c r="P72" i="6"/>
  <c r="J72" i="6"/>
  <c r="U60" i="6"/>
  <c r="C24" i="6"/>
  <c r="C26" i="6" s="1"/>
  <c r="U26" i="6" s="1"/>
  <c r="C70" i="6"/>
  <c r="C72" i="6" s="1"/>
  <c r="D72" i="6"/>
  <c r="D70" i="6"/>
  <c r="E70" i="6"/>
  <c r="E72" i="6"/>
  <c r="F72" i="6"/>
  <c r="U53" i="6"/>
  <c r="I70" i="6"/>
  <c r="I72" i="6" s="1"/>
  <c r="V53" i="6"/>
  <c r="U72" i="6" l="1"/>
  <c r="V72" i="6"/>
  <c r="F16" i="5" l="1"/>
  <c r="K55" i="1" l="1"/>
  <c r="K50" i="1"/>
  <c r="D60" i="1"/>
  <c r="D53" i="1"/>
  <c r="F22" i="3"/>
  <c r="F31" i="3"/>
  <c r="F30" i="3"/>
  <c r="F29" i="3"/>
  <c r="F28" i="3"/>
  <c r="F27" i="3"/>
  <c r="F26" i="3"/>
  <c r="F25" i="3"/>
  <c r="F24" i="3"/>
  <c r="F23" i="3"/>
  <c r="F21" i="3"/>
  <c r="F19" i="3"/>
  <c r="F18" i="3"/>
  <c r="F17" i="3"/>
  <c r="F16" i="3"/>
  <c r="F15" i="3"/>
  <c r="F14" i="3"/>
  <c r="F13" i="3"/>
  <c r="F12" i="3"/>
  <c r="R50" i="3"/>
  <c r="R52" i="3" s="1"/>
  <c r="R47" i="3"/>
  <c r="K53" i="3"/>
  <c r="K48" i="3"/>
  <c r="D58" i="3"/>
  <c r="D51" i="3"/>
  <c r="Q14" i="4"/>
  <c r="P14" i="4"/>
  <c r="O14" i="4"/>
  <c r="N14" i="4"/>
  <c r="M14" i="4"/>
  <c r="L14" i="4"/>
  <c r="K14" i="4"/>
  <c r="J14" i="4"/>
  <c r="I14" i="4"/>
  <c r="G14" i="4"/>
  <c r="F14" i="4"/>
  <c r="E14" i="4"/>
  <c r="D14" i="4"/>
  <c r="C14" i="4"/>
  <c r="B14" i="4"/>
  <c r="R13" i="4"/>
  <c r="H13" i="4"/>
  <c r="R12" i="4"/>
  <c r="H12" i="4"/>
  <c r="R11" i="4"/>
  <c r="R10" i="4"/>
  <c r="R9" i="4"/>
  <c r="K57" i="1" l="1"/>
  <c r="D62" i="1"/>
  <c r="K55" i="3"/>
  <c r="S13" i="4"/>
  <c r="U13" i="4" s="1"/>
  <c r="D60" i="3"/>
  <c r="S11" i="4"/>
  <c r="U11" i="4" s="1"/>
  <c r="S10" i="4"/>
  <c r="U10" i="4" s="1"/>
  <c r="S12" i="4"/>
  <c r="U12" i="4" s="1"/>
  <c r="R14" i="4"/>
  <c r="H14" i="4"/>
  <c r="S9" i="4"/>
  <c r="U9" i="4" s="1"/>
  <c r="S14" i="4" l="1"/>
  <c r="U14" i="4" s="1"/>
  <c r="K33" i="3"/>
  <c r="J33" i="3"/>
  <c r="H33" i="3"/>
  <c r="G33" i="3"/>
  <c r="E33" i="3"/>
  <c r="D33" i="3"/>
  <c r="Q34" i="2"/>
  <c r="P34" i="2"/>
  <c r="N34" i="2"/>
  <c r="M34" i="2"/>
  <c r="K34" i="2"/>
  <c r="J34" i="2"/>
  <c r="H34" i="2"/>
  <c r="G34" i="2"/>
  <c r="E34" i="2"/>
  <c r="D34" i="2"/>
  <c r="G34" i="1"/>
  <c r="E34" i="1"/>
  <c r="D34" i="1"/>
  <c r="Q34" i="1"/>
  <c r="P34" i="1"/>
  <c r="N34" i="1"/>
  <c r="M34" i="1"/>
  <c r="K34" i="1"/>
  <c r="J34" i="1"/>
  <c r="H34" i="1"/>
  <c r="I34" i="1" l="1"/>
  <c r="O34" i="1"/>
  <c r="R34" i="1"/>
  <c r="L34" i="1"/>
  <c r="R34" i="2"/>
  <c r="O34" i="2"/>
  <c r="L34" i="2"/>
  <c r="F34" i="1"/>
  <c r="I34" i="2"/>
  <c r="F34" i="2"/>
  <c r="I33" i="3"/>
  <c r="L33" i="3"/>
  <c r="R41" i="2"/>
  <c r="R40" i="2"/>
  <c r="R39" i="2"/>
  <c r="Q38" i="2"/>
  <c r="Q33" i="2" s="1"/>
  <c r="P38" i="2"/>
  <c r="P33" i="2" s="1"/>
  <c r="R32" i="2"/>
  <c r="R31" i="2"/>
  <c r="R30" i="2"/>
  <c r="R29" i="2"/>
  <c r="R28" i="2"/>
  <c r="R27" i="2"/>
  <c r="R26" i="2"/>
  <c r="R25" i="2"/>
  <c r="R24" i="2"/>
  <c r="R23" i="2"/>
  <c r="R22" i="2"/>
  <c r="Q21" i="2"/>
  <c r="P21" i="2"/>
  <c r="R20" i="2"/>
  <c r="R19" i="2"/>
  <c r="R18" i="2"/>
  <c r="R17" i="2"/>
  <c r="R16" i="2"/>
  <c r="R15" i="2"/>
  <c r="R14" i="2"/>
  <c r="R13" i="2"/>
  <c r="M33" i="3" l="1"/>
  <c r="R38" i="2"/>
  <c r="Q35" i="2"/>
  <c r="Q37" i="2" s="1"/>
  <c r="R21" i="2"/>
  <c r="P35" i="2"/>
  <c r="R35" i="2" s="1"/>
  <c r="R36" i="2"/>
  <c r="R33" i="2"/>
  <c r="D20" i="3"/>
  <c r="P37" i="2" l="1"/>
  <c r="R37" i="2" s="1"/>
  <c r="R41" i="1"/>
  <c r="R40" i="1"/>
  <c r="R39" i="1"/>
  <c r="Q38" i="1"/>
  <c r="Q33" i="1" s="1"/>
  <c r="P38" i="1"/>
  <c r="P33" i="1" s="1"/>
  <c r="R32" i="1"/>
  <c r="R31" i="1"/>
  <c r="R30" i="1"/>
  <c r="R29" i="1"/>
  <c r="R28" i="1"/>
  <c r="R27" i="1"/>
  <c r="R26" i="1"/>
  <c r="R25" i="1"/>
  <c r="R24" i="1"/>
  <c r="R23" i="1"/>
  <c r="R22" i="1"/>
  <c r="Q21" i="1"/>
  <c r="P21" i="1"/>
  <c r="R20" i="1"/>
  <c r="R19" i="1"/>
  <c r="R18" i="1"/>
  <c r="R17" i="1"/>
  <c r="R16" i="1"/>
  <c r="R15" i="1"/>
  <c r="R14" i="1"/>
  <c r="R13" i="1"/>
  <c r="O41" i="1"/>
  <c r="O40" i="1"/>
  <c r="O39" i="1"/>
  <c r="N38" i="1"/>
  <c r="N33" i="1" s="1"/>
  <c r="M38" i="1"/>
  <c r="O32" i="1"/>
  <c r="O31" i="1"/>
  <c r="O30" i="1"/>
  <c r="O29" i="1"/>
  <c r="O28" i="1"/>
  <c r="O27" i="1"/>
  <c r="O26" i="1"/>
  <c r="O25" i="1"/>
  <c r="O24" i="1"/>
  <c r="O23" i="1"/>
  <c r="O22" i="1"/>
  <c r="N21" i="1"/>
  <c r="O20" i="1"/>
  <c r="O19" i="1"/>
  <c r="O18" i="1"/>
  <c r="O17" i="1"/>
  <c r="O16" i="1"/>
  <c r="O15" i="1"/>
  <c r="O14" i="1"/>
  <c r="O13" i="1"/>
  <c r="L41" i="1"/>
  <c r="L40" i="1"/>
  <c r="L39" i="1"/>
  <c r="K38" i="1"/>
  <c r="K33" i="1" s="1"/>
  <c r="J38" i="1"/>
  <c r="J33" i="1" s="1"/>
  <c r="L32" i="1"/>
  <c r="L31" i="1"/>
  <c r="L30" i="1"/>
  <c r="L29" i="1"/>
  <c r="L28" i="1"/>
  <c r="L27" i="1"/>
  <c r="L26" i="1"/>
  <c r="L25" i="1"/>
  <c r="L24" i="1"/>
  <c r="L23" i="1"/>
  <c r="L22" i="1"/>
  <c r="K21" i="1"/>
  <c r="J21" i="1"/>
  <c r="L20" i="1"/>
  <c r="L19" i="1"/>
  <c r="L18" i="1"/>
  <c r="L17" i="1"/>
  <c r="L16" i="1"/>
  <c r="L15" i="1"/>
  <c r="L14" i="1"/>
  <c r="L13" i="1"/>
  <c r="I41" i="1"/>
  <c r="I40" i="1"/>
  <c r="I39" i="1"/>
  <c r="H38" i="1"/>
  <c r="H33" i="1" s="1"/>
  <c r="G38" i="1"/>
  <c r="G33" i="1" s="1"/>
  <c r="I32" i="1"/>
  <c r="I31" i="1"/>
  <c r="I30" i="1"/>
  <c r="I29" i="1"/>
  <c r="I28" i="1"/>
  <c r="I27" i="1"/>
  <c r="I26" i="1"/>
  <c r="I25" i="1"/>
  <c r="I24" i="1"/>
  <c r="I23" i="1"/>
  <c r="I22" i="1"/>
  <c r="H21" i="1"/>
  <c r="G21" i="1"/>
  <c r="I20" i="1"/>
  <c r="I19" i="1"/>
  <c r="I18" i="1"/>
  <c r="I17" i="1"/>
  <c r="I16" i="1"/>
  <c r="I15" i="1"/>
  <c r="I14" i="1"/>
  <c r="I13" i="1"/>
  <c r="F41" i="1"/>
  <c r="F40" i="1"/>
  <c r="F39" i="1"/>
  <c r="E38" i="1"/>
  <c r="E33" i="1" s="1"/>
  <c r="D38" i="1"/>
  <c r="D33" i="1" s="1"/>
  <c r="F32" i="1"/>
  <c r="F31" i="1"/>
  <c r="F30" i="1"/>
  <c r="F29" i="1"/>
  <c r="F28" i="1"/>
  <c r="F27" i="1"/>
  <c r="F26" i="1"/>
  <c r="F25" i="1"/>
  <c r="F24" i="1"/>
  <c r="F23" i="1"/>
  <c r="F22" i="1"/>
  <c r="E21" i="1"/>
  <c r="D21" i="1"/>
  <c r="F20" i="1"/>
  <c r="F19" i="1"/>
  <c r="F18" i="1"/>
  <c r="F17" i="1"/>
  <c r="F16" i="1"/>
  <c r="F15" i="1"/>
  <c r="F14" i="1"/>
  <c r="F13" i="1"/>
  <c r="O41" i="2"/>
  <c r="O40" i="2"/>
  <c r="O39" i="2"/>
  <c r="N38" i="2"/>
  <c r="N33" i="2" s="1"/>
  <c r="M38" i="2"/>
  <c r="M33" i="2" s="1"/>
  <c r="O32" i="2"/>
  <c r="O31" i="2"/>
  <c r="O30" i="2"/>
  <c r="O29" i="2"/>
  <c r="O28" i="2"/>
  <c r="O27" i="2"/>
  <c r="O26" i="2"/>
  <c r="O25" i="2"/>
  <c r="O24" i="2"/>
  <c r="O23" i="2"/>
  <c r="O22" i="2"/>
  <c r="N21" i="2"/>
  <c r="M21" i="2"/>
  <c r="O20" i="2"/>
  <c r="O19" i="2"/>
  <c r="O18" i="2"/>
  <c r="O17" i="2"/>
  <c r="O16" i="2"/>
  <c r="O15" i="2"/>
  <c r="O14" i="2"/>
  <c r="O13" i="2"/>
  <c r="L41" i="2"/>
  <c r="I41" i="2"/>
  <c r="F41" i="2"/>
  <c r="L40" i="2"/>
  <c r="I40" i="2"/>
  <c r="F40" i="2"/>
  <c r="L39" i="2"/>
  <c r="I39" i="2"/>
  <c r="F39" i="2"/>
  <c r="K38" i="2"/>
  <c r="K33" i="2" s="1"/>
  <c r="J38" i="2"/>
  <c r="H38" i="2"/>
  <c r="H33" i="2" s="1"/>
  <c r="G38" i="2"/>
  <c r="G33" i="2" s="1"/>
  <c r="E38" i="2"/>
  <c r="E33" i="2" s="1"/>
  <c r="D38" i="2"/>
  <c r="D33" i="2" s="1"/>
  <c r="L32" i="2"/>
  <c r="I32" i="2"/>
  <c r="F32" i="2"/>
  <c r="L31" i="2"/>
  <c r="I31" i="2"/>
  <c r="F31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I22" i="2"/>
  <c r="F22" i="2"/>
  <c r="K21" i="2"/>
  <c r="J21" i="2"/>
  <c r="H21" i="2"/>
  <c r="G21" i="2"/>
  <c r="E21" i="2"/>
  <c r="D21" i="2"/>
  <c r="L20" i="2"/>
  <c r="I20" i="2"/>
  <c r="F20" i="2"/>
  <c r="L19" i="2"/>
  <c r="I19" i="2"/>
  <c r="F19" i="2"/>
  <c r="L18" i="2"/>
  <c r="I18" i="2"/>
  <c r="F18" i="2"/>
  <c r="L17" i="2"/>
  <c r="I17" i="2"/>
  <c r="F17" i="2"/>
  <c r="L16" i="2"/>
  <c r="I16" i="2"/>
  <c r="F16" i="2"/>
  <c r="L15" i="2"/>
  <c r="I15" i="2"/>
  <c r="F15" i="2"/>
  <c r="L14" i="2"/>
  <c r="I14" i="2"/>
  <c r="F14" i="2"/>
  <c r="L13" i="2"/>
  <c r="I13" i="2"/>
  <c r="F13" i="2"/>
  <c r="K20" i="3"/>
  <c r="J20" i="3"/>
  <c r="H20" i="3"/>
  <c r="G20" i="3"/>
  <c r="E20" i="3"/>
  <c r="F20" i="3" s="1"/>
  <c r="L40" i="3"/>
  <c r="I40" i="3"/>
  <c r="F40" i="3"/>
  <c r="L39" i="3"/>
  <c r="I39" i="3"/>
  <c r="M39" i="3" s="1"/>
  <c r="F39" i="3"/>
  <c r="L38" i="3"/>
  <c r="I38" i="3"/>
  <c r="M38" i="3" s="1"/>
  <c r="F38" i="3"/>
  <c r="K37" i="3"/>
  <c r="K32" i="3" s="1"/>
  <c r="J37" i="3"/>
  <c r="J32" i="3" s="1"/>
  <c r="H37" i="3"/>
  <c r="H32" i="3" s="1"/>
  <c r="G37" i="3"/>
  <c r="G32" i="3" s="1"/>
  <c r="E37" i="3"/>
  <c r="E32" i="3" s="1"/>
  <c r="D37" i="3"/>
  <c r="D32" i="3" s="1"/>
  <c r="L31" i="3"/>
  <c r="I31" i="3"/>
  <c r="L30" i="3"/>
  <c r="I30" i="3"/>
  <c r="L29" i="3"/>
  <c r="I29" i="3"/>
  <c r="L28" i="3"/>
  <c r="I28" i="3"/>
  <c r="L27" i="3"/>
  <c r="I27" i="3"/>
  <c r="L26" i="3"/>
  <c r="I26" i="3"/>
  <c r="L25" i="3"/>
  <c r="I25" i="3"/>
  <c r="L24" i="3"/>
  <c r="I24" i="3"/>
  <c r="L23" i="3"/>
  <c r="I23" i="3"/>
  <c r="L22" i="3"/>
  <c r="I22" i="3"/>
  <c r="L21" i="3"/>
  <c r="I21" i="3"/>
  <c r="L19" i="3"/>
  <c r="I19" i="3"/>
  <c r="L18" i="3"/>
  <c r="I18" i="3"/>
  <c r="L17" i="3"/>
  <c r="I17" i="3"/>
  <c r="L16" i="3"/>
  <c r="I16" i="3"/>
  <c r="L15" i="3"/>
  <c r="I15" i="3"/>
  <c r="L14" i="3"/>
  <c r="I14" i="3"/>
  <c r="L13" i="3"/>
  <c r="I13" i="3"/>
  <c r="L12" i="3"/>
  <c r="I12" i="3"/>
  <c r="O21" i="1" l="1"/>
  <c r="I21" i="2"/>
  <c r="I38" i="2"/>
  <c r="O36" i="2"/>
  <c r="F33" i="1"/>
  <c r="G36" i="1"/>
  <c r="I36" i="1" s="1"/>
  <c r="F21" i="1"/>
  <c r="F36" i="1"/>
  <c r="M14" i="3"/>
  <c r="M21" i="3"/>
  <c r="M23" i="3"/>
  <c r="M25" i="3"/>
  <c r="M27" i="3"/>
  <c r="M29" i="3"/>
  <c r="M31" i="3"/>
  <c r="M19" i="3"/>
  <c r="M40" i="3"/>
  <c r="M16" i="3"/>
  <c r="M18" i="3"/>
  <c r="M22" i="3"/>
  <c r="M28" i="3"/>
  <c r="M24" i="3"/>
  <c r="M26" i="3"/>
  <c r="M30" i="3"/>
  <c r="M13" i="3"/>
  <c r="M15" i="3"/>
  <c r="M17" i="3"/>
  <c r="M12" i="3"/>
  <c r="F33" i="2"/>
  <c r="O38" i="1"/>
  <c r="R21" i="1"/>
  <c r="R36" i="1"/>
  <c r="L38" i="1"/>
  <c r="I32" i="3"/>
  <c r="H34" i="3"/>
  <c r="H36" i="3" s="1"/>
  <c r="L35" i="3"/>
  <c r="L32" i="3"/>
  <c r="M35" i="2"/>
  <c r="D35" i="1"/>
  <c r="D37" i="1" s="1"/>
  <c r="J35" i="1"/>
  <c r="F21" i="2"/>
  <c r="L21" i="2"/>
  <c r="I33" i="2"/>
  <c r="L38" i="2"/>
  <c r="O21" i="2"/>
  <c r="I21" i="1"/>
  <c r="K35" i="1"/>
  <c r="K37" i="1" s="1"/>
  <c r="M33" i="1"/>
  <c r="G35" i="1"/>
  <c r="G37" i="1" s="1"/>
  <c r="N35" i="1"/>
  <c r="N37" i="1" s="1"/>
  <c r="I37" i="3"/>
  <c r="M37" i="3" s="1"/>
  <c r="K35" i="2"/>
  <c r="K37" i="2" s="1"/>
  <c r="L21" i="1"/>
  <c r="P35" i="1"/>
  <c r="P37" i="1" s="1"/>
  <c r="R33" i="1"/>
  <c r="Q35" i="1"/>
  <c r="Q37" i="1" s="1"/>
  <c r="R38" i="1"/>
  <c r="O36" i="1"/>
  <c r="M35" i="1"/>
  <c r="O33" i="1"/>
  <c r="J36" i="1"/>
  <c r="L36" i="1" s="1"/>
  <c r="L33" i="1"/>
  <c r="I33" i="1"/>
  <c r="H35" i="1"/>
  <c r="H37" i="1" s="1"/>
  <c r="I38" i="1"/>
  <c r="E35" i="1"/>
  <c r="E37" i="1" s="1"/>
  <c r="F38" i="1"/>
  <c r="O33" i="2"/>
  <c r="N35" i="2"/>
  <c r="N37" i="2" s="1"/>
  <c r="O38" i="2"/>
  <c r="H35" i="2"/>
  <c r="H37" i="2" s="1"/>
  <c r="E35" i="2"/>
  <c r="E37" i="2" s="1"/>
  <c r="G35" i="2"/>
  <c r="F38" i="2"/>
  <c r="J33" i="2"/>
  <c r="F33" i="3"/>
  <c r="F32" i="3"/>
  <c r="E34" i="3"/>
  <c r="E36" i="3" s="1"/>
  <c r="L20" i="3"/>
  <c r="I20" i="3"/>
  <c r="L37" i="3"/>
  <c r="I35" i="3"/>
  <c r="F37" i="3"/>
  <c r="G34" i="3"/>
  <c r="K34" i="3"/>
  <c r="K36" i="3" s="1"/>
  <c r="D34" i="3"/>
  <c r="F35" i="3"/>
  <c r="M37" i="2" l="1"/>
  <c r="O37" i="2" s="1"/>
  <c r="M32" i="3"/>
  <c r="M20" i="3"/>
  <c r="M35" i="3"/>
  <c r="L35" i="1"/>
  <c r="F35" i="1"/>
  <c r="J34" i="3"/>
  <c r="J36" i="3" s="1"/>
  <c r="L36" i="3" s="1"/>
  <c r="O35" i="2"/>
  <c r="I35" i="1"/>
  <c r="R37" i="1"/>
  <c r="R35" i="1"/>
  <c r="M37" i="1"/>
  <c r="O37" i="1" s="1"/>
  <c r="O35" i="1"/>
  <c r="J37" i="1"/>
  <c r="L37" i="1" s="1"/>
  <c r="I37" i="1"/>
  <c r="F37" i="1"/>
  <c r="F36" i="2"/>
  <c r="I35" i="2"/>
  <c r="L33" i="2"/>
  <c r="G36" i="2"/>
  <c r="I36" i="2" s="1"/>
  <c r="D35" i="2"/>
  <c r="F34" i="3"/>
  <c r="D36" i="3"/>
  <c r="F36" i="3" s="1"/>
  <c r="I34" i="3"/>
  <c r="G36" i="3"/>
  <c r="I36" i="3" s="1"/>
  <c r="M36" i="3" l="1"/>
  <c r="L34" i="3"/>
  <c r="M34" i="3" s="1"/>
  <c r="G37" i="2"/>
  <c r="I37" i="2" s="1"/>
  <c r="J35" i="2"/>
  <c r="D37" i="2"/>
  <c r="F37" i="2" s="1"/>
  <c r="F35" i="2"/>
  <c r="L35" i="2" l="1"/>
  <c r="J37" i="2"/>
  <c r="L37" i="2" s="1"/>
</calcChain>
</file>

<file path=xl/sharedStrings.xml><?xml version="1.0" encoding="utf-8"?>
<sst xmlns="http://schemas.openxmlformats.org/spreadsheetml/2006/main" count="645" uniqueCount="222">
  <si>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</si>
  <si>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</si>
  <si>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</si>
  <si>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</si>
  <si>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</si>
  <si>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</si>
  <si>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</si>
  <si>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</si>
  <si>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</si>
  <si>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</si>
  <si>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</si>
  <si>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</si>
  <si>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</si>
  <si>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</si>
  <si>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</si>
  <si>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</si>
  <si>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</si>
  <si>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</si>
  <si>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</si>
  <si>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</si>
  <si>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</si>
  <si>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</si>
  <si>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</si>
  <si>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</si>
  <si>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</si>
  <si>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</si>
  <si>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</si>
  <si>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</si>
  <si>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</si>
  <si>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</si>
  <si>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</si>
  <si>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</si>
  <si>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</si>
  <si>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</si>
  <si>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</si>
  <si>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</si>
  <si>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</si>
  <si>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</si>
  <si>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</si>
  <si>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</si>
  <si>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</si>
  <si>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</si>
  <si>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</si>
  <si>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</si>
  <si>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</si>
  <si>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</si>
  <si>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</si>
  <si>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</si>
  <si>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</si>
  <si>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</si>
  <si>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</si>
  <si>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</si>
  <si>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</si>
  <si>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Jméno:</t>
  </si>
  <si>
    <t>Podpis:</t>
  </si>
  <si>
    <t>tis.Kč</t>
  </si>
  <si>
    <t>stav investičního fondu k 1.1.</t>
  </si>
  <si>
    <t>příděl z rezervního fondu organizace</t>
  </si>
  <si>
    <t>příděl z odpisů dlouhodobého majetku</t>
  </si>
  <si>
    <t>investiční dotace z rozpočtu zřizovatele</t>
  </si>
  <si>
    <t>investiční dotace ze SR a SF</t>
  </si>
  <si>
    <t>ostatní zdroje</t>
  </si>
  <si>
    <t>ZDROJE FONDU CELKEM</t>
  </si>
  <si>
    <t>opravy a údržba nemovitého majetku</t>
  </si>
  <si>
    <t>rekonstrukce a modernizace</t>
  </si>
  <si>
    <t>pořízení dlouhodobého majetku</t>
  </si>
  <si>
    <t>ostatní použití (např. splátky inv.úvěrů)</t>
  </si>
  <si>
    <t>odvod do rozpočtu zřizovatele</t>
  </si>
  <si>
    <t>POUŽITÍ FONDU CELKEM</t>
  </si>
  <si>
    <t>TVORBA A POUŽITÍ FONDU INVESTIC</t>
  </si>
  <si>
    <t>A) Provozní hospodaření</t>
  </si>
  <si>
    <t>B) Použití fondů</t>
  </si>
  <si>
    <t>ostatní zdroje fondu</t>
  </si>
  <si>
    <t>použití fondu na provozní náklady</t>
  </si>
  <si>
    <t>ost.použití fondu (mj.ztráta z min.let)</t>
  </si>
  <si>
    <t>FOND ODMĚN</t>
  </si>
  <si>
    <t>tis. Kč</t>
  </si>
  <si>
    <t>REZERVNÍ FOND</t>
  </si>
  <si>
    <t xml:space="preserve">stav rezervního fondu k 1.1. </t>
  </si>
  <si>
    <t>stav fondu odměn k 1.1.</t>
  </si>
  <si>
    <t xml:space="preserve">příděl z hospodářského výsledku </t>
  </si>
  <si>
    <t>příděl z hospodářského výsledku</t>
  </si>
  <si>
    <t xml:space="preserve">Zdroje fondu celkem </t>
  </si>
  <si>
    <t xml:space="preserve">použití fondu do investičního fondu použití fondu </t>
  </si>
  <si>
    <t>na mzdy</t>
  </si>
  <si>
    <t xml:space="preserve">Použití rezervního fondu celkem </t>
  </si>
  <si>
    <t>Použití fondu odměn celkem</t>
  </si>
  <si>
    <t>Název organizace:</t>
  </si>
  <si>
    <t>IČO:</t>
  </si>
  <si>
    <t>Sídlo:</t>
  </si>
  <si>
    <t>Rozpočet na rok Y-1</t>
  </si>
  <si>
    <t>sl.4</t>
  </si>
  <si>
    <t>sl.3+sl.4</t>
  </si>
  <si>
    <t>Poslední upr rozpočet Y-1</t>
  </si>
  <si>
    <t>Skutečnost Y-1</t>
  </si>
  <si>
    <t>Akt. předp. Skutečn. roku y-1</t>
  </si>
  <si>
    <t>Rozpočet na rok Y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</si>
  <si>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</si>
  <si>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</si>
  <si>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</si>
  <si>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</si>
  <si>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</si>
  <si>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</si>
  <si>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</si>
  <si>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</si>
  <si>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</si>
  <si>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</si>
  <si>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</si>
  <si>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</si>
  <si>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</si>
  <si>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</si>
  <si>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</si>
  <si>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</si>
  <si>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</si>
  <si>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Rozpočet předchozího roku</t>
  </si>
  <si>
    <t>Rozpočet aktuálního roku</t>
  </si>
  <si>
    <t>Výhled roku X</t>
  </si>
  <si>
    <t>Výhled roku X+1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</si>
  <si>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</si>
  <si>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</si>
  <si>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</si>
  <si>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</si>
  <si>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</si>
  <si>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</si>
  <si>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v %</t>
  </si>
  <si>
    <t>SK X / UR X</t>
  </si>
  <si>
    <t>Tržby  601-609</t>
  </si>
  <si>
    <t>Výhled roku X+2</t>
  </si>
  <si>
    <t>Rozpočet výnosů a nákladů příspěvkových organizací na rok 2018</t>
  </si>
  <si>
    <t>Střednědobý výhled rozpočtu hospodaření příspěvkové organizace na období let 2019-2020</t>
  </si>
  <si>
    <t>Středisko</t>
  </si>
  <si>
    <t>Příspěvek zřizovatele - pouze účelový (s vyúčtováním)</t>
  </si>
  <si>
    <t>Provozní dotace z jiných zdrojů (jiní poskytovatelé než SMCH)</t>
  </si>
  <si>
    <t xml:space="preserve">Stav investičního fondu </t>
  </si>
  <si>
    <t>Vyhodnocení hospodaření podle rozpočtu za 1. pololetí 2017</t>
  </si>
  <si>
    <t xml:space="preserve">Stav rezervního fondu </t>
  </si>
  <si>
    <t>Plán investičního fondu k 31.12.</t>
  </si>
  <si>
    <t>Plán rezervního fondu k 31.12.</t>
  </si>
  <si>
    <t>Plán fondu odměn</t>
  </si>
  <si>
    <t>Provozní dotace z jiných zdrojů (mimo SMCH)</t>
  </si>
  <si>
    <t>Provozní dotace z jiných zdrojů mimo SMCH</t>
  </si>
  <si>
    <t>Priorita (A/B/C)</t>
  </si>
  <si>
    <t>Odhad nákladů</t>
  </si>
  <si>
    <t>Požadavek do zásobníku projektů, investic v dalších letech</t>
  </si>
  <si>
    <t>E) Požadavek do zásobníku projektů, investic v dalších letech (pro střednědobý výhled)</t>
  </si>
  <si>
    <t>Požadavek na čerpání fondu oprav</t>
  </si>
  <si>
    <t>Požadavek na investice</t>
  </si>
  <si>
    <t>Příloha k návrhu rozpočtu příspěvkových organizací pro rok 2018</t>
  </si>
  <si>
    <t>C) Požadavek na čerpání fondu oprav majetku města v roce 2018</t>
  </si>
  <si>
    <t>D) Požadavek na investice v roce 2018</t>
  </si>
  <si>
    <t>skutečnost 2016</t>
  </si>
  <si>
    <t>plán 2017</t>
  </si>
  <si>
    <t>plán 2018</t>
  </si>
  <si>
    <t>Meziroční index</t>
  </si>
  <si>
    <t>Střediska</t>
  </si>
  <si>
    <t>Název účtu/středisko</t>
  </si>
  <si>
    <t>skut. 2016</t>
  </si>
  <si>
    <t>2017/2016</t>
  </si>
  <si>
    <t>2018/2017</t>
  </si>
  <si>
    <t>VÝNOSY CELKEM</t>
  </si>
  <si>
    <t>Provozní příspěvek zřizovatel</t>
  </si>
  <si>
    <t>Investiční příspěvek zřizovatel (informativní údaj, nevstupuje do součtů)</t>
  </si>
  <si>
    <t>Provozní příspěvek ostatní</t>
  </si>
  <si>
    <t>Investiční dotace ostatní</t>
  </si>
  <si>
    <t>Účet 601 - Výnosy z prodeje vlastních výrobků</t>
  </si>
  <si>
    <t>Účet 602 - Výnosy z prodeje služeb</t>
  </si>
  <si>
    <t>NÁKLADY CELKEM</t>
  </si>
  <si>
    <t xml:space="preserve">Účet 501 - Spotřeba materiálu </t>
  </si>
  <si>
    <t>Účet 502 - Spotřeba energie</t>
  </si>
  <si>
    <t xml:space="preserve">Účet 504 - Prodané zboží </t>
  </si>
  <si>
    <t>Účet 511 - Opravy a udržování, revize</t>
  </si>
  <si>
    <t>účet 512 - Cestovné</t>
  </si>
  <si>
    <t>účet 513 - Náklady na reprezentaci</t>
  </si>
  <si>
    <t>účet 518 - Ostatní služby</t>
  </si>
  <si>
    <t>účet 521 - Mzdové náklady</t>
  </si>
  <si>
    <t>účet 524 - Zákonné sociální pojištění ZP+SP</t>
  </si>
  <si>
    <t>VÝSLEDEK HOSPODAŘENÍ</t>
  </si>
  <si>
    <t>Celkem (HČ a DČ)</t>
  </si>
  <si>
    <t>Podkrušnohorský zoopark Chomutov, příspěvková organizace</t>
  </si>
  <si>
    <t>Přemyslova 259, Chomutov 430 01</t>
  </si>
  <si>
    <t>00379719</t>
  </si>
  <si>
    <t>Sestavila dne:  5. 8. 2017</t>
  </si>
  <si>
    <t>Schválila dne:  6. 8. 2017</t>
  </si>
  <si>
    <t>Barbora Jirásková</t>
  </si>
  <si>
    <t>Iveta Rabasová</t>
  </si>
  <si>
    <t>Skutečnost 30.06.2017</t>
  </si>
  <si>
    <t>Rozpočet na rok 2017</t>
  </si>
  <si>
    <t>Zoopark</t>
  </si>
  <si>
    <t>Psí útulek</t>
  </si>
  <si>
    <t>Kamencové jezero</t>
  </si>
  <si>
    <t>Správa</t>
  </si>
  <si>
    <t>Poslední upr rozpočet 30.06.2017</t>
  </si>
  <si>
    <t>ZOO</t>
  </si>
  <si>
    <t>KJ</t>
  </si>
  <si>
    <t>Útulek</t>
  </si>
  <si>
    <t>konírna</t>
  </si>
  <si>
    <t>správa</t>
  </si>
  <si>
    <t>Organizace: Podkrušnohorský zoopark Chomutov, příspěvková organizace</t>
  </si>
  <si>
    <t>Sestavila dne: 30. 8. 2017</t>
  </si>
  <si>
    <t>Schválila dne: 30. 8. 2017</t>
  </si>
  <si>
    <t>A</t>
  </si>
  <si>
    <t>správní budova - nová střecha vč. zateplení</t>
  </si>
  <si>
    <t>B</t>
  </si>
  <si>
    <t>restaurace Pratur - výměna oken a dveří</t>
  </si>
  <si>
    <t>restaurace Pratur - oprava střechy a zateplení</t>
  </si>
  <si>
    <t>C</t>
  </si>
  <si>
    <t>restaurace Pratur - omítka vč. zateplení</t>
  </si>
  <si>
    <t>D</t>
  </si>
  <si>
    <t>E</t>
  </si>
  <si>
    <t>správní budova - dokončení omítky na 2. polovině budovy</t>
  </si>
  <si>
    <t>nákup investičního majetku</t>
  </si>
  <si>
    <t>areál zoo</t>
  </si>
  <si>
    <t>areál KJ</t>
  </si>
  <si>
    <t xml:space="preserve">Dne: </t>
  </si>
  <si>
    <t>Sestavila:</t>
  </si>
  <si>
    <t>Schválila:</t>
  </si>
  <si>
    <t>Dne:</t>
  </si>
  <si>
    <t>verze 3:  5. 10. 2017</t>
  </si>
  <si>
    <t>správní budova - topný systém</t>
  </si>
  <si>
    <t>F</t>
  </si>
  <si>
    <t>*</t>
  </si>
  <si>
    <t>* viz. příloha Plán investičních akcí PZOO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</si>
</sst>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"/>
  </numFmts>
  <fonts count="4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0"/>
      <color theme="8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70C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rgb="FFC0000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8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186AA"/>
        <bgColor indexed="64"/>
      </patternFill>
    </fill>
    <fill>
      <patternFill patternType="solid">
        <fgColor theme="6" tint="0.59999389629810485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9" fillId="0" borderId="0"/>
  </cellStyleXfs>
  <cellXfs count="300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left"/>
    </xf>
    <xf numFmtId="0" fontId="4" fillId="0" borderId="27" xfId="0" applyFont="1" applyBorder="1"/>
    <xf numFmtId="0" fontId="0" fillId="0" borderId="27" xfId="0" applyBorder="1"/>
    <xf numFmtId="0" fontId="0" fillId="0" borderId="27" xfId="0" applyBorder="1" applyAlignment="1">
      <alignment horizontal="left" indent="5"/>
    </xf>
    <xf numFmtId="0" fontId="1" fillId="0" borderId="27" xfId="0" applyFont="1" applyBorder="1"/>
    <xf numFmtId="0" fontId="1" fillId="0" borderId="30" xfId="0" applyFont="1" applyBorder="1" applyAlignment="1">
      <alignment horizontal="center"/>
    </xf>
    <xf numFmtId="0" fontId="1" fillId="0" borderId="5" xfId="0" applyFont="1" applyBorder="1"/>
    <xf numFmtId="164" fontId="2" fillId="0" borderId="20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3" xfId="0" applyNumberFormat="1" applyFont="1" applyBorder="1"/>
    <xf numFmtId="164" fontId="6" fillId="0" borderId="19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0" fillId="0" borderId="31" xfId="0" applyNumberFormat="1" applyBorder="1"/>
    <xf numFmtId="164" fontId="0" fillId="0" borderId="32" xfId="0" applyNumberFormat="1" applyBorder="1"/>
    <xf numFmtId="164" fontId="2" fillId="0" borderId="33" xfId="0" applyNumberFormat="1" applyFont="1" applyBorder="1" applyAlignment="1">
      <alignment horizontal="right"/>
    </xf>
    <xf numFmtId="0" fontId="1" fillId="0" borderId="29" xfId="0" applyFont="1" applyBorder="1" applyAlignment="1">
      <alignment horizontal="left"/>
    </xf>
    <xf numFmtId="164" fontId="1" fillId="0" borderId="15" xfId="0" applyNumberFormat="1" applyFont="1" applyBorder="1"/>
    <xf numFmtId="164" fontId="2" fillId="0" borderId="34" xfId="0" applyNumberFormat="1" applyFont="1" applyBorder="1" applyAlignment="1">
      <alignment horizontal="right"/>
    </xf>
    <xf numFmtId="0" fontId="1" fillId="0" borderId="25" xfId="0" applyFont="1" applyBorder="1"/>
    <xf numFmtId="164" fontId="1" fillId="0" borderId="13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left" indent="5"/>
    </xf>
    <xf numFmtId="164" fontId="0" fillId="0" borderId="15" xfId="0" applyNumberFormat="1" applyBorder="1"/>
    <xf numFmtId="164" fontId="0" fillId="0" borderId="10" xfId="0" applyNumberFormat="1" applyBorder="1"/>
    <xf numFmtId="0" fontId="1" fillId="0" borderId="25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0" fillId="0" borderId="29" xfId="0" applyBorder="1" applyAlignment="1">
      <alignment horizontal="center"/>
    </xf>
    <xf numFmtId="164" fontId="2" fillId="0" borderId="17" xfId="0" applyNumberFormat="1" applyFont="1" applyBorder="1" applyAlignment="1">
      <alignment horizontal="right"/>
    </xf>
    <xf numFmtId="164" fontId="6" fillId="0" borderId="17" xfId="0" applyNumberFormat="1" applyFont="1" applyBorder="1" applyAlignment="1">
      <alignment horizontal="right"/>
    </xf>
    <xf numFmtId="164" fontId="2" fillId="0" borderId="36" xfId="0" applyNumberFormat="1" applyFont="1" applyBorder="1" applyAlignment="1">
      <alignment horizontal="right"/>
    </xf>
    <xf numFmtId="164" fontId="6" fillId="0" borderId="12" xfId="0" applyNumberFormat="1" applyFont="1" applyBorder="1" applyAlignment="1">
      <alignment horizontal="right"/>
    </xf>
    <xf numFmtId="164" fontId="1" fillId="0" borderId="31" xfId="0" applyNumberFormat="1" applyFont="1" applyBorder="1"/>
    <xf numFmtId="164" fontId="1" fillId="0" borderId="32" xfId="0" applyNumberFormat="1" applyFont="1" applyBorder="1"/>
    <xf numFmtId="164" fontId="6" fillId="0" borderId="33" xfId="0" applyNumberFormat="1" applyFont="1" applyBorder="1" applyAlignment="1">
      <alignment horizontal="right"/>
    </xf>
    <xf numFmtId="164" fontId="6" fillId="0" borderId="37" xfId="0" applyNumberFormat="1" applyFont="1" applyBorder="1" applyAlignment="1">
      <alignment horizontal="right"/>
    </xf>
    <xf numFmtId="10" fontId="0" fillId="0" borderId="0" xfId="0" applyNumberFormat="1" applyFont="1"/>
    <xf numFmtId="10" fontId="1" fillId="0" borderId="25" xfId="0" applyNumberFormat="1" applyFont="1" applyBorder="1" applyAlignment="1">
      <alignment horizontal="center"/>
    </xf>
    <xf numFmtId="10" fontId="1" fillId="0" borderId="28" xfId="0" applyNumberFormat="1" applyFont="1" applyBorder="1" applyAlignment="1">
      <alignment horizontal="center" vertical="center" wrapText="1"/>
    </xf>
    <xf numFmtId="10" fontId="2" fillId="0" borderId="25" xfId="0" applyNumberFormat="1" applyFont="1" applyBorder="1" applyAlignment="1">
      <alignment horizontal="center"/>
    </xf>
    <xf numFmtId="10" fontId="7" fillId="0" borderId="27" xfId="0" applyNumberFormat="1" applyFont="1" applyBorder="1"/>
    <xf numFmtId="10" fontId="7" fillId="0" borderId="25" xfId="0" applyNumberFormat="1" applyFont="1" applyBorder="1"/>
    <xf numFmtId="10" fontId="7" fillId="0" borderId="29" xfId="0" applyNumberFormat="1" applyFont="1" applyBorder="1"/>
    <xf numFmtId="10" fontId="7" fillId="0" borderId="35" xfId="0" applyNumberFormat="1" applyFont="1" applyBorder="1"/>
    <xf numFmtId="164" fontId="2" fillId="0" borderId="20" xfId="0" applyNumberFormat="1" applyFont="1" applyBorder="1" applyAlignment="1">
      <alignment horizontal="right"/>
    </xf>
    <xf numFmtId="164" fontId="8" fillId="0" borderId="3" xfId="0" applyNumberFormat="1" applyFont="1" applyBorder="1" applyAlignment="1">
      <alignment horizontal="right"/>
    </xf>
    <xf numFmtId="164" fontId="9" fillId="0" borderId="20" xfId="0" applyNumberFormat="1" applyFont="1" applyBorder="1" applyAlignment="1">
      <alignment horizontal="right"/>
    </xf>
    <xf numFmtId="0" fontId="10" fillId="0" borderId="27" xfId="0" applyFont="1" applyBorder="1"/>
    <xf numFmtId="0" fontId="10" fillId="0" borderId="27" xfId="0" applyFont="1" applyBorder="1" applyAlignment="1">
      <alignment horizontal="left" indent="5"/>
    </xf>
    <xf numFmtId="14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0" fontId="5" fillId="5" borderId="27" xfId="0" applyFont="1" applyFill="1" applyBorder="1"/>
    <xf numFmtId="0" fontId="12" fillId="5" borderId="27" xfId="0" applyFont="1" applyFill="1" applyBorder="1"/>
    <xf numFmtId="0" fontId="10" fillId="0" borderId="27" xfId="0" applyFont="1" applyBorder="1" applyAlignment="1">
      <alignment horizontal="left"/>
    </xf>
    <xf numFmtId="164" fontId="1" fillId="5" borderId="3" xfId="0" applyNumberFormat="1" applyFont="1" applyFill="1" applyBorder="1"/>
    <xf numFmtId="164" fontId="1" fillId="2" borderId="1" xfId="0" applyNumberFormat="1" applyFont="1" applyFill="1" applyBorder="1"/>
    <xf numFmtId="0" fontId="14" fillId="6" borderId="44" xfId="1" applyFont="1" applyFill="1" applyBorder="1" applyAlignment="1" applyProtection="1">
      <alignment horizontal="center"/>
    </xf>
    <xf numFmtId="10" fontId="14" fillId="6" borderId="45" xfId="1" applyNumberFormat="1" applyFont="1" applyFill="1" applyBorder="1" applyAlignment="1" applyProtection="1">
      <alignment horizontal="center"/>
    </xf>
    <xf numFmtId="0" fontId="16" fillId="0" borderId="25" xfId="1" applyFont="1" applyBorder="1" applyAlignment="1" applyProtection="1">
      <alignment horizontal="center"/>
      <protection locked="0"/>
    </xf>
    <xf numFmtId="4" fontId="15" fillId="0" borderId="47" xfId="1" applyNumberFormat="1" applyFont="1" applyBorder="1" applyAlignment="1" applyProtection="1">
      <alignment horizontal="right" indent="1"/>
      <protection locked="0"/>
    </xf>
    <xf numFmtId="0" fontId="16" fillId="0" borderId="27" xfId="1" applyFont="1" applyBorder="1" applyAlignment="1" applyProtection="1">
      <alignment horizontal="center"/>
      <protection locked="0"/>
    </xf>
    <xf numFmtId="4" fontId="15" fillId="0" borderId="48" xfId="1" applyNumberFormat="1" applyFont="1" applyBorder="1" applyAlignment="1" applyProtection="1">
      <alignment horizontal="right" indent="1"/>
      <protection locked="0"/>
    </xf>
    <xf numFmtId="0" fontId="16" fillId="0" borderId="29" xfId="1" applyFont="1" applyBorder="1" applyAlignment="1" applyProtection="1">
      <alignment horizontal="center"/>
      <protection locked="0"/>
    </xf>
    <xf numFmtId="4" fontId="15" fillId="0" borderId="51" xfId="1" applyNumberFormat="1" applyFont="1" applyBorder="1" applyAlignment="1" applyProtection="1">
      <alignment horizontal="right" indent="1"/>
      <protection locked="0"/>
    </xf>
    <xf numFmtId="0" fontId="16" fillId="0" borderId="35" xfId="1" applyFont="1" applyBorder="1" applyAlignment="1" applyProtection="1">
      <alignment horizontal="center"/>
    </xf>
    <xf numFmtId="4" fontId="16" fillId="0" borderId="52" xfId="1" applyNumberFormat="1" applyFont="1" applyBorder="1" applyAlignment="1" applyProtection="1">
      <alignment horizontal="right" indent="1"/>
    </xf>
    <xf numFmtId="0" fontId="15" fillId="0" borderId="0" xfId="1" applyFont="1" applyProtection="1"/>
    <xf numFmtId="4" fontId="15" fillId="0" borderId="0" xfId="1" applyNumberFormat="1" applyFont="1" applyProtection="1"/>
    <xf numFmtId="4" fontId="14" fillId="6" borderId="8" xfId="1" applyNumberFormat="1" applyFont="1" applyFill="1" applyBorder="1" applyAlignment="1" applyProtection="1">
      <alignment horizontal="center"/>
    </xf>
    <xf numFmtId="4" fontId="15" fillId="0" borderId="53" xfId="1" applyNumberFormat="1" applyFont="1" applyBorder="1" applyAlignment="1" applyProtection="1">
      <alignment horizontal="right" indent="1"/>
      <protection locked="0"/>
    </xf>
    <xf numFmtId="4" fontId="15" fillId="0" borderId="11" xfId="1" applyNumberFormat="1" applyFont="1" applyBorder="1" applyAlignment="1" applyProtection="1">
      <alignment horizontal="right" indent="1"/>
      <protection locked="0"/>
    </xf>
    <xf numFmtId="0" fontId="12" fillId="0" borderId="0" xfId="1" applyFont="1" applyProtection="1"/>
    <xf numFmtId="49" fontId="15" fillId="0" borderId="0" xfId="1" applyNumberFormat="1" applyFont="1" applyBorder="1" applyAlignment="1" applyProtection="1">
      <alignment horizontal="left" indent="1"/>
      <protection locked="0"/>
    </xf>
    <xf numFmtId="0" fontId="14" fillId="6" borderId="16" xfId="1" applyFont="1" applyFill="1" applyBorder="1" applyAlignment="1" applyProtection="1"/>
    <xf numFmtId="0" fontId="14" fillId="6" borderId="18" xfId="1" applyFont="1" applyFill="1" applyBorder="1" applyAlignment="1" applyProtection="1"/>
    <xf numFmtId="0" fontId="14" fillId="6" borderId="26" xfId="1" applyFont="1" applyFill="1" applyBorder="1" applyAlignment="1" applyProtection="1">
      <alignment horizontal="center"/>
    </xf>
    <xf numFmtId="4" fontId="14" fillId="6" borderId="19" xfId="1" applyNumberFormat="1" applyFont="1" applyFill="1" applyBorder="1" applyAlignment="1" applyProtection="1">
      <alignment horizontal="center"/>
    </xf>
    <xf numFmtId="0" fontId="16" fillId="0" borderId="0" xfId="1" applyFont="1" applyBorder="1" applyAlignment="1" applyProtection="1">
      <alignment horizontal="center"/>
      <protection locked="0"/>
    </xf>
    <xf numFmtId="4" fontId="15" fillId="0" borderId="0" xfId="1" applyNumberFormat="1" applyFont="1" applyBorder="1" applyAlignment="1" applyProtection="1">
      <alignment horizontal="right" indent="1"/>
      <protection locked="0"/>
    </xf>
    <xf numFmtId="0" fontId="0" fillId="0" borderId="0" xfId="0" applyBorder="1"/>
    <xf numFmtId="49" fontId="12" fillId="0" borderId="0" xfId="1" applyNumberFormat="1" applyFont="1" applyBorder="1" applyAlignment="1" applyProtection="1">
      <alignment horizontal="left"/>
      <protection locked="0"/>
    </xf>
    <xf numFmtId="0" fontId="19" fillId="0" borderId="0" xfId="2"/>
    <xf numFmtId="0" fontId="21" fillId="0" borderId="0" xfId="2" applyFont="1"/>
    <xf numFmtId="165" fontId="19" fillId="0" borderId="0" xfId="2" applyNumberFormat="1" applyFont="1"/>
    <xf numFmtId="0" fontId="23" fillId="0" borderId="0" xfId="2" applyFont="1"/>
    <xf numFmtId="165" fontId="25" fillId="0" borderId="0" xfId="2" applyNumberFormat="1" applyFont="1"/>
    <xf numFmtId="0" fontId="25" fillId="0" borderId="0" xfId="2" applyFont="1" applyAlignment="1">
      <alignment horizontal="center"/>
    </xf>
    <xf numFmtId="49" fontId="26" fillId="2" borderId="1" xfId="2" applyNumberFormat="1" applyFont="1" applyFill="1" applyBorder="1" applyAlignment="1">
      <alignment horizontal="center" vertical="center"/>
    </xf>
    <xf numFmtId="49" fontId="12" fillId="2" borderId="1" xfId="2" applyNumberFormat="1" applyFont="1" applyFill="1" applyBorder="1" applyAlignment="1">
      <alignment horizontal="center" vertical="center"/>
    </xf>
    <xf numFmtId="165" fontId="25" fillId="2" borderId="1" xfId="2" applyNumberFormat="1" applyFont="1" applyFill="1" applyBorder="1" applyAlignment="1">
      <alignment horizontal="center" vertical="center"/>
    </xf>
    <xf numFmtId="49" fontId="25" fillId="2" borderId="1" xfId="2" applyNumberFormat="1" applyFont="1" applyFill="1" applyBorder="1" applyAlignment="1">
      <alignment horizontal="center" vertical="center"/>
    </xf>
    <xf numFmtId="4" fontId="26" fillId="2" borderId="1" xfId="2" applyNumberFormat="1" applyFont="1" applyFill="1" applyBorder="1" applyAlignment="1">
      <alignment horizontal="right"/>
    </xf>
    <xf numFmtId="0" fontId="1" fillId="0" borderId="0" xfId="2" applyFont="1" applyFill="1"/>
    <xf numFmtId="165" fontId="10" fillId="7" borderId="1" xfId="2" applyNumberFormat="1" applyFont="1" applyFill="1" applyBorder="1"/>
    <xf numFmtId="0" fontId="28" fillId="0" borderId="2" xfId="1" applyFont="1" applyFill="1" applyBorder="1" applyAlignment="1" applyProtection="1">
      <alignment horizontal="left" indent="1"/>
    </xf>
    <xf numFmtId="0" fontId="19" fillId="0" borderId="3" xfId="2" applyBorder="1" applyAlignment="1">
      <alignment horizontal="left" wrapText="1"/>
    </xf>
    <xf numFmtId="4" fontId="26" fillId="0" borderId="1" xfId="2" applyNumberFormat="1" applyFont="1" applyFill="1" applyBorder="1" applyAlignment="1">
      <alignment horizontal="right"/>
    </xf>
    <xf numFmtId="4" fontId="29" fillId="0" borderId="58" xfId="2" applyNumberFormat="1" applyFont="1" applyFill="1" applyBorder="1" applyAlignment="1">
      <alignment horizontal="right"/>
    </xf>
    <xf numFmtId="4" fontId="29" fillId="0" borderId="58" xfId="2" applyNumberFormat="1" applyFont="1" applyFill="1" applyBorder="1" applyAlignment="1">
      <alignment horizontal="right" vertical="center"/>
    </xf>
    <xf numFmtId="0" fontId="30" fillId="0" borderId="0" xfId="2" applyFont="1" applyFill="1"/>
    <xf numFmtId="165" fontId="29" fillId="0" borderId="1" xfId="2" applyNumberFormat="1" applyFont="1" applyFill="1" applyBorder="1"/>
    <xf numFmtId="0" fontId="17" fillId="0" borderId="2" xfId="1" applyFont="1" applyFill="1" applyBorder="1" applyAlignment="1" applyProtection="1">
      <alignment horizontal="left" indent="1"/>
    </xf>
    <xf numFmtId="0" fontId="10" fillId="0" borderId="3" xfId="2" applyFont="1" applyBorder="1" applyAlignment="1">
      <alignment horizontal="left" wrapText="1"/>
    </xf>
    <xf numFmtId="4" fontId="18" fillId="0" borderId="59" xfId="2" applyNumberFormat="1" applyFont="1" applyFill="1" applyBorder="1" applyAlignment="1">
      <alignment horizontal="right"/>
    </xf>
    <xf numFmtId="4" fontId="18" fillId="0" borderId="59" xfId="2" applyNumberFormat="1" applyFont="1" applyFill="1" applyBorder="1" applyAlignment="1">
      <alignment horizontal="right" vertical="center"/>
    </xf>
    <xf numFmtId="0" fontId="31" fillId="0" borderId="0" xfId="2" applyFont="1" applyFill="1"/>
    <xf numFmtId="165" fontId="11" fillId="0" borderId="1" xfId="2" applyNumberFormat="1" applyFont="1" applyFill="1" applyBorder="1"/>
    <xf numFmtId="0" fontId="16" fillId="0" borderId="2" xfId="1" applyFont="1" applyFill="1" applyBorder="1" applyAlignment="1" applyProtection="1">
      <alignment horizontal="left" indent="1"/>
    </xf>
    <xf numFmtId="4" fontId="10" fillId="0" borderId="59" xfId="2" applyNumberFormat="1" applyFont="1" applyFill="1" applyBorder="1" applyAlignment="1">
      <alignment horizontal="right"/>
    </xf>
    <xf numFmtId="4" fontId="10" fillId="0" borderId="59" xfId="2" applyNumberFormat="1" applyFont="1" applyFill="1" applyBorder="1" applyAlignment="1">
      <alignment horizontal="right" vertical="center"/>
    </xf>
    <xf numFmtId="0" fontId="19" fillId="0" borderId="0" xfId="2" applyFill="1"/>
    <xf numFmtId="0" fontId="16" fillId="0" borderId="2" xfId="2" applyFont="1" applyFill="1" applyBorder="1" applyAlignment="1">
      <alignment horizontal="left" indent="1"/>
    </xf>
    <xf numFmtId="0" fontId="4" fillId="0" borderId="3" xfId="2" applyFont="1" applyBorder="1" applyAlignment="1">
      <alignment horizontal="left" wrapText="1"/>
    </xf>
    <xf numFmtId="4" fontId="10" fillId="0" borderId="59" xfId="2" applyNumberFormat="1" applyFont="1" applyBorder="1"/>
    <xf numFmtId="4" fontId="10" fillId="0" borderId="59" xfId="2" applyNumberFormat="1" applyFont="1" applyFill="1" applyBorder="1"/>
    <xf numFmtId="0" fontId="10" fillId="0" borderId="0" xfId="2" applyFont="1"/>
    <xf numFmtId="4" fontId="26" fillId="2" borderId="1" xfId="2" applyNumberFormat="1" applyFont="1" applyFill="1" applyBorder="1"/>
    <xf numFmtId="0" fontId="12" fillId="0" borderId="0" xfId="2" applyFont="1"/>
    <xf numFmtId="165" fontId="11" fillId="7" borderId="1" xfId="2" applyNumberFormat="1" applyFont="1" applyFill="1" applyBorder="1"/>
    <xf numFmtId="4" fontId="10" fillId="0" borderId="58" xfId="2" applyNumberFormat="1" applyFont="1" applyBorder="1"/>
    <xf numFmtId="4" fontId="10" fillId="0" borderId="58" xfId="2" applyNumberFormat="1" applyFont="1" applyFill="1" applyBorder="1"/>
    <xf numFmtId="0" fontId="16" fillId="0" borderId="2" xfId="2" applyFont="1" applyFill="1" applyBorder="1" applyAlignment="1" applyProtection="1">
      <alignment horizontal="left" indent="1"/>
    </xf>
    <xf numFmtId="0" fontId="19" fillId="0" borderId="3" xfId="2" applyFill="1" applyBorder="1" applyAlignment="1">
      <alignment horizontal="left" wrapText="1"/>
    </xf>
    <xf numFmtId="4" fontId="10" fillId="0" borderId="60" xfId="2" applyNumberFormat="1" applyFont="1" applyBorder="1"/>
    <xf numFmtId="4" fontId="10" fillId="0" borderId="60" xfId="2" applyNumberFormat="1" applyFont="1" applyFill="1" applyBorder="1"/>
    <xf numFmtId="0" fontId="16" fillId="2" borderId="1" xfId="1" applyFont="1" applyFill="1" applyBorder="1" applyAlignment="1" applyProtection="1">
      <alignment horizontal="left" indent="1"/>
    </xf>
    <xf numFmtId="0" fontId="19" fillId="2" borderId="1" xfId="2" applyFill="1" applyBorder="1" applyAlignment="1">
      <alignment horizontal="left" wrapText="1"/>
    </xf>
    <xf numFmtId="0" fontId="10" fillId="0" borderId="0" xfId="2" applyFont="1" applyFill="1"/>
    <xf numFmtId="165" fontId="11" fillId="2" borderId="1" xfId="2" applyNumberFormat="1" applyFont="1" applyFill="1" applyBorder="1"/>
    <xf numFmtId="0" fontId="16" fillId="5" borderId="1" xfId="1" applyFont="1" applyFill="1" applyBorder="1" applyAlignment="1" applyProtection="1">
      <alignment horizontal="left" indent="1"/>
    </xf>
    <xf numFmtId="0" fontId="19" fillId="5" borderId="1" xfId="2" applyFill="1" applyBorder="1" applyAlignment="1">
      <alignment horizontal="left" wrapText="1"/>
    </xf>
    <xf numFmtId="4" fontId="26" fillId="5" borderId="1" xfId="2" applyNumberFormat="1" applyFont="1" applyFill="1" applyBorder="1" applyAlignment="1">
      <alignment horizontal="right"/>
    </xf>
    <xf numFmtId="4" fontId="10" fillId="5" borderId="1" xfId="2" applyNumberFormat="1" applyFont="1" applyFill="1" applyBorder="1"/>
    <xf numFmtId="165" fontId="11" fillId="5" borderId="1" xfId="2" applyNumberFormat="1" applyFont="1" applyFill="1" applyBorder="1"/>
    <xf numFmtId="0" fontId="26" fillId="0" borderId="54" xfId="2" applyFont="1" applyBorder="1"/>
    <xf numFmtId="0" fontId="10" fillId="0" borderId="54" xfId="2" applyFont="1" applyBorder="1"/>
    <xf numFmtId="0" fontId="10" fillId="0" borderId="0" xfId="2" applyFont="1" applyBorder="1"/>
    <xf numFmtId="0" fontId="26" fillId="0" borderId="0" xfId="2" applyFont="1" applyBorder="1"/>
    <xf numFmtId="165" fontId="11" fillId="0" borderId="0" xfId="2" applyNumberFormat="1" applyFont="1" applyFill="1" applyBorder="1"/>
    <xf numFmtId="165" fontId="11" fillId="0" borderId="0" xfId="2" applyNumberFormat="1" applyFont="1" applyFill="1"/>
    <xf numFmtId="4" fontId="26" fillId="0" borderId="54" xfId="2" applyNumberFormat="1" applyFont="1" applyFill="1" applyBorder="1"/>
    <xf numFmtId="4" fontId="12" fillId="0" borderId="0" xfId="2" applyNumberFormat="1" applyFont="1" applyFill="1" applyBorder="1"/>
    <xf numFmtId="4" fontId="26" fillId="0" borderId="0" xfId="2" applyNumberFormat="1" applyFont="1" applyFill="1" applyBorder="1"/>
    <xf numFmtId="0" fontId="12" fillId="0" borderId="0" xfId="2" applyFont="1" applyFill="1" applyBorder="1"/>
    <xf numFmtId="4" fontId="33" fillId="2" borderId="1" xfId="2" applyNumberFormat="1" applyFont="1" applyFill="1" applyBorder="1" applyAlignment="1">
      <alignment horizontal="right"/>
    </xf>
    <xf numFmtId="4" fontId="33" fillId="0" borderId="1" xfId="2" applyNumberFormat="1" applyFont="1" applyFill="1" applyBorder="1" applyAlignment="1">
      <alignment horizontal="right"/>
    </xf>
    <xf numFmtId="4" fontId="34" fillId="0" borderId="1" xfId="2" applyNumberFormat="1" applyFont="1" applyFill="1" applyBorder="1" applyAlignment="1">
      <alignment horizontal="right"/>
    </xf>
    <xf numFmtId="49" fontId="0" fillId="0" borderId="0" xfId="0" applyNumberFormat="1" applyAlignment="1">
      <alignment horizontal="left"/>
    </xf>
    <xf numFmtId="0" fontId="35" fillId="0" borderId="0" xfId="0" applyFont="1" applyAlignment="1">
      <alignment textRotation="90"/>
    </xf>
    <xf numFmtId="0" fontId="35" fillId="0" borderId="0" xfId="0" applyFont="1"/>
    <xf numFmtId="0" fontId="36" fillId="0" borderId="5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textRotation="90" wrapText="1"/>
    </xf>
    <xf numFmtId="0" fontId="38" fillId="0" borderId="32" xfId="0" applyFont="1" applyBorder="1" applyAlignment="1">
      <alignment horizontal="center" textRotation="90" wrapText="1"/>
    </xf>
    <xf numFmtId="0" fontId="39" fillId="0" borderId="32" xfId="0" applyFont="1" applyBorder="1" applyAlignment="1">
      <alignment horizontal="center" textRotation="90" wrapText="1"/>
    </xf>
    <xf numFmtId="0" fontId="37" fillId="0" borderId="32" xfId="0" applyFont="1" applyBorder="1" applyAlignment="1">
      <alignment horizontal="center" textRotation="90" wrapText="1"/>
    </xf>
    <xf numFmtId="0" fontId="36" fillId="2" borderId="5" xfId="0" applyFont="1" applyFill="1" applyBorder="1" applyAlignment="1">
      <alignment horizontal="center" textRotation="90" wrapText="1"/>
    </xf>
    <xf numFmtId="0" fontId="37" fillId="0" borderId="32" xfId="0" applyFont="1" applyFill="1" applyBorder="1" applyAlignment="1">
      <alignment horizontal="center" textRotation="90" wrapText="1"/>
    </xf>
    <xf numFmtId="0" fontId="37" fillId="0" borderId="37" xfId="0" applyFont="1" applyFill="1" applyBorder="1" applyAlignment="1">
      <alignment horizontal="center" textRotation="90" wrapText="1"/>
    </xf>
    <xf numFmtId="0" fontId="36" fillId="3" borderId="5" xfId="0" applyFont="1" applyFill="1" applyBorder="1" applyAlignment="1">
      <alignment horizontal="center" textRotation="90" wrapText="1"/>
    </xf>
    <xf numFmtId="0" fontId="40" fillId="5" borderId="5" xfId="0" applyFont="1" applyFill="1" applyBorder="1" applyAlignment="1">
      <alignment horizontal="center" textRotation="90" wrapText="1"/>
    </xf>
    <xf numFmtId="0" fontId="36" fillId="4" borderId="5" xfId="0" applyFont="1" applyFill="1" applyBorder="1" applyAlignment="1">
      <alignment horizontal="center" textRotation="90" wrapText="1"/>
    </xf>
    <xf numFmtId="0" fontId="37" fillId="0" borderId="38" xfId="0" applyFont="1" applyBorder="1"/>
    <xf numFmtId="164" fontId="37" fillId="0" borderId="20" xfId="0" applyNumberFormat="1" applyFont="1" applyBorder="1"/>
    <xf numFmtId="164" fontId="37" fillId="0" borderId="18" xfId="0" applyNumberFormat="1" applyFont="1" applyBorder="1"/>
    <xf numFmtId="164" fontId="37" fillId="0" borderId="17" xfId="0" applyNumberFormat="1" applyFont="1" applyBorder="1"/>
    <xf numFmtId="164" fontId="37" fillId="2" borderId="25" xfId="0" applyNumberFormat="1" applyFont="1" applyFill="1" applyBorder="1"/>
    <xf numFmtId="164" fontId="37" fillId="2" borderId="38" xfId="0" applyNumberFormat="1" applyFont="1" applyFill="1" applyBorder="1"/>
    <xf numFmtId="164" fontId="37" fillId="3" borderId="38" xfId="0" applyNumberFormat="1" applyFont="1" applyFill="1" applyBorder="1"/>
    <xf numFmtId="164" fontId="37" fillId="5" borderId="38" xfId="0" applyNumberFormat="1" applyFont="1" applyFill="1" applyBorder="1"/>
    <xf numFmtId="164" fontId="36" fillId="4" borderId="38" xfId="0" applyNumberFormat="1" applyFont="1" applyFill="1" applyBorder="1"/>
    <xf numFmtId="0" fontId="37" fillId="0" borderId="27" xfId="0" applyFont="1" applyBorder="1"/>
    <xf numFmtId="164" fontId="37" fillId="0" borderId="3" xfId="0" applyNumberFormat="1" applyFont="1" applyBorder="1"/>
    <xf numFmtId="164" fontId="37" fillId="0" borderId="1" xfId="0" applyNumberFormat="1" applyFont="1" applyBorder="1"/>
    <xf numFmtId="164" fontId="37" fillId="0" borderId="2" xfId="0" applyNumberFormat="1" applyFont="1" applyBorder="1"/>
    <xf numFmtId="164" fontId="37" fillId="5" borderId="27" xfId="0" applyNumberFormat="1" applyFont="1" applyFill="1" applyBorder="1"/>
    <xf numFmtId="0" fontId="37" fillId="0" borderId="28" xfId="0" applyFont="1" applyBorder="1"/>
    <xf numFmtId="164" fontId="37" fillId="0" borderId="39" xfId="0" applyNumberFormat="1" applyFont="1" applyBorder="1"/>
    <xf numFmtId="164" fontId="37" fillId="0" borderId="40" xfId="0" applyNumberFormat="1" applyFont="1" applyBorder="1"/>
    <xf numFmtId="164" fontId="37" fillId="0" borderId="22" xfId="0" applyNumberFormat="1" applyFont="1" applyBorder="1"/>
    <xf numFmtId="164" fontId="37" fillId="3" borderId="26" xfId="0" applyNumberFormat="1" applyFont="1" applyFill="1" applyBorder="1"/>
    <xf numFmtId="164" fontId="37" fillId="5" borderId="28" xfId="0" applyNumberFormat="1" applyFont="1" applyFill="1" applyBorder="1"/>
    <xf numFmtId="164" fontId="36" fillId="4" borderId="26" xfId="0" applyNumberFormat="1" applyFont="1" applyFill="1" applyBorder="1"/>
    <xf numFmtId="0" fontId="36" fillId="0" borderId="5" xfId="0" applyFont="1" applyBorder="1"/>
    <xf numFmtId="164" fontId="37" fillId="0" borderId="31" xfId="0" applyNumberFormat="1" applyFont="1" applyBorder="1"/>
    <xf numFmtId="164" fontId="37" fillId="0" borderId="41" xfId="0" applyNumberFormat="1" applyFont="1" applyBorder="1"/>
    <xf numFmtId="164" fontId="37" fillId="2" borderId="5" xfId="0" applyNumberFormat="1" applyFont="1" applyFill="1" applyBorder="1"/>
    <xf numFmtId="164" fontId="37" fillId="3" borderId="5" xfId="0" applyNumberFormat="1" applyFont="1" applyFill="1" applyBorder="1"/>
    <xf numFmtId="164" fontId="37" fillId="5" borderId="5" xfId="0" applyNumberFormat="1" applyFont="1" applyFill="1" applyBorder="1"/>
    <xf numFmtId="164" fontId="36" fillId="4" borderId="5" xfId="0" applyNumberFormat="1" applyFont="1" applyFill="1" applyBorder="1"/>
    <xf numFmtId="49" fontId="35" fillId="0" borderId="0" xfId="0" applyNumberFormat="1" applyFont="1" applyAlignment="1">
      <alignment horizontal="left"/>
    </xf>
    <xf numFmtId="10" fontId="35" fillId="0" borderId="0" xfId="0" applyNumberFormat="1" applyFont="1"/>
    <xf numFmtId="0" fontId="35" fillId="0" borderId="0" xfId="0" applyFont="1" applyAlignment="1"/>
    <xf numFmtId="4" fontId="21" fillId="0" borderId="0" xfId="2" applyNumberFormat="1" applyFont="1"/>
    <xf numFmtId="164" fontId="9" fillId="0" borderId="3" xfId="0" applyNumberFormat="1" applyFont="1" applyBorder="1" applyAlignment="1">
      <alignment horizontal="right"/>
    </xf>
    <xf numFmtId="164" fontId="2" fillId="0" borderId="3" xfId="0" applyNumberFormat="1" applyFont="1" applyBorder="1"/>
    <xf numFmtId="4" fontId="0" fillId="2" borderId="1" xfId="2" applyNumberFormat="1" applyFont="1" applyFill="1" applyBorder="1" applyAlignment="1">
      <alignment horizontal="right"/>
    </xf>
    <xf numFmtId="164" fontId="1" fillId="0" borderId="0" xfId="0" applyNumberFormat="1" applyFont="1" applyBorder="1"/>
    <xf numFmtId="0" fontId="0" fillId="0" borderId="0" xfId="0" applyAlignment="1">
      <alignment horizontal="center"/>
    </xf>
    <xf numFmtId="49" fontId="15" fillId="0" borderId="24" xfId="1" applyNumberFormat="1" applyFont="1" applyBorder="1" applyAlignment="1" applyProtection="1">
      <alignment horizontal="left" indent="1"/>
      <protection locked="0"/>
    </xf>
    <xf numFmtId="49" fontId="15" fillId="0" borderId="4" xfId="1" applyNumberFormat="1" applyFont="1" applyBorder="1" applyAlignment="1" applyProtection="1">
      <alignment horizontal="left" indent="1"/>
      <protection locked="0"/>
    </xf>
    <xf numFmtId="49" fontId="15" fillId="0" borderId="48" xfId="1" applyNumberFormat="1" applyFont="1" applyBorder="1" applyAlignment="1" applyProtection="1">
      <alignment horizontal="left" indent="1"/>
      <protection locked="0"/>
    </xf>
    <xf numFmtId="0" fontId="16" fillId="0" borderId="35" xfId="1" applyFont="1" applyBorder="1" applyAlignment="1" applyProtection="1">
      <alignment horizontal="center"/>
      <protection locked="0"/>
    </xf>
    <xf numFmtId="4" fontId="0" fillId="0" borderId="0" xfId="0" applyNumberFormat="1"/>
    <xf numFmtId="4" fontId="16" fillId="0" borderId="34" xfId="1" applyNumberFormat="1" applyFont="1" applyBorder="1" applyAlignment="1" applyProtection="1">
      <alignment horizontal="right" indent="1"/>
      <protection locked="0"/>
    </xf>
    <xf numFmtId="0" fontId="2" fillId="0" borderId="0" xfId="0" applyFont="1"/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/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5" fillId="0" borderId="24" xfId="1" applyNumberFormat="1" applyFont="1" applyBorder="1" applyAlignment="1" applyProtection="1">
      <alignment horizontal="left" indent="1"/>
      <protection locked="0"/>
    </xf>
    <xf numFmtId="49" fontId="15" fillId="0" borderId="4" xfId="1" applyNumberFormat="1" applyFont="1" applyBorder="1" applyAlignment="1" applyProtection="1">
      <alignment horizontal="left" indent="1"/>
      <protection locked="0"/>
    </xf>
    <xf numFmtId="49" fontId="15" fillId="0" borderId="48" xfId="1" applyNumberFormat="1" applyFont="1" applyBorder="1" applyAlignment="1" applyProtection="1">
      <alignment horizontal="left" indent="1"/>
      <protection locked="0"/>
    </xf>
    <xf numFmtId="49" fontId="15" fillId="0" borderId="61" xfId="1" applyNumberFormat="1" applyFont="1" applyBorder="1" applyAlignment="1" applyProtection="1">
      <alignment horizontal="left" wrapText="1" indent="1"/>
      <protection locked="0"/>
    </xf>
    <xf numFmtId="49" fontId="15" fillId="0" borderId="57" xfId="1" applyNumberFormat="1" applyFont="1" applyBorder="1" applyAlignment="1" applyProtection="1">
      <alignment horizontal="left" wrapText="1" indent="1"/>
      <protection locked="0"/>
    </xf>
    <xf numFmtId="49" fontId="15" fillId="0" borderId="62" xfId="1" applyNumberFormat="1" applyFont="1" applyBorder="1" applyAlignment="1" applyProtection="1">
      <alignment horizontal="left" wrapText="1" indent="1"/>
      <protection locked="0"/>
    </xf>
    <xf numFmtId="49" fontId="15" fillId="0" borderId="49" xfId="1" applyNumberFormat="1" applyFont="1" applyBorder="1" applyAlignment="1" applyProtection="1">
      <alignment horizontal="left" indent="1"/>
      <protection locked="0"/>
    </xf>
    <xf numFmtId="49" fontId="15" fillId="0" borderId="50" xfId="1" applyNumberFormat="1" applyFont="1" applyBorder="1" applyAlignment="1" applyProtection="1">
      <alignment horizontal="left" indent="1"/>
      <protection locked="0"/>
    </xf>
    <xf numFmtId="49" fontId="15" fillId="0" borderId="51" xfId="1" applyNumberFormat="1" applyFont="1" applyBorder="1" applyAlignment="1" applyProtection="1">
      <alignment horizontal="left" indent="1"/>
      <protection locked="0"/>
    </xf>
    <xf numFmtId="0" fontId="16" fillId="0" borderId="55" xfId="1" applyFont="1" applyBorder="1" applyAlignment="1" applyProtection="1">
      <alignment horizontal="left"/>
    </xf>
    <xf numFmtId="0" fontId="16" fillId="0" borderId="41" xfId="1" applyFont="1" applyBorder="1" applyAlignment="1" applyProtection="1">
      <alignment horizontal="left"/>
    </xf>
    <xf numFmtId="0" fontId="16" fillId="0" borderId="56" xfId="1" applyFont="1" applyBorder="1" applyAlignment="1" applyProtection="1">
      <alignment horizontal="left"/>
    </xf>
    <xf numFmtId="49" fontId="41" fillId="0" borderId="23" xfId="1" applyNumberFormat="1" applyFont="1" applyBorder="1" applyAlignment="1" applyProtection="1">
      <alignment horizontal="left" indent="1"/>
      <protection locked="0"/>
    </xf>
    <xf numFmtId="49" fontId="41" fillId="0" borderId="46" xfId="1" applyNumberFormat="1" applyFont="1" applyBorder="1" applyAlignment="1" applyProtection="1">
      <alignment horizontal="left" indent="1"/>
      <protection locked="0"/>
    </xf>
    <xf numFmtId="49" fontId="41" fillId="0" borderId="47" xfId="1" applyNumberFormat="1" applyFont="1" applyBorder="1" applyAlignment="1" applyProtection="1">
      <alignment horizontal="left" indent="1"/>
      <protection locked="0"/>
    </xf>
    <xf numFmtId="49" fontId="15" fillId="0" borderId="23" xfId="1" applyNumberFormat="1" applyFont="1" applyBorder="1" applyAlignment="1" applyProtection="1">
      <alignment horizontal="left" indent="1"/>
      <protection locked="0"/>
    </xf>
    <xf numFmtId="49" fontId="15" fillId="0" borderId="46" xfId="1" applyNumberFormat="1" applyFont="1" applyBorder="1" applyAlignment="1" applyProtection="1">
      <alignment horizontal="left" indent="1"/>
      <protection locked="0"/>
    </xf>
    <xf numFmtId="49" fontId="15" fillId="0" borderId="47" xfId="1" applyNumberFormat="1" applyFont="1" applyBorder="1" applyAlignment="1" applyProtection="1">
      <alignment horizontal="left" indent="1"/>
      <protection locked="0"/>
    </xf>
    <xf numFmtId="49" fontId="15" fillId="0" borderId="24" xfId="1" applyNumberFormat="1" applyFont="1" applyBorder="1" applyAlignment="1" applyProtection="1">
      <alignment horizontal="left" wrapText="1" indent="1"/>
      <protection locked="0"/>
    </xf>
    <xf numFmtId="0" fontId="0" fillId="0" borderId="4" xfId="0" applyBorder="1" applyAlignment="1">
      <alignment horizontal="left" wrapText="1" indent="1"/>
    </xf>
    <xf numFmtId="0" fontId="0" fillId="0" borderId="48" xfId="0" applyBorder="1" applyAlignment="1">
      <alignment horizontal="left" wrapText="1" indent="1"/>
    </xf>
    <xf numFmtId="49" fontId="15" fillId="0" borderId="4" xfId="1" applyNumberFormat="1" applyFont="1" applyBorder="1" applyAlignment="1" applyProtection="1">
      <alignment horizontal="left" wrapText="1" indent="1"/>
      <protection locked="0"/>
    </xf>
    <xf numFmtId="49" fontId="15" fillId="0" borderId="48" xfId="1" applyNumberFormat="1" applyFont="1" applyBorder="1" applyAlignment="1" applyProtection="1">
      <alignment horizontal="left" wrapText="1" indent="1"/>
      <protection locked="0"/>
    </xf>
    <xf numFmtId="0" fontId="14" fillId="6" borderId="6" xfId="1" applyFont="1" applyFill="1" applyBorder="1" applyAlignment="1" applyProtection="1">
      <alignment horizontal="left"/>
    </xf>
    <xf numFmtId="0" fontId="14" fillId="6" borderId="7" xfId="1" applyFont="1" applyFill="1" applyBorder="1" applyAlignment="1" applyProtection="1">
      <alignment horizontal="left"/>
    </xf>
    <xf numFmtId="0" fontId="14" fillId="6" borderId="42" xfId="1" applyFont="1" applyFill="1" applyBorder="1" applyAlignment="1" applyProtection="1">
      <alignment horizontal="left"/>
    </xf>
    <xf numFmtId="0" fontId="14" fillId="6" borderId="43" xfId="1" applyFont="1" applyFill="1" applyBorder="1" applyAlignment="1" applyProtection="1">
      <alignment horizontal="left"/>
    </xf>
    <xf numFmtId="0" fontId="10" fillId="0" borderId="54" xfId="2" applyFont="1" applyBorder="1" applyAlignment="1">
      <alignment horizontal="center"/>
    </xf>
    <xf numFmtId="0" fontId="20" fillId="0" borderId="0" xfId="2" applyFont="1" applyAlignment="1">
      <alignment horizontal="left"/>
    </xf>
    <xf numFmtId="0" fontId="22" fillId="0" borderId="0" xfId="2" applyFont="1" applyAlignment="1">
      <alignment horizontal="center"/>
    </xf>
    <xf numFmtId="165" fontId="22" fillId="0" borderId="0" xfId="2" applyNumberFormat="1" applyFont="1" applyAlignment="1">
      <alignment horizontal="center"/>
    </xf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0" fontId="25" fillId="0" borderId="57" xfId="2" applyFont="1" applyBorder="1" applyAlignment="1">
      <alignment horizontal="center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0" fontId="27" fillId="2" borderId="1" xfId="1" applyFont="1" applyFill="1" applyBorder="1" applyAlignment="1" applyProtection="1">
      <alignment horizontal="left"/>
    </xf>
    <xf numFmtId="0" fontId="27" fillId="2" borderId="2" xfId="1" applyFont="1" applyFill="1" applyBorder="1" applyAlignment="1">
      <alignment horizontal="left"/>
    </xf>
    <xf numFmtId="0" fontId="27" fillId="2" borderId="3" xfId="1" applyFont="1" applyFill="1" applyBorder="1" applyAlignment="1">
      <alignment horizontal="left"/>
    </xf>
    <xf numFmtId="0" fontId="12" fillId="0" borderId="57" xfId="2" applyFont="1" applyBorder="1" applyAlignment="1">
      <alignment horizontal="center"/>
    </xf>
    <xf numFmtId="0" fontId="32" fillId="0" borderId="18" xfId="2" applyFont="1" applyBorder="1" applyAlignment="1">
      <alignment horizontal="center"/>
    </xf>
    <xf numFmtId="0" fontId="27" fillId="0" borderId="54" xfId="1" applyFont="1" applyFill="1" applyBorder="1" applyAlignment="1">
      <alignment horizontal="center"/>
    </xf>
    <xf numFmtId="0" fontId="32" fillId="0" borderId="17" xfId="2" applyFont="1" applyBorder="1" applyAlignment="1">
      <alignment horizontal="center"/>
    </xf>
  </cellXfs>
  <cellStyles count="3">
    <cellStyle name="Normální" xfId="0" builtinId="0"/>
    <cellStyle name="Normální 2" xfId="2"/>
    <cellStyle name="normální_Tabulka školy, návrh rozpočtu" xfId="1"/>
  </cellStyles>
  <dxfs count="8">
    <dxf>
      <font>
        <color theme="0"/>
      </font>
      <numFmt numFmtId="166" formatCode=";;;"/>
    </dxf>
    <dxf>
      <numFmt numFmtId="166" formatCode=";;;"/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B050"/>
      </font>
    </dxf>
    <dxf>
      <font>
        <color rgb="FFF294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106"/>
  <sheetViews>
    <sheetView showGridLines="0" tabSelected="1" topLeftCell="A58" zoomScaleNormal="100" workbookViewId="0">
      <pane xSplit="3" topLeftCell="D1" activePane="topRight" state="frozen"/>
      <selection activeCell="A7" sqref="A7"/>
      <selection pane="topRight" activeCell="P44" sqref="P44"/>
    </sheetView>
  </sheetViews>
  <sheetFormatPr defaultColWidth="0" defaultRowHeight="14.4" zeroHeight="1" x14ac:dyDescent="0.3"/>
  <cols>
    <col min="1" max="1" width="3.109375" customWidth="1"/>
    <col min="2" max="2" width="7.33203125" customWidth="1"/>
    <col min="3" max="3" width="50.44140625" customWidth="1"/>
    <col min="4" max="18" width="10.6640625" customWidth="1"/>
    <col min="19" max="19" width="3" customWidth="1"/>
    <col min="20" max="16384" width="9.109375" hidden="1"/>
  </cols>
  <sheetData>
    <row r="1" spans="2:18" x14ac:dyDescent="0.3"/>
    <row r="2" spans="2:18" ht="21" x14ac:dyDescent="0.4">
      <c r="B2" s="3" t="s">
        <v>128</v>
      </c>
    </row>
    <row r="3" spans="2:18" x14ac:dyDescent="0.3"/>
    <row r="4" spans="2:18" x14ac:dyDescent="0.3">
      <c r="B4" t="s">
        <v>87</v>
      </c>
      <c r="D4" s="252" t="s">
        <v>178</v>
      </c>
      <c r="E4" s="252"/>
      <c r="F4" s="252"/>
      <c r="G4" s="252"/>
      <c r="H4" s="252"/>
      <c r="I4" s="252"/>
      <c r="J4" s="252"/>
      <c r="K4" s="252"/>
      <c r="L4" s="252"/>
      <c r="M4" s="252"/>
    </row>
    <row r="5" spans="2:18" x14ac:dyDescent="0.3">
      <c r="B5" t="s">
        <v>88</v>
      </c>
      <c r="D5" s="181" t="s">
        <v>180</v>
      </c>
      <c r="M5" s="61"/>
    </row>
    <row r="6" spans="2:18" x14ac:dyDescent="0.3">
      <c r="B6" t="s">
        <v>89</v>
      </c>
      <c r="D6" t="s">
        <v>179</v>
      </c>
      <c r="M6" s="61"/>
    </row>
    <row r="7" spans="2:18" x14ac:dyDescent="0.3"/>
    <row r="8" spans="2:18" x14ac:dyDescent="0.3">
      <c r="B8" s="1" t="s">
        <v>70</v>
      </c>
    </row>
    <row r="9" spans="2:18" ht="15" thickBot="1" x14ac:dyDescent="0.35">
      <c r="E9">
        <v>2017</v>
      </c>
      <c r="H9">
        <v>2017</v>
      </c>
      <c r="K9" s="74">
        <v>42916</v>
      </c>
      <c r="N9">
        <v>2017</v>
      </c>
      <c r="Q9">
        <v>2018</v>
      </c>
    </row>
    <row r="10" spans="2:18" x14ac:dyDescent="0.3">
      <c r="B10" s="253" t="s">
        <v>41</v>
      </c>
      <c r="C10" s="255" t="s">
        <v>42</v>
      </c>
      <c r="D10" s="245" t="s">
        <v>90</v>
      </c>
      <c r="E10" s="246"/>
      <c r="F10" s="247"/>
      <c r="G10" s="250" t="s">
        <v>93</v>
      </c>
      <c r="H10" s="246"/>
      <c r="I10" s="251"/>
      <c r="J10" s="245" t="s">
        <v>94</v>
      </c>
      <c r="K10" s="246"/>
      <c r="L10" s="247"/>
      <c r="M10" s="250" t="s">
        <v>95</v>
      </c>
      <c r="N10" s="246"/>
      <c r="O10" s="251"/>
      <c r="P10" s="245" t="s">
        <v>96</v>
      </c>
      <c r="Q10" s="246"/>
      <c r="R10" s="247"/>
    </row>
    <row r="11" spans="2:18" ht="29.4" thickBot="1" x14ac:dyDescent="0.35">
      <c r="B11" s="254"/>
      <c r="C11" s="256"/>
      <c r="D11" s="9" t="s">
        <v>43</v>
      </c>
      <c r="E11" s="10" t="s">
        <v>44</v>
      </c>
      <c r="F11" s="11" t="s">
        <v>45</v>
      </c>
      <c r="G11" s="12" t="s">
        <v>43</v>
      </c>
      <c r="H11" s="10" t="s">
        <v>44</v>
      </c>
      <c r="I11" s="13" t="s">
        <v>45</v>
      </c>
      <c r="J11" s="9" t="s">
        <v>43</v>
      </c>
      <c r="K11" s="10" t="s">
        <v>44</v>
      </c>
      <c r="L11" s="11" t="s">
        <v>45</v>
      </c>
      <c r="M11" s="12" t="s">
        <v>43</v>
      </c>
      <c r="N11" s="10" t="s">
        <v>44</v>
      </c>
      <c r="O11" s="13" t="s">
        <v>45</v>
      </c>
      <c r="P11" s="9" t="s">
        <v>43</v>
      </c>
      <c r="Q11" s="10" t="s">
        <v>44</v>
      </c>
      <c r="R11" s="11" t="s">
        <v>45</v>
      </c>
    </row>
    <row r="12" spans="2:18" x14ac:dyDescent="0.3">
      <c r="B12" s="17"/>
      <c r="C12" s="20" t="s">
        <v>46</v>
      </c>
      <c r="D12" s="14" t="s">
        <v>47</v>
      </c>
      <c r="E12" s="15" t="s">
        <v>48</v>
      </c>
      <c r="F12" s="16" t="s">
        <v>50</v>
      </c>
      <c r="G12" s="7" t="s">
        <v>49</v>
      </c>
      <c r="H12" s="5" t="s">
        <v>91</v>
      </c>
      <c r="I12" s="8" t="s">
        <v>92</v>
      </c>
      <c r="J12" s="4" t="s">
        <v>105</v>
      </c>
      <c r="K12" s="5" t="s">
        <v>106</v>
      </c>
      <c r="L12" s="6" t="s">
        <v>107</v>
      </c>
      <c r="M12" s="7" t="s">
        <v>108</v>
      </c>
      <c r="N12" s="5" t="s">
        <v>109</v>
      </c>
      <c r="O12" s="8" t="s">
        <v>110</v>
      </c>
      <c r="P12" s="4" t="s">
        <v>111</v>
      </c>
      <c r="Q12" s="5" t="s">
        <v>112</v>
      </c>
      <c r="R12" s="6" t="s">
        <v>113</v>
      </c>
    </row>
    <row r="13" spans="2:18" x14ac:dyDescent="0.3">
      <c r="B13" s="18" t="s">
        <v>0</v>
      </c>
      <c r="C13" s="21" t="s">
        <v>1</v>
      </c>
      <c r="D13" s="29">
        <v>19400</v>
      </c>
      <c r="E13" s="30">
        <v>1300</v>
      </c>
      <c r="F13" s="31">
        <f>D13+E13</f>
        <v>20700</v>
      </c>
      <c r="G13" s="69">
        <v>18700</v>
      </c>
      <c r="H13" s="30">
        <v>1300</v>
      </c>
      <c r="I13" s="31">
        <f>G13+H13</f>
        <v>20000</v>
      </c>
      <c r="J13" s="29">
        <v>9022.4</v>
      </c>
      <c r="K13" s="30">
        <v>722.8</v>
      </c>
      <c r="L13" s="31">
        <f>J13+K13</f>
        <v>9745.1999999999989</v>
      </c>
      <c r="M13" s="29">
        <v>21000</v>
      </c>
      <c r="N13" s="30">
        <v>1400</v>
      </c>
      <c r="O13" s="31">
        <f>M13+N13</f>
        <v>22400</v>
      </c>
      <c r="P13" s="29">
        <v>22100</v>
      </c>
      <c r="Q13" s="30">
        <v>1350</v>
      </c>
      <c r="R13" s="31">
        <f>P13+Q13</f>
        <v>23450</v>
      </c>
    </row>
    <row r="14" spans="2:18" x14ac:dyDescent="0.3">
      <c r="B14" s="18" t="s">
        <v>2</v>
      </c>
      <c r="C14" s="23" t="s">
        <v>98</v>
      </c>
      <c r="D14" s="32"/>
      <c r="E14" s="33"/>
      <c r="F14" s="31">
        <f t="shared" ref="F14:F41" si="0">D14+E14</f>
        <v>0</v>
      </c>
      <c r="G14" s="227">
        <v>254</v>
      </c>
      <c r="H14" s="33"/>
      <c r="I14" s="31">
        <f t="shared" ref="I14:I36" si="1">G14+H14</f>
        <v>254</v>
      </c>
      <c r="J14" s="228">
        <v>254</v>
      </c>
      <c r="K14" s="33"/>
      <c r="L14" s="31">
        <f t="shared" ref="L14:L36" si="2">J14+K14</f>
        <v>254</v>
      </c>
      <c r="M14" s="32">
        <v>254</v>
      </c>
      <c r="N14" s="33"/>
      <c r="O14" s="31">
        <f t="shared" ref="O14:O36" si="3">M14+N14</f>
        <v>254</v>
      </c>
      <c r="P14" s="32"/>
      <c r="Q14" s="33"/>
      <c r="R14" s="31">
        <f t="shared" ref="R14:R36" si="4">P14+Q14</f>
        <v>0</v>
      </c>
    </row>
    <row r="15" spans="2:18" x14ac:dyDescent="0.3">
      <c r="B15" s="18" t="s">
        <v>4</v>
      </c>
      <c r="C15" s="22" t="s">
        <v>140</v>
      </c>
      <c r="D15" s="29">
        <v>3500</v>
      </c>
      <c r="E15" s="30"/>
      <c r="F15" s="31">
        <f t="shared" si="0"/>
        <v>3500</v>
      </c>
      <c r="G15" s="71">
        <v>500</v>
      </c>
      <c r="H15" s="30"/>
      <c r="I15" s="31">
        <f t="shared" si="1"/>
        <v>500</v>
      </c>
      <c r="J15" s="29">
        <v>83.9</v>
      </c>
      <c r="K15" s="30"/>
      <c r="L15" s="31">
        <f t="shared" si="2"/>
        <v>83.9</v>
      </c>
      <c r="M15" s="29">
        <v>500</v>
      </c>
      <c r="N15" s="30"/>
      <c r="O15" s="31">
        <f t="shared" si="3"/>
        <v>500</v>
      </c>
      <c r="P15" s="29">
        <v>2500</v>
      </c>
      <c r="Q15" s="30"/>
      <c r="R15" s="31">
        <f t="shared" si="4"/>
        <v>2500</v>
      </c>
    </row>
    <row r="16" spans="2:18" x14ac:dyDescent="0.3">
      <c r="B16" s="18" t="s">
        <v>6</v>
      </c>
      <c r="C16" s="23" t="s">
        <v>99</v>
      </c>
      <c r="D16" s="29"/>
      <c r="E16" s="30"/>
      <c r="F16" s="31">
        <f t="shared" si="0"/>
        <v>0</v>
      </c>
      <c r="G16" s="71">
        <v>500</v>
      </c>
      <c r="H16" s="30"/>
      <c r="I16" s="31">
        <f t="shared" si="1"/>
        <v>500</v>
      </c>
      <c r="J16" s="29">
        <v>246.6</v>
      </c>
      <c r="K16" s="30"/>
      <c r="L16" s="31">
        <f t="shared" si="2"/>
        <v>246.6</v>
      </c>
      <c r="M16" s="29">
        <v>500</v>
      </c>
      <c r="N16" s="30"/>
      <c r="O16" s="31">
        <f t="shared" si="3"/>
        <v>500</v>
      </c>
      <c r="P16" s="29"/>
      <c r="Q16" s="30"/>
      <c r="R16" s="31">
        <f t="shared" si="4"/>
        <v>0</v>
      </c>
    </row>
    <row r="17" spans="2:18" x14ac:dyDescent="0.3">
      <c r="B17" s="18" t="s">
        <v>8</v>
      </c>
      <c r="C17" s="23" t="s">
        <v>100</v>
      </c>
      <c r="D17" s="29">
        <v>500</v>
      </c>
      <c r="E17" s="30"/>
      <c r="F17" s="31">
        <f t="shared" si="0"/>
        <v>500</v>
      </c>
      <c r="G17" s="69">
        <v>500</v>
      </c>
      <c r="H17" s="30"/>
      <c r="I17" s="31">
        <f t="shared" si="1"/>
        <v>500</v>
      </c>
      <c r="J17" s="29"/>
      <c r="K17" s="30"/>
      <c r="L17" s="31">
        <f t="shared" si="2"/>
        <v>0</v>
      </c>
      <c r="M17" s="29">
        <v>500</v>
      </c>
      <c r="N17" s="30"/>
      <c r="O17" s="31">
        <f t="shared" si="3"/>
        <v>500</v>
      </c>
      <c r="P17" s="29">
        <v>700</v>
      </c>
      <c r="Q17" s="30"/>
      <c r="R17" s="31">
        <f t="shared" si="4"/>
        <v>700</v>
      </c>
    </row>
    <row r="18" spans="2:18" x14ac:dyDescent="0.3">
      <c r="B18" s="18" t="s">
        <v>10</v>
      </c>
      <c r="C18" s="24" t="s">
        <v>3</v>
      </c>
      <c r="D18" s="32">
        <v>2463</v>
      </c>
      <c r="E18" s="33"/>
      <c r="F18" s="31">
        <f t="shared" si="0"/>
        <v>2463</v>
      </c>
      <c r="G18" s="32">
        <v>2463</v>
      </c>
      <c r="H18" s="33"/>
      <c r="I18" s="31">
        <f t="shared" si="1"/>
        <v>2463</v>
      </c>
      <c r="J18" s="32">
        <v>569.9</v>
      </c>
      <c r="K18" s="33"/>
      <c r="L18" s="31">
        <f t="shared" si="2"/>
        <v>569.9</v>
      </c>
      <c r="M18" s="32">
        <v>1500</v>
      </c>
      <c r="N18" s="33"/>
      <c r="O18" s="31">
        <f t="shared" si="3"/>
        <v>1500</v>
      </c>
      <c r="P18" s="32">
        <v>2460</v>
      </c>
      <c r="Q18" s="33"/>
      <c r="R18" s="31">
        <f t="shared" si="4"/>
        <v>2460</v>
      </c>
    </row>
    <row r="19" spans="2:18" x14ac:dyDescent="0.3">
      <c r="B19" s="18" t="s">
        <v>12</v>
      </c>
      <c r="C19" s="24" t="s">
        <v>5</v>
      </c>
      <c r="D19" s="32"/>
      <c r="E19" s="33"/>
      <c r="F19" s="31">
        <f t="shared" si="0"/>
        <v>0</v>
      </c>
      <c r="G19" s="32">
        <v>100</v>
      </c>
      <c r="H19" s="33"/>
      <c r="I19" s="31">
        <f t="shared" si="1"/>
        <v>100</v>
      </c>
      <c r="J19" s="32"/>
      <c r="K19" s="33"/>
      <c r="L19" s="31">
        <f t="shared" si="2"/>
        <v>0</v>
      </c>
      <c r="M19" s="32">
        <v>0</v>
      </c>
      <c r="N19" s="33"/>
      <c r="O19" s="31">
        <f t="shared" si="3"/>
        <v>0</v>
      </c>
      <c r="P19" s="32"/>
      <c r="Q19" s="33"/>
      <c r="R19" s="31">
        <f t="shared" si="4"/>
        <v>0</v>
      </c>
    </row>
    <row r="20" spans="2:18" x14ac:dyDescent="0.3">
      <c r="B20" s="18" t="s">
        <v>14</v>
      </c>
      <c r="C20" s="25" t="s">
        <v>7</v>
      </c>
      <c r="D20" s="32">
        <v>100</v>
      </c>
      <c r="E20" s="33"/>
      <c r="F20" s="31">
        <f t="shared" si="0"/>
        <v>100</v>
      </c>
      <c r="G20" s="32">
        <v>200</v>
      </c>
      <c r="H20" s="33"/>
      <c r="I20" s="31">
        <f t="shared" si="1"/>
        <v>200</v>
      </c>
      <c r="J20" s="32"/>
      <c r="K20" s="33"/>
      <c r="L20" s="31">
        <f t="shared" si="2"/>
        <v>0</v>
      </c>
      <c r="M20" s="32">
        <v>30</v>
      </c>
      <c r="N20" s="33"/>
      <c r="O20" s="31">
        <f t="shared" si="3"/>
        <v>30</v>
      </c>
      <c r="P20" s="32">
        <v>100</v>
      </c>
      <c r="Q20" s="33"/>
      <c r="R20" s="31">
        <f t="shared" si="4"/>
        <v>100</v>
      </c>
    </row>
    <row r="21" spans="2:18" x14ac:dyDescent="0.3">
      <c r="B21" s="19" t="s">
        <v>16</v>
      </c>
      <c r="C21" s="26" t="s">
        <v>9</v>
      </c>
      <c r="D21" s="34">
        <f>SUM(D13:D18)</f>
        <v>25863</v>
      </c>
      <c r="E21" s="34">
        <f>SUM(E13:E18)</f>
        <v>1300</v>
      </c>
      <c r="F21" s="35">
        <f>D21+E21</f>
        <v>27163</v>
      </c>
      <c r="G21" s="34">
        <f>SUM(G13:G18)</f>
        <v>22917</v>
      </c>
      <c r="H21" s="34">
        <f>SUM(H13:H18)</f>
        <v>1300</v>
      </c>
      <c r="I21" s="35">
        <f t="shared" si="1"/>
        <v>24217</v>
      </c>
      <c r="J21" s="34">
        <f>SUM(J13:J18)</f>
        <v>10176.799999999999</v>
      </c>
      <c r="K21" s="34">
        <f>SUM(K13:K18)</f>
        <v>722.8</v>
      </c>
      <c r="L21" s="35">
        <f t="shared" si="2"/>
        <v>10899.599999999999</v>
      </c>
      <c r="M21" s="34">
        <f>SUM(M13:M20)</f>
        <v>24284</v>
      </c>
      <c r="N21" s="34">
        <f>SUM(N13:N18)</f>
        <v>1400</v>
      </c>
      <c r="O21" s="35">
        <f t="shared" si="3"/>
        <v>25684</v>
      </c>
      <c r="P21" s="34">
        <f>SUM(P13:P18)</f>
        <v>27760</v>
      </c>
      <c r="Q21" s="34">
        <f>SUM(Q13:Q18)</f>
        <v>1350</v>
      </c>
      <c r="R21" s="35">
        <f t="shared" si="4"/>
        <v>29110</v>
      </c>
    </row>
    <row r="22" spans="2:18" x14ac:dyDescent="0.3">
      <c r="B22" s="18" t="s">
        <v>18</v>
      </c>
      <c r="C22" s="24" t="s">
        <v>11</v>
      </c>
      <c r="D22" s="32">
        <v>2705</v>
      </c>
      <c r="E22" s="33">
        <v>70</v>
      </c>
      <c r="F22" s="31">
        <f t="shared" si="0"/>
        <v>2775</v>
      </c>
      <c r="G22" s="32">
        <v>500</v>
      </c>
      <c r="H22" s="33">
        <v>200</v>
      </c>
      <c r="I22" s="31">
        <f t="shared" si="1"/>
        <v>700</v>
      </c>
      <c r="J22" s="32">
        <v>262.5</v>
      </c>
      <c r="K22" s="33"/>
      <c r="L22" s="31">
        <f t="shared" si="2"/>
        <v>262.5</v>
      </c>
      <c r="M22" s="32">
        <v>1300</v>
      </c>
      <c r="N22" s="33">
        <v>300</v>
      </c>
      <c r="O22" s="31">
        <f t="shared" si="3"/>
        <v>1600</v>
      </c>
      <c r="P22" s="32">
        <v>3880</v>
      </c>
      <c r="Q22" s="33">
        <v>100</v>
      </c>
      <c r="R22" s="31">
        <f t="shared" si="4"/>
        <v>3980</v>
      </c>
    </row>
    <row r="23" spans="2:18" x14ac:dyDescent="0.3">
      <c r="B23" s="18" t="s">
        <v>20</v>
      </c>
      <c r="C23" s="24" t="s">
        <v>13</v>
      </c>
      <c r="D23" s="32">
        <v>5785</v>
      </c>
      <c r="E23" s="33">
        <v>400</v>
      </c>
      <c r="F23" s="31">
        <f t="shared" si="0"/>
        <v>6185</v>
      </c>
      <c r="G23" s="32">
        <v>5020</v>
      </c>
      <c r="H23" s="33">
        <v>180</v>
      </c>
      <c r="I23" s="31">
        <f t="shared" si="1"/>
        <v>5200</v>
      </c>
      <c r="J23" s="32">
        <v>2945.4</v>
      </c>
      <c r="K23" s="33">
        <v>118.7</v>
      </c>
      <c r="L23" s="31">
        <f t="shared" si="2"/>
        <v>3064.1</v>
      </c>
      <c r="M23" s="32">
        <v>5100</v>
      </c>
      <c r="N23" s="33">
        <v>300</v>
      </c>
      <c r="O23" s="31">
        <f t="shared" si="3"/>
        <v>5400</v>
      </c>
      <c r="P23" s="32">
        <v>7820</v>
      </c>
      <c r="Q23" s="33">
        <v>300</v>
      </c>
      <c r="R23" s="31">
        <f t="shared" si="4"/>
        <v>8120</v>
      </c>
    </row>
    <row r="24" spans="2:18" x14ac:dyDescent="0.3">
      <c r="B24" s="18" t="s">
        <v>21</v>
      </c>
      <c r="C24" s="24" t="s">
        <v>15</v>
      </c>
      <c r="D24" s="32">
        <v>2407</v>
      </c>
      <c r="E24" s="33">
        <v>30</v>
      </c>
      <c r="F24" s="31">
        <f t="shared" si="0"/>
        <v>2437</v>
      </c>
      <c r="G24" s="32">
        <v>2215</v>
      </c>
      <c r="H24" s="33">
        <v>185</v>
      </c>
      <c r="I24" s="31">
        <f t="shared" si="1"/>
        <v>2400</v>
      </c>
      <c r="J24" s="32">
        <v>1890.8</v>
      </c>
      <c r="K24" s="33"/>
      <c r="L24" s="31">
        <f t="shared" si="2"/>
        <v>1890.8</v>
      </c>
      <c r="M24" s="32">
        <v>2400</v>
      </c>
      <c r="N24" s="33">
        <v>185</v>
      </c>
      <c r="O24" s="31">
        <f t="shared" si="3"/>
        <v>2585</v>
      </c>
      <c r="P24" s="32">
        <v>2580</v>
      </c>
      <c r="Q24" s="33">
        <v>30</v>
      </c>
      <c r="R24" s="31">
        <f t="shared" si="4"/>
        <v>2610</v>
      </c>
    </row>
    <row r="25" spans="2:18" x14ac:dyDescent="0.3">
      <c r="B25" s="18" t="s">
        <v>23</v>
      </c>
      <c r="C25" s="24" t="s">
        <v>17</v>
      </c>
      <c r="D25" s="32">
        <v>7644</v>
      </c>
      <c r="E25" s="33">
        <v>20</v>
      </c>
      <c r="F25" s="31">
        <f t="shared" si="0"/>
        <v>7664</v>
      </c>
      <c r="G25" s="32">
        <v>7510</v>
      </c>
      <c r="H25" s="33">
        <v>80</v>
      </c>
      <c r="I25" s="31">
        <f t="shared" si="1"/>
        <v>7590</v>
      </c>
      <c r="J25" s="32">
        <v>4240.5</v>
      </c>
      <c r="K25" s="33"/>
      <c r="L25" s="31">
        <f t="shared" si="2"/>
        <v>4240.5</v>
      </c>
      <c r="M25" s="32">
        <v>7360</v>
      </c>
      <c r="N25" s="33">
        <v>80</v>
      </c>
      <c r="O25" s="31">
        <f t="shared" si="3"/>
        <v>7440</v>
      </c>
      <c r="P25" s="32">
        <v>8100</v>
      </c>
      <c r="Q25" s="33">
        <v>20</v>
      </c>
      <c r="R25" s="31">
        <f t="shared" si="4"/>
        <v>8120</v>
      </c>
    </row>
    <row r="26" spans="2:18" x14ac:dyDescent="0.3">
      <c r="B26" s="18" t="s">
        <v>25</v>
      </c>
      <c r="C26" s="24" t="s">
        <v>19</v>
      </c>
      <c r="D26" s="32">
        <v>22309</v>
      </c>
      <c r="E26" s="33">
        <v>500</v>
      </c>
      <c r="F26" s="31">
        <f t="shared" si="0"/>
        <v>22809</v>
      </c>
      <c r="G26" s="32">
        <v>22581</v>
      </c>
      <c r="H26" s="33">
        <v>228</v>
      </c>
      <c r="I26" s="31">
        <f t="shared" si="1"/>
        <v>22809</v>
      </c>
      <c r="J26" s="32">
        <v>9884.1</v>
      </c>
      <c r="K26" s="33">
        <v>114</v>
      </c>
      <c r="L26" s="31">
        <f t="shared" si="2"/>
        <v>9998.1</v>
      </c>
      <c r="M26" s="32">
        <v>22309</v>
      </c>
      <c r="N26" s="33">
        <v>228</v>
      </c>
      <c r="O26" s="31">
        <f t="shared" si="3"/>
        <v>22537</v>
      </c>
      <c r="P26" s="32">
        <v>25700</v>
      </c>
      <c r="Q26" s="33">
        <v>560</v>
      </c>
      <c r="R26" s="31">
        <f t="shared" si="4"/>
        <v>26260</v>
      </c>
    </row>
    <row r="27" spans="2:18" x14ac:dyDescent="0.3">
      <c r="B27" s="18" t="s">
        <v>27</v>
      </c>
      <c r="C27" s="24" t="s">
        <v>51</v>
      </c>
      <c r="D27" s="32">
        <v>20809</v>
      </c>
      <c r="E27" s="33">
        <v>455</v>
      </c>
      <c r="F27" s="31">
        <f t="shared" si="0"/>
        <v>21264</v>
      </c>
      <c r="G27" s="32">
        <v>20981</v>
      </c>
      <c r="H27" s="33">
        <v>203</v>
      </c>
      <c r="I27" s="31">
        <f t="shared" si="1"/>
        <v>21184</v>
      </c>
      <c r="J27" s="32">
        <v>9117.2000000000007</v>
      </c>
      <c r="K27" s="33">
        <v>101.4</v>
      </c>
      <c r="L27" s="31">
        <f t="shared" si="2"/>
        <v>9218.6</v>
      </c>
      <c r="M27" s="32">
        <v>20809</v>
      </c>
      <c r="N27" s="33">
        <v>203</v>
      </c>
      <c r="O27" s="31">
        <f t="shared" si="3"/>
        <v>21012</v>
      </c>
      <c r="P27" s="32">
        <v>24200</v>
      </c>
      <c r="Q27" s="33"/>
      <c r="R27" s="31">
        <f t="shared" si="4"/>
        <v>24200</v>
      </c>
    </row>
    <row r="28" spans="2:18" x14ac:dyDescent="0.3">
      <c r="B28" s="18" t="s">
        <v>29</v>
      </c>
      <c r="C28" s="25" t="s">
        <v>22</v>
      </c>
      <c r="D28" s="32">
        <v>1500</v>
      </c>
      <c r="E28" s="33">
        <v>45</v>
      </c>
      <c r="F28" s="31">
        <f t="shared" si="0"/>
        <v>1545</v>
      </c>
      <c r="G28" s="32">
        <v>1600</v>
      </c>
      <c r="H28" s="33">
        <v>25</v>
      </c>
      <c r="I28" s="31">
        <f t="shared" si="1"/>
        <v>1625</v>
      </c>
      <c r="J28" s="32">
        <v>766.9</v>
      </c>
      <c r="K28" s="33">
        <v>12.6</v>
      </c>
      <c r="L28" s="31">
        <f t="shared" si="2"/>
        <v>779.5</v>
      </c>
      <c r="M28" s="32">
        <v>1500</v>
      </c>
      <c r="N28" s="33">
        <v>25</v>
      </c>
      <c r="O28" s="31">
        <f t="shared" si="3"/>
        <v>1525</v>
      </c>
      <c r="P28" s="32">
        <v>1500</v>
      </c>
      <c r="Q28" s="33"/>
      <c r="R28" s="31">
        <f t="shared" si="4"/>
        <v>1500</v>
      </c>
    </row>
    <row r="29" spans="2:18" x14ac:dyDescent="0.3">
      <c r="B29" s="18" t="s">
        <v>31</v>
      </c>
      <c r="C29" s="24" t="s">
        <v>24</v>
      </c>
      <c r="D29" s="32">
        <v>7585</v>
      </c>
      <c r="E29" s="33">
        <v>164</v>
      </c>
      <c r="F29" s="31">
        <f t="shared" si="0"/>
        <v>7749</v>
      </c>
      <c r="G29" s="32">
        <v>7672</v>
      </c>
      <c r="H29" s="33">
        <v>77</v>
      </c>
      <c r="I29" s="31">
        <f t="shared" si="1"/>
        <v>7749</v>
      </c>
      <c r="J29" s="32">
        <v>3168.6</v>
      </c>
      <c r="K29" s="33">
        <v>38.5</v>
      </c>
      <c r="L29" s="31">
        <f t="shared" si="2"/>
        <v>3207.1</v>
      </c>
      <c r="M29" s="32">
        <v>7585</v>
      </c>
      <c r="N29" s="33">
        <v>77</v>
      </c>
      <c r="O29" s="31">
        <f t="shared" si="3"/>
        <v>7662</v>
      </c>
      <c r="P29" s="32">
        <v>8740</v>
      </c>
      <c r="Q29" s="33">
        <v>203</v>
      </c>
      <c r="R29" s="31">
        <f t="shared" si="4"/>
        <v>8943</v>
      </c>
    </row>
    <row r="30" spans="2:18" x14ac:dyDescent="0.3">
      <c r="B30" s="18" t="s">
        <v>33</v>
      </c>
      <c r="C30" s="24" t="s">
        <v>26</v>
      </c>
      <c r="D30" s="32">
        <v>100</v>
      </c>
      <c r="E30" s="33"/>
      <c r="F30" s="31">
        <f t="shared" si="0"/>
        <v>100</v>
      </c>
      <c r="G30" s="32">
        <v>25</v>
      </c>
      <c r="H30" s="33"/>
      <c r="I30" s="31">
        <f t="shared" si="1"/>
        <v>25</v>
      </c>
      <c r="J30" s="32">
        <v>14.3</v>
      </c>
      <c r="K30" s="33"/>
      <c r="L30" s="31">
        <f t="shared" si="2"/>
        <v>14.3</v>
      </c>
      <c r="M30" s="32">
        <v>30</v>
      </c>
      <c r="N30" s="33"/>
      <c r="O30" s="31">
        <f t="shared" si="3"/>
        <v>30</v>
      </c>
      <c r="P30" s="32">
        <v>60</v>
      </c>
      <c r="Q30" s="33"/>
      <c r="R30" s="31">
        <f t="shared" si="4"/>
        <v>60</v>
      </c>
    </row>
    <row r="31" spans="2:18" x14ac:dyDescent="0.3">
      <c r="B31" s="18" t="s">
        <v>34</v>
      </c>
      <c r="C31" s="24" t="s">
        <v>28</v>
      </c>
      <c r="D31" s="32">
        <v>1990</v>
      </c>
      <c r="E31" s="33">
        <v>10</v>
      </c>
      <c r="F31" s="31">
        <f t="shared" si="0"/>
        <v>2000</v>
      </c>
      <c r="G31" s="32">
        <v>1984.5</v>
      </c>
      <c r="H31" s="33">
        <v>15.5</v>
      </c>
      <c r="I31" s="31">
        <f t="shared" si="1"/>
        <v>2000</v>
      </c>
      <c r="J31" s="32">
        <v>926.6</v>
      </c>
      <c r="K31" s="33">
        <v>8.3000000000000007</v>
      </c>
      <c r="L31" s="31">
        <f t="shared" si="2"/>
        <v>934.9</v>
      </c>
      <c r="M31" s="32">
        <v>3000</v>
      </c>
      <c r="N31" s="33">
        <v>15.5</v>
      </c>
      <c r="O31" s="31">
        <f t="shared" si="3"/>
        <v>3015.5</v>
      </c>
      <c r="P31" s="32">
        <v>3500</v>
      </c>
      <c r="Q31" s="33">
        <v>10</v>
      </c>
      <c r="R31" s="31">
        <f t="shared" si="4"/>
        <v>3510</v>
      </c>
    </row>
    <row r="32" spans="2:18" x14ac:dyDescent="0.3">
      <c r="B32" s="18" t="s">
        <v>36</v>
      </c>
      <c r="C32" s="24" t="s">
        <v>30</v>
      </c>
      <c r="D32" s="32">
        <v>2738</v>
      </c>
      <c r="E32" s="33">
        <v>6</v>
      </c>
      <c r="F32" s="31">
        <f t="shared" si="0"/>
        <v>2744</v>
      </c>
      <c r="G32" s="32">
        <v>2709.5</v>
      </c>
      <c r="H32" s="33">
        <v>34.5</v>
      </c>
      <c r="I32" s="31">
        <f t="shared" si="1"/>
        <v>2744</v>
      </c>
      <c r="J32" s="32">
        <v>1527.7</v>
      </c>
      <c r="K32" s="33">
        <v>8.1</v>
      </c>
      <c r="L32" s="31">
        <f t="shared" si="2"/>
        <v>1535.8</v>
      </c>
      <c r="M32" s="32">
        <v>2700</v>
      </c>
      <c r="N32" s="33">
        <v>14.5</v>
      </c>
      <c r="O32" s="31">
        <f t="shared" si="3"/>
        <v>2714.5</v>
      </c>
      <c r="P32" s="32">
        <v>3500</v>
      </c>
      <c r="Q32" s="33">
        <v>7</v>
      </c>
      <c r="R32" s="31">
        <f t="shared" si="4"/>
        <v>3507</v>
      </c>
    </row>
    <row r="33" spans="2:18" x14ac:dyDescent="0.3">
      <c r="B33" s="18" t="s">
        <v>37</v>
      </c>
      <c r="C33" s="24" t="s">
        <v>123</v>
      </c>
      <c r="D33" s="32">
        <f>D38</f>
        <v>0</v>
      </c>
      <c r="E33" s="32">
        <f>E38</f>
        <v>0</v>
      </c>
      <c r="F33" s="31">
        <f>D33+E33</f>
        <v>0</v>
      </c>
      <c r="G33" s="32">
        <f>G38</f>
        <v>0</v>
      </c>
      <c r="H33" s="32">
        <f>H38</f>
        <v>0</v>
      </c>
      <c r="I33" s="31">
        <f t="shared" si="1"/>
        <v>0</v>
      </c>
      <c r="J33" s="32">
        <f>J38</f>
        <v>0</v>
      </c>
      <c r="K33" s="32">
        <f>K38</f>
        <v>0</v>
      </c>
      <c r="L33" s="31">
        <f t="shared" si="2"/>
        <v>0</v>
      </c>
      <c r="M33" s="32">
        <f>M38</f>
        <v>0</v>
      </c>
      <c r="N33" s="32">
        <f>N38</f>
        <v>0</v>
      </c>
      <c r="O33" s="31">
        <f t="shared" si="3"/>
        <v>0</v>
      </c>
      <c r="P33" s="32">
        <f>P38</f>
        <v>0</v>
      </c>
      <c r="Q33" s="32">
        <f>Q38</f>
        <v>0</v>
      </c>
      <c r="R33" s="31">
        <f t="shared" si="4"/>
        <v>0</v>
      </c>
    </row>
    <row r="34" spans="2:18" x14ac:dyDescent="0.3">
      <c r="B34" s="19" t="s">
        <v>39</v>
      </c>
      <c r="C34" s="26" t="s">
        <v>32</v>
      </c>
      <c r="D34" s="34">
        <f>SUM(D22:D26)+SUM(D29:D32)</f>
        <v>53263</v>
      </c>
      <c r="E34" s="34">
        <f>SUM(E22:E26)+SUM(E29:E32)</f>
        <v>1200</v>
      </c>
      <c r="F34" s="35">
        <f>D34+E34</f>
        <v>54463</v>
      </c>
      <c r="G34" s="34">
        <f>SUM(G22:G26)+SUM(G29:G32)</f>
        <v>50217</v>
      </c>
      <c r="H34" s="34">
        <f>SUM(H22:H26)+SUM(H29:H32)</f>
        <v>1000</v>
      </c>
      <c r="I34" s="35">
        <f>G34+H34</f>
        <v>51217</v>
      </c>
      <c r="J34" s="34">
        <f>SUM(J22:J26)+SUM(J29:J32)</f>
        <v>24860.500000000004</v>
      </c>
      <c r="K34" s="34">
        <f>SUM(K22:K26)+SUM(K29:K32)</f>
        <v>287.59999999999997</v>
      </c>
      <c r="L34" s="35">
        <f>J34+K34</f>
        <v>25148.100000000002</v>
      </c>
      <c r="M34" s="34">
        <f>SUM(M22:M26)+SUM(M29:M32)</f>
        <v>51784</v>
      </c>
      <c r="N34" s="34">
        <f>SUM(N22:N26)+SUM(N29:N32)</f>
        <v>1200</v>
      </c>
      <c r="O34" s="35">
        <f>M34+N34</f>
        <v>52984</v>
      </c>
      <c r="P34" s="34">
        <f>SUM(P22:P26)+SUM(P29:P32)</f>
        <v>63880</v>
      </c>
      <c r="Q34" s="34">
        <f>SUM(Q22:Q26)+SUM(Q29:Q32)</f>
        <v>1230</v>
      </c>
      <c r="R34" s="35">
        <f>P34+Q34</f>
        <v>65110</v>
      </c>
    </row>
    <row r="35" spans="2:18" x14ac:dyDescent="0.3">
      <c r="B35" s="19" t="s">
        <v>101</v>
      </c>
      <c r="C35" s="26" t="s">
        <v>118</v>
      </c>
      <c r="D35" s="34">
        <f>D21-D34</f>
        <v>-27400</v>
      </c>
      <c r="E35" s="34">
        <f>E21-E34</f>
        <v>100</v>
      </c>
      <c r="F35" s="35">
        <f t="shared" si="0"/>
        <v>-27300</v>
      </c>
      <c r="G35" s="34">
        <f>G21-G34</f>
        <v>-27300</v>
      </c>
      <c r="H35" s="34">
        <f>H21-H34</f>
        <v>300</v>
      </c>
      <c r="I35" s="35">
        <f t="shared" si="1"/>
        <v>-27000</v>
      </c>
      <c r="J35" s="34">
        <f>J21-J34</f>
        <v>-14683.700000000004</v>
      </c>
      <c r="K35" s="34">
        <f>K21-K34</f>
        <v>435.2</v>
      </c>
      <c r="L35" s="35">
        <f t="shared" si="2"/>
        <v>-14248.500000000004</v>
      </c>
      <c r="M35" s="34">
        <f>M21-M34</f>
        <v>-27500</v>
      </c>
      <c r="N35" s="34">
        <f>N21-N34</f>
        <v>200</v>
      </c>
      <c r="O35" s="35">
        <f t="shared" si="3"/>
        <v>-27300</v>
      </c>
      <c r="P35" s="34">
        <f>P21-P34</f>
        <v>-36120</v>
      </c>
      <c r="Q35" s="34">
        <f>Q21-Q34</f>
        <v>120</v>
      </c>
      <c r="R35" s="35">
        <f t="shared" si="4"/>
        <v>-36000</v>
      </c>
    </row>
    <row r="36" spans="2:18" x14ac:dyDescent="0.3">
      <c r="B36" s="19" t="s">
        <v>102</v>
      </c>
      <c r="C36" s="85" t="s">
        <v>97</v>
      </c>
      <c r="D36" s="34">
        <v>27300</v>
      </c>
      <c r="E36" s="89"/>
      <c r="F36" s="35">
        <f t="shared" si="0"/>
        <v>27300</v>
      </c>
      <c r="G36" s="34">
        <f>G34-G21</f>
        <v>27300</v>
      </c>
      <c r="H36" s="89"/>
      <c r="I36" s="35">
        <f t="shared" si="1"/>
        <v>27300</v>
      </c>
      <c r="J36" s="34">
        <f>J34-J21</f>
        <v>14683.700000000004</v>
      </c>
      <c r="K36" s="89"/>
      <c r="L36" s="35">
        <f t="shared" si="2"/>
        <v>14683.700000000004</v>
      </c>
      <c r="M36" s="34">
        <v>27300</v>
      </c>
      <c r="N36" s="89"/>
      <c r="O36" s="35">
        <f t="shared" si="3"/>
        <v>27300</v>
      </c>
      <c r="P36" s="34">
        <v>36000</v>
      </c>
      <c r="Q36" s="89"/>
      <c r="R36" s="35">
        <f t="shared" si="4"/>
        <v>36000</v>
      </c>
    </row>
    <row r="37" spans="2:18" ht="15" thickBot="1" x14ac:dyDescent="0.35">
      <c r="B37" s="27" t="s">
        <v>103</v>
      </c>
      <c r="C37" s="40" t="s">
        <v>122</v>
      </c>
      <c r="D37" s="41">
        <f>D35+D36</f>
        <v>-100</v>
      </c>
      <c r="E37" s="41">
        <f>E35+E36</f>
        <v>100</v>
      </c>
      <c r="F37" s="42">
        <f>D37+E37</f>
        <v>0</v>
      </c>
      <c r="G37" s="41">
        <f>G35+G36</f>
        <v>0</v>
      </c>
      <c r="H37" s="41">
        <f>H35+H36</f>
        <v>300</v>
      </c>
      <c r="I37" s="42">
        <f>G37+H37</f>
        <v>300</v>
      </c>
      <c r="J37" s="41">
        <f>J35+J36</f>
        <v>0</v>
      </c>
      <c r="K37" s="41">
        <f>K35+K36</f>
        <v>435.2</v>
      </c>
      <c r="L37" s="42">
        <f>J37+K37</f>
        <v>435.2</v>
      </c>
      <c r="M37" s="41">
        <f>M35+M36</f>
        <v>-200</v>
      </c>
      <c r="N37" s="41">
        <f>N35+N36</f>
        <v>200</v>
      </c>
      <c r="O37" s="42">
        <f>M37+N37</f>
        <v>0</v>
      </c>
      <c r="P37" s="41">
        <f>P35+P36</f>
        <v>-120</v>
      </c>
      <c r="Q37" s="41">
        <f>Q35+Q36</f>
        <v>120</v>
      </c>
      <c r="R37" s="42">
        <f>P37+Q37</f>
        <v>0</v>
      </c>
    </row>
    <row r="38" spans="2:18" x14ac:dyDescent="0.3">
      <c r="B38" s="49" t="s">
        <v>104</v>
      </c>
      <c r="C38" s="43" t="s">
        <v>35</v>
      </c>
      <c r="D38" s="44">
        <f>SUM(D39:D40)</f>
        <v>0</v>
      </c>
      <c r="E38" s="44">
        <f>SUM(E39:E40)</f>
        <v>0</v>
      </c>
      <c r="F38" s="45">
        <f t="shared" si="0"/>
        <v>0</v>
      </c>
      <c r="G38" s="44">
        <f>SUM(G39:G40)</f>
        <v>0</v>
      </c>
      <c r="H38" s="44">
        <f>SUM(H39:H40)</f>
        <v>0</v>
      </c>
      <c r="I38" s="45">
        <f t="shared" ref="I38:I41" si="5">G38+H38</f>
        <v>0</v>
      </c>
      <c r="J38" s="44">
        <f>SUM(J39:J40)</f>
        <v>0</v>
      </c>
      <c r="K38" s="44">
        <f>SUM(K39:K40)</f>
        <v>0</v>
      </c>
      <c r="L38" s="45">
        <f t="shared" ref="L38:L41" si="6">J38+K38</f>
        <v>0</v>
      </c>
      <c r="M38" s="44">
        <f>SUM(M39:M40)</f>
        <v>0</v>
      </c>
      <c r="N38" s="44">
        <f>SUM(N39:N40)</f>
        <v>0</v>
      </c>
      <c r="O38" s="45">
        <f t="shared" ref="O38:O41" si="7">M38+N38</f>
        <v>0</v>
      </c>
      <c r="P38" s="44">
        <f>SUM(P39:P40)</f>
        <v>0</v>
      </c>
      <c r="Q38" s="44">
        <f>SUM(Q39:Q40)</f>
        <v>0</v>
      </c>
      <c r="R38" s="45">
        <f t="shared" ref="R38:R41" si="8">P38+Q38</f>
        <v>0</v>
      </c>
    </row>
    <row r="39" spans="2:18" x14ac:dyDescent="0.3">
      <c r="B39" s="50" t="s">
        <v>119</v>
      </c>
      <c r="C39" s="24" t="s">
        <v>52</v>
      </c>
      <c r="D39" s="32"/>
      <c r="E39" s="33"/>
      <c r="F39" s="31">
        <f t="shared" si="0"/>
        <v>0</v>
      </c>
      <c r="G39" s="32"/>
      <c r="H39" s="33"/>
      <c r="I39" s="31">
        <f t="shared" si="5"/>
        <v>0</v>
      </c>
      <c r="J39" s="32"/>
      <c r="K39" s="33"/>
      <c r="L39" s="31">
        <f t="shared" si="6"/>
        <v>0</v>
      </c>
      <c r="M39" s="32"/>
      <c r="N39" s="33"/>
      <c r="O39" s="31">
        <f t="shared" si="7"/>
        <v>0</v>
      </c>
      <c r="P39" s="32"/>
      <c r="Q39" s="33"/>
      <c r="R39" s="31">
        <f t="shared" si="8"/>
        <v>0</v>
      </c>
    </row>
    <row r="40" spans="2:18" ht="15" thickBot="1" x14ac:dyDescent="0.35">
      <c r="B40" s="52" t="s">
        <v>120</v>
      </c>
      <c r="C40" s="46" t="s">
        <v>38</v>
      </c>
      <c r="D40" s="47"/>
      <c r="E40" s="48"/>
      <c r="F40" s="42">
        <f t="shared" si="0"/>
        <v>0</v>
      </c>
      <c r="G40" s="47"/>
      <c r="H40" s="48"/>
      <c r="I40" s="42">
        <f t="shared" si="5"/>
        <v>0</v>
      </c>
      <c r="J40" s="47"/>
      <c r="K40" s="48"/>
      <c r="L40" s="42">
        <f t="shared" si="6"/>
        <v>0</v>
      </c>
      <c r="M40" s="47"/>
      <c r="N40" s="48"/>
      <c r="O40" s="42">
        <f t="shared" si="7"/>
        <v>0</v>
      </c>
      <c r="P40" s="47"/>
      <c r="Q40" s="48"/>
      <c r="R40" s="42">
        <f t="shared" si="8"/>
        <v>0</v>
      </c>
    </row>
    <row r="41" spans="2:18" ht="15" thickBot="1" x14ac:dyDescent="0.35">
      <c r="B41" s="51" t="s">
        <v>121</v>
      </c>
      <c r="C41" s="28" t="s">
        <v>40</v>
      </c>
      <c r="D41" s="37">
        <v>5000</v>
      </c>
      <c r="E41" s="38"/>
      <c r="F41" s="39">
        <f t="shared" si="0"/>
        <v>5000</v>
      </c>
      <c r="G41" s="37">
        <v>5000</v>
      </c>
      <c r="H41" s="38"/>
      <c r="I41" s="39">
        <f t="shared" si="5"/>
        <v>5000</v>
      </c>
      <c r="J41" s="37">
        <v>5000</v>
      </c>
      <c r="K41" s="38"/>
      <c r="L41" s="39">
        <f t="shared" si="6"/>
        <v>5000</v>
      </c>
      <c r="M41" s="37">
        <v>5000</v>
      </c>
      <c r="N41" s="38"/>
      <c r="O41" s="39">
        <f t="shared" si="7"/>
        <v>5000</v>
      </c>
      <c r="P41" s="37">
        <v>77450</v>
      </c>
      <c r="Q41" s="38"/>
      <c r="R41" s="39">
        <f t="shared" si="8"/>
        <v>77450</v>
      </c>
    </row>
    <row r="42" spans="2:18" x14ac:dyDescent="0.3"/>
    <row r="43" spans="2:18" x14ac:dyDescent="0.3"/>
    <row r="44" spans="2:18" x14ac:dyDescent="0.3">
      <c r="B44" s="1" t="s">
        <v>71</v>
      </c>
    </row>
    <row r="45" spans="2:18" x14ac:dyDescent="0.3"/>
    <row r="46" spans="2:18" x14ac:dyDescent="0.3">
      <c r="B46" s="242" t="s">
        <v>69</v>
      </c>
      <c r="C46" s="244"/>
      <c r="D46" s="82" t="s">
        <v>55</v>
      </c>
      <c r="F46" s="242" t="s">
        <v>77</v>
      </c>
      <c r="G46" s="243"/>
      <c r="H46" s="243"/>
      <c r="I46" s="243"/>
      <c r="J46" s="244"/>
      <c r="K46" s="83" t="s">
        <v>76</v>
      </c>
      <c r="M46" s="242" t="s">
        <v>75</v>
      </c>
      <c r="N46" s="243"/>
      <c r="O46" s="243"/>
      <c r="P46" s="243"/>
      <c r="Q46" s="244"/>
      <c r="R46" s="2" t="s">
        <v>76</v>
      </c>
    </row>
    <row r="47" spans="2:18" x14ac:dyDescent="0.3">
      <c r="B47" s="239" t="s">
        <v>56</v>
      </c>
      <c r="C47" s="241"/>
      <c r="D47" s="33">
        <v>4857.7</v>
      </c>
      <c r="F47" s="249" t="s">
        <v>78</v>
      </c>
      <c r="G47" s="249"/>
      <c r="H47" s="249"/>
      <c r="I47" s="249"/>
      <c r="J47" s="249"/>
      <c r="K47" s="84">
        <v>397.6</v>
      </c>
      <c r="M47" s="239" t="s">
        <v>79</v>
      </c>
      <c r="N47" s="240"/>
      <c r="O47" s="240"/>
      <c r="P47" s="240"/>
      <c r="Q47" s="241"/>
      <c r="R47" s="33">
        <v>146</v>
      </c>
    </row>
    <row r="48" spans="2:18" x14ac:dyDescent="0.3">
      <c r="B48" s="239" t="s">
        <v>57</v>
      </c>
      <c r="C48" s="241"/>
      <c r="D48" s="33"/>
      <c r="F48" s="249" t="s">
        <v>80</v>
      </c>
      <c r="G48" s="249"/>
      <c r="H48" s="249"/>
      <c r="I48" s="249"/>
      <c r="J48" s="249"/>
      <c r="K48" s="84"/>
      <c r="M48" s="239" t="s">
        <v>81</v>
      </c>
      <c r="N48" s="240"/>
      <c r="O48" s="240"/>
      <c r="P48" s="240"/>
      <c r="Q48" s="241"/>
      <c r="R48" s="33"/>
    </row>
    <row r="49" spans="2:18" x14ac:dyDescent="0.3">
      <c r="B49" s="239" t="s">
        <v>58</v>
      </c>
      <c r="C49" s="241"/>
      <c r="D49" s="33">
        <v>3500</v>
      </c>
      <c r="F49" s="249" t="s">
        <v>72</v>
      </c>
      <c r="G49" s="249"/>
      <c r="H49" s="249"/>
      <c r="I49" s="249"/>
      <c r="J49" s="249"/>
      <c r="K49" s="84">
        <v>200</v>
      </c>
      <c r="M49" s="242" t="s">
        <v>82</v>
      </c>
      <c r="N49" s="243"/>
      <c r="O49" s="243"/>
      <c r="P49" s="243"/>
      <c r="Q49" s="244"/>
      <c r="R49" s="36">
        <f>SUM(R47:R48)</f>
        <v>146</v>
      </c>
    </row>
    <row r="50" spans="2:18" x14ac:dyDescent="0.3">
      <c r="B50" s="239" t="s">
        <v>59</v>
      </c>
      <c r="C50" s="241"/>
      <c r="D50" s="33">
        <v>30000</v>
      </c>
      <c r="F50" s="248" t="s">
        <v>82</v>
      </c>
      <c r="G50" s="248"/>
      <c r="H50" s="248"/>
      <c r="I50" s="248"/>
      <c r="J50" s="248"/>
      <c r="K50" s="36">
        <f>SUM(K47:K49)</f>
        <v>597.6</v>
      </c>
      <c r="M50" s="239"/>
      <c r="N50" s="240"/>
      <c r="O50" s="240"/>
      <c r="P50" s="240"/>
      <c r="Q50" s="241"/>
      <c r="R50" s="33"/>
    </row>
    <row r="51" spans="2:18" x14ac:dyDescent="0.3">
      <c r="B51" s="239" t="s">
        <v>60</v>
      </c>
      <c r="C51" s="241"/>
      <c r="D51" s="33"/>
      <c r="F51" s="248"/>
      <c r="G51" s="248"/>
      <c r="H51" s="248"/>
      <c r="I51" s="248"/>
      <c r="J51" s="248"/>
      <c r="K51" s="36"/>
      <c r="M51" s="239" t="s">
        <v>84</v>
      </c>
      <c r="N51" s="240"/>
      <c r="O51" s="240"/>
      <c r="P51" s="240"/>
      <c r="Q51" s="241"/>
      <c r="R51" s="33"/>
    </row>
    <row r="52" spans="2:18" x14ac:dyDescent="0.3">
      <c r="B52" s="239" t="s">
        <v>61</v>
      </c>
      <c r="C52" s="241"/>
      <c r="D52" s="33">
        <v>500</v>
      </c>
      <c r="F52" s="249" t="s">
        <v>83</v>
      </c>
      <c r="G52" s="249"/>
      <c r="H52" s="249"/>
      <c r="I52" s="249"/>
      <c r="J52" s="249"/>
      <c r="K52" s="84"/>
      <c r="M52" s="242" t="s">
        <v>86</v>
      </c>
      <c r="N52" s="243"/>
      <c r="O52" s="243"/>
      <c r="P52" s="243"/>
      <c r="Q52" s="244"/>
      <c r="R52" s="36">
        <f>SUM(R51)</f>
        <v>0</v>
      </c>
    </row>
    <row r="53" spans="2:18" s="1" customFormat="1" x14ac:dyDescent="0.3">
      <c r="B53" s="242" t="s">
        <v>62</v>
      </c>
      <c r="C53" s="244"/>
      <c r="D53" s="36">
        <f>SUM(D47:D52)</f>
        <v>38857.699999999997</v>
      </c>
      <c r="F53" s="249" t="s">
        <v>73</v>
      </c>
      <c r="G53" s="249"/>
      <c r="H53" s="249"/>
      <c r="I53" s="249"/>
      <c r="J53" s="249"/>
      <c r="K53" s="84"/>
      <c r="L53"/>
      <c r="M53"/>
      <c r="N53"/>
      <c r="O53"/>
      <c r="R53" s="230"/>
    </row>
    <row r="54" spans="2:18" s="1" customFormat="1" x14ac:dyDescent="0.3">
      <c r="B54" s="242"/>
      <c r="C54" s="244"/>
      <c r="D54" s="36"/>
      <c r="F54" s="249" t="s">
        <v>74</v>
      </c>
      <c r="G54" s="249"/>
      <c r="H54" s="249"/>
      <c r="I54" s="249"/>
      <c r="J54" s="249"/>
      <c r="K54" s="84"/>
      <c r="L54"/>
      <c r="M54"/>
      <c r="N54"/>
      <c r="O54"/>
      <c r="R54" s="230"/>
    </row>
    <row r="55" spans="2:18" x14ac:dyDescent="0.3">
      <c r="B55" s="239" t="s">
        <v>63</v>
      </c>
      <c r="C55" s="241"/>
      <c r="D55" s="33"/>
      <c r="F55" s="248" t="s">
        <v>85</v>
      </c>
      <c r="G55" s="248"/>
      <c r="H55" s="248"/>
      <c r="I55" s="248"/>
      <c r="J55" s="248"/>
      <c r="K55" s="36">
        <f>SUM(K52:K54)</f>
        <v>0</v>
      </c>
    </row>
    <row r="56" spans="2:18" x14ac:dyDescent="0.3">
      <c r="B56" s="239" t="s">
        <v>64</v>
      </c>
      <c r="C56" s="241"/>
      <c r="D56" s="33">
        <v>26800</v>
      </c>
      <c r="F56" s="242"/>
      <c r="G56" s="243"/>
      <c r="H56" s="243"/>
      <c r="I56" s="243"/>
      <c r="J56" s="244"/>
      <c r="K56" s="36"/>
    </row>
    <row r="57" spans="2:18" x14ac:dyDescent="0.3">
      <c r="B57" s="239" t="s">
        <v>65</v>
      </c>
      <c r="C57" s="241"/>
      <c r="D57" s="33">
        <v>3700</v>
      </c>
      <c r="F57" s="242" t="s">
        <v>137</v>
      </c>
      <c r="G57" s="243"/>
      <c r="H57" s="243"/>
      <c r="I57" s="243"/>
      <c r="J57" s="244"/>
      <c r="K57" s="36">
        <f>K50-K55</f>
        <v>597.6</v>
      </c>
    </row>
    <row r="58" spans="2:18" x14ac:dyDescent="0.3">
      <c r="B58" s="239" t="s">
        <v>66</v>
      </c>
      <c r="C58" s="241"/>
      <c r="D58" s="33"/>
    </row>
    <row r="59" spans="2:18" x14ac:dyDescent="0.3">
      <c r="B59" s="239" t="s">
        <v>67</v>
      </c>
      <c r="C59" s="241"/>
      <c r="D59" s="33"/>
    </row>
    <row r="60" spans="2:18" x14ac:dyDescent="0.3">
      <c r="B60" s="242" t="s">
        <v>68</v>
      </c>
      <c r="C60" s="244"/>
      <c r="D60" s="36">
        <f>SUM(D55:D59)</f>
        <v>30500</v>
      </c>
    </row>
    <row r="61" spans="2:18" x14ac:dyDescent="0.3">
      <c r="B61" s="242"/>
      <c r="C61" s="244"/>
      <c r="D61" s="36"/>
    </row>
    <row r="62" spans="2:18" s="1" customFormat="1" x14ac:dyDescent="0.3">
      <c r="B62" s="242" t="s">
        <v>136</v>
      </c>
      <c r="C62" s="244"/>
      <c r="D62" s="36">
        <f>D53-D60</f>
        <v>8357.6999999999971</v>
      </c>
    </row>
    <row r="63" spans="2:18" x14ac:dyDescent="0.3"/>
    <row r="64" spans="2:18" x14ac:dyDescent="0.3"/>
    <row r="65" spans="2:10" x14ac:dyDescent="0.3">
      <c r="B65" t="s">
        <v>198</v>
      </c>
      <c r="D65" t="s">
        <v>53</v>
      </c>
      <c r="E65" t="s">
        <v>183</v>
      </c>
      <c r="J65" t="s">
        <v>54</v>
      </c>
    </row>
    <row r="66" spans="2:10" x14ac:dyDescent="0.3"/>
    <row r="67" spans="2:10" x14ac:dyDescent="0.3">
      <c r="B67" t="s">
        <v>199</v>
      </c>
      <c r="D67" t="s">
        <v>53</v>
      </c>
      <c r="E67" t="s">
        <v>184</v>
      </c>
      <c r="J67" t="s">
        <v>54</v>
      </c>
    </row>
    <row r="68" spans="2:10" x14ac:dyDescent="0.3"/>
    <row r="69" spans="2:10" x14ac:dyDescent="0.3"/>
    <row r="70" spans="2:10" x14ac:dyDescent="0.3"/>
    <row r="71" spans="2:10" hidden="1" x14ac:dyDescent="0.3"/>
    <row r="72" spans="2:10" hidden="1" x14ac:dyDescent="0.3"/>
    <row r="73" spans="2:10" hidden="1" x14ac:dyDescent="0.3"/>
    <row r="74" spans="2:10" hidden="1" x14ac:dyDescent="0.3"/>
    <row r="75" spans="2:10" hidden="1" x14ac:dyDescent="0.3"/>
    <row r="76" spans="2:10" hidden="1" x14ac:dyDescent="0.3"/>
    <row r="77" spans="2:10" hidden="1" x14ac:dyDescent="0.3"/>
    <row r="78" spans="2:10" hidden="1" x14ac:dyDescent="0.3"/>
    <row r="79" spans="2:10" hidden="1" x14ac:dyDescent="0.3"/>
    <row r="80" spans="2:1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x14ac:dyDescent="0.3"/>
  </sheetData>
  <mergeCells count="44">
    <mergeCell ref="D4:M4"/>
    <mergeCell ref="F56:J56"/>
    <mergeCell ref="F57:J57"/>
    <mergeCell ref="F49:J49"/>
    <mergeCell ref="B10:B11"/>
    <mergeCell ref="C10:C11"/>
    <mergeCell ref="B47:C47"/>
    <mergeCell ref="B48:C48"/>
    <mergeCell ref="B49:C49"/>
    <mergeCell ref="F55:J55"/>
    <mergeCell ref="G10:I10"/>
    <mergeCell ref="J10:L10"/>
    <mergeCell ref="F53:J53"/>
    <mergeCell ref="F54:J54"/>
    <mergeCell ref="M49:Q49"/>
    <mergeCell ref="M50:Q50"/>
    <mergeCell ref="B62:C62"/>
    <mergeCell ref="B46:C46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M51:Q51"/>
    <mergeCell ref="M52:Q52"/>
    <mergeCell ref="D10:F10"/>
    <mergeCell ref="F50:J50"/>
    <mergeCell ref="F52:J52"/>
    <mergeCell ref="F51:J51"/>
    <mergeCell ref="M10:O10"/>
    <mergeCell ref="P10:R10"/>
    <mergeCell ref="F47:J47"/>
    <mergeCell ref="F48:J48"/>
    <mergeCell ref="F46:J46"/>
    <mergeCell ref="M46:Q46"/>
    <mergeCell ref="M47:Q47"/>
    <mergeCell ref="M48:Q48"/>
  </mergeCells>
  <pageMargins left="0.70866141732283472" right="0.11811023622047245" top="0.19685039370078741" bottom="0.39370078740157483" header="0.31496062992125984" footer="0.31496062992125984"/>
  <pageSetup paperSize="9" scale="54" orientation="landscape" r:id="rId1"/>
  <headerFooter>
    <oddFooter>&amp;Rverze 3:  5. 10.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M49"/>
  <sheetViews>
    <sheetView view="pageLayout" topLeftCell="A43" zoomScaleNormal="100" workbookViewId="0">
      <selection activeCell="G32" sqref="G32"/>
    </sheetView>
  </sheetViews>
  <sheetFormatPr defaultColWidth="0" defaultRowHeight="14.4" zeroHeight="1" x14ac:dyDescent="0.3"/>
  <cols>
    <col min="1" max="1" width="3.5546875" customWidth="1"/>
    <col min="2" max="3" width="9.109375" customWidth="1"/>
    <col min="4" max="4" width="22" customWidth="1"/>
    <col min="5" max="5" width="15.33203125" customWidth="1"/>
    <col min="6" max="6" width="16.44140625" customWidth="1"/>
    <col min="7" max="7" width="11.5546875" customWidth="1"/>
    <col min="8" max="8" width="9.109375" hidden="1" customWidth="1"/>
    <col min="9" max="16384" width="9.109375" hidden="1"/>
  </cols>
  <sheetData>
    <row r="1" spans="2:13" ht="21" x14ac:dyDescent="0.4">
      <c r="B1" s="3" t="s">
        <v>147</v>
      </c>
    </row>
    <row r="2" spans="2:13" ht="6" customHeight="1" x14ac:dyDescent="0.3"/>
    <row r="3" spans="2:13" x14ac:dyDescent="0.3">
      <c r="B3" t="s">
        <v>87</v>
      </c>
      <c r="D3" s="252" t="s">
        <v>178</v>
      </c>
      <c r="E3" s="252"/>
      <c r="F3" s="252"/>
      <c r="G3" s="252"/>
      <c r="H3" s="252"/>
      <c r="I3" s="252"/>
      <c r="J3" s="252"/>
      <c r="K3" s="252"/>
      <c r="L3" s="252"/>
      <c r="M3" s="252"/>
    </row>
    <row r="4" spans="2:13" x14ac:dyDescent="0.3">
      <c r="B4" t="s">
        <v>88</v>
      </c>
      <c r="D4" s="181" t="s">
        <v>180</v>
      </c>
      <c r="M4" s="61"/>
    </row>
    <row r="5" spans="2:13" x14ac:dyDescent="0.3">
      <c r="B5" t="s">
        <v>89</v>
      </c>
      <c r="D5" t="s">
        <v>179</v>
      </c>
      <c r="M5" s="61"/>
    </row>
    <row r="6" spans="2:13" ht="6.75" customHeight="1" x14ac:dyDescent="0.3"/>
    <row r="7" spans="2:13" x14ac:dyDescent="0.3">
      <c r="B7" s="1" t="s">
        <v>148</v>
      </c>
    </row>
    <row r="8" spans="2:13" ht="12" customHeight="1" thickBot="1" x14ac:dyDescent="0.35">
      <c r="F8" s="231" t="s">
        <v>76</v>
      </c>
    </row>
    <row r="9" spans="2:13" ht="15" thickBot="1" x14ac:dyDescent="0.35">
      <c r="B9" s="282" t="s">
        <v>145</v>
      </c>
      <c r="C9" s="283"/>
      <c r="D9" s="283"/>
      <c r="E9" s="90" t="s">
        <v>141</v>
      </c>
      <c r="F9" s="91" t="s">
        <v>142</v>
      </c>
    </row>
    <row r="10" spans="2:13" ht="15" customHeight="1" x14ac:dyDescent="0.3">
      <c r="B10" s="257" t="s">
        <v>201</v>
      </c>
      <c r="C10" s="258"/>
      <c r="D10" s="259"/>
      <c r="E10" s="92" t="s">
        <v>200</v>
      </c>
      <c r="F10" s="93">
        <v>1000</v>
      </c>
    </row>
    <row r="11" spans="2:13" ht="15" customHeight="1" x14ac:dyDescent="0.3">
      <c r="B11" s="260" t="s">
        <v>218</v>
      </c>
      <c r="C11" s="261"/>
      <c r="D11" s="262"/>
      <c r="E11" s="94" t="s">
        <v>202</v>
      </c>
      <c r="F11" s="95">
        <v>800</v>
      </c>
    </row>
    <row r="12" spans="2:13" ht="15" customHeight="1" x14ac:dyDescent="0.3">
      <c r="B12" s="260" t="s">
        <v>204</v>
      </c>
      <c r="C12" s="261"/>
      <c r="D12" s="262"/>
      <c r="E12" s="94" t="s">
        <v>205</v>
      </c>
      <c r="F12" s="95">
        <v>500</v>
      </c>
    </row>
    <row r="13" spans="2:13" x14ac:dyDescent="0.3">
      <c r="B13" s="275" t="s">
        <v>203</v>
      </c>
      <c r="C13" s="276"/>
      <c r="D13" s="277"/>
      <c r="E13" s="94" t="s">
        <v>207</v>
      </c>
      <c r="F13" s="95">
        <v>150</v>
      </c>
    </row>
    <row r="14" spans="2:13" ht="15" customHeight="1" x14ac:dyDescent="0.3">
      <c r="B14" s="232" t="s">
        <v>206</v>
      </c>
      <c r="C14" s="233"/>
      <c r="D14" s="234"/>
      <c r="E14" s="94" t="s">
        <v>208</v>
      </c>
      <c r="F14" s="95">
        <v>400</v>
      </c>
    </row>
    <row r="15" spans="2:13" ht="29.25" customHeight="1" thickBot="1" x14ac:dyDescent="0.35">
      <c r="B15" s="275" t="s">
        <v>209</v>
      </c>
      <c r="C15" s="278"/>
      <c r="D15" s="279"/>
      <c r="E15" s="96" t="s">
        <v>219</v>
      </c>
      <c r="F15" s="97">
        <v>800</v>
      </c>
    </row>
    <row r="16" spans="2:13" ht="15" thickBot="1" x14ac:dyDescent="0.35">
      <c r="B16" s="266" t="s">
        <v>45</v>
      </c>
      <c r="C16" s="267"/>
      <c r="D16" s="268"/>
      <c r="E16" s="98"/>
      <c r="F16" s="99">
        <f>SUM(F10:F15)</f>
        <v>3650</v>
      </c>
    </row>
    <row r="17" spans="2:7" x14ac:dyDescent="0.3">
      <c r="B17" s="100"/>
      <c r="C17" s="100"/>
      <c r="D17" s="100"/>
      <c r="E17" s="100"/>
      <c r="F17" s="101"/>
    </row>
    <row r="18" spans="2:7" x14ac:dyDescent="0.3">
      <c r="B18" s="105" t="s">
        <v>149</v>
      </c>
      <c r="C18" s="100"/>
      <c r="D18" s="100"/>
      <c r="E18" s="100"/>
      <c r="F18" s="101"/>
    </row>
    <row r="19" spans="2:7" ht="12" customHeight="1" thickBot="1" x14ac:dyDescent="0.35">
      <c r="B19" s="100" t="s">
        <v>220</v>
      </c>
      <c r="C19" s="100"/>
      <c r="D19" s="100"/>
      <c r="E19" s="100"/>
      <c r="F19" s="231" t="s">
        <v>76</v>
      </c>
    </row>
    <row r="20" spans="2:7" ht="15" thickBot="1" x14ac:dyDescent="0.35">
      <c r="B20" s="280" t="s">
        <v>146</v>
      </c>
      <c r="C20" s="281"/>
      <c r="D20" s="281"/>
      <c r="E20" s="90" t="s">
        <v>141</v>
      </c>
      <c r="F20" s="102" t="s">
        <v>142</v>
      </c>
    </row>
    <row r="21" spans="2:7" x14ac:dyDescent="0.3">
      <c r="B21" s="272" t="s">
        <v>210</v>
      </c>
      <c r="C21" s="273"/>
      <c r="D21" s="274"/>
      <c r="E21" s="92"/>
      <c r="F21" s="103">
        <v>4150</v>
      </c>
    </row>
    <row r="22" spans="2:7" x14ac:dyDescent="0.3">
      <c r="B22" s="257" t="s">
        <v>211</v>
      </c>
      <c r="C22" s="258"/>
      <c r="D22" s="259"/>
      <c r="E22" s="94"/>
      <c r="F22" s="103">
        <v>50000</v>
      </c>
    </row>
    <row r="23" spans="2:7" ht="15" thickBot="1" x14ac:dyDescent="0.35">
      <c r="B23" s="257" t="s">
        <v>212</v>
      </c>
      <c r="C23" s="258"/>
      <c r="D23" s="259"/>
      <c r="E23" s="96"/>
      <c r="F23" s="104">
        <v>23300</v>
      </c>
    </row>
    <row r="24" spans="2:7" ht="15" thickBot="1" x14ac:dyDescent="0.35">
      <c r="B24" s="266" t="s">
        <v>45</v>
      </c>
      <c r="C24" s="267"/>
      <c r="D24" s="268"/>
      <c r="E24" s="235"/>
      <c r="F24" s="237">
        <f>SUM(F21:F23)</f>
        <v>77450</v>
      </c>
    </row>
    <row r="25" spans="2:7" s="113" customFormat="1" x14ac:dyDescent="0.3">
      <c r="B25" s="106"/>
      <c r="C25" s="106"/>
      <c r="D25" s="106"/>
      <c r="E25" s="111"/>
      <c r="F25" s="112"/>
    </row>
    <row r="26" spans="2:7" s="113" customFormat="1" x14ac:dyDescent="0.3">
      <c r="B26" s="114" t="s">
        <v>144</v>
      </c>
      <c r="C26" s="106"/>
      <c r="D26" s="106"/>
      <c r="E26" s="111"/>
      <c r="F26" s="112"/>
    </row>
    <row r="27" spans="2:7" s="113" customFormat="1" ht="12" customHeight="1" x14ac:dyDescent="0.3">
      <c r="B27" s="106"/>
      <c r="C27" s="106"/>
      <c r="D27" s="106"/>
      <c r="E27" s="111"/>
      <c r="F27" s="231" t="s">
        <v>76</v>
      </c>
    </row>
    <row r="28" spans="2:7" ht="15" thickBot="1" x14ac:dyDescent="0.35">
      <c r="B28" s="107" t="s">
        <v>143</v>
      </c>
      <c r="C28" s="108"/>
      <c r="D28" s="108"/>
      <c r="E28" s="109" t="s">
        <v>141</v>
      </c>
      <c r="F28" s="110" t="s">
        <v>142</v>
      </c>
    </row>
    <row r="29" spans="2:7" x14ac:dyDescent="0.3">
      <c r="B29" s="269" t="s">
        <v>220</v>
      </c>
      <c r="C29" s="270"/>
      <c r="D29" s="271"/>
      <c r="E29" s="92"/>
      <c r="F29" s="103">
        <v>37370</v>
      </c>
      <c r="G29" s="236"/>
    </row>
    <row r="30" spans="2:7" x14ac:dyDescent="0.3">
      <c r="B30" s="257"/>
      <c r="C30" s="258"/>
      <c r="D30" s="259"/>
      <c r="E30" s="94"/>
      <c r="F30" s="103"/>
    </row>
    <row r="31" spans="2:7" x14ac:dyDescent="0.3">
      <c r="B31" s="257"/>
      <c r="C31" s="258"/>
      <c r="D31" s="259"/>
      <c r="E31" s="94"/>
      <c r="F31" s="103"/>
    </row>
    <row r="32" spans="2:7" ht="15" thickBot="1" x14ac:dyDescent="0.35">
      <c r="B32" s="263"/>
      <c r="C32" s="264"/>
      <c r="D32" s="265"/>
      <c r="E32" s="96"/>
      <c r="F32" s="104"/>
    </row>
    <row r="33" spans="2:10" x14ac:dyDescent="0.3"/>
    <row r="34" spans="2:10" x14ac:dyDescent="0.3">
      <c r="B34" s="238" t="s">
        <v>221</v>
      </c>
      <c r="E34" s="231"/>
    </row>
    <row r="35" spans="2:10" x14ac:dyDescent="0.3">
      <c r="C35" s="74"/>
      <c r="J35" t="s">
        <v>54</v>
      </c>
    </row>
    <row r="36" spans="2:10" x14ac:dyDescent="0.3">
      <c r="B36" t="s">
        <v>214</v>
      </c>
      <c r="C36" t="s">
        <v>183</v>
      </c>
      <c r="E36" s="231" t="s">
        <v>54</v>
      </c>
    </row>
    <row r="37" spans="2:10" x14ac:dyDescent="0.3">
      <c r="B37" t="s">
        <v>213</v>
      </c>
      <c r="C37" s="74">
        <v>42977</v>
      </c>
      <c r="J37" t="s">
        <v>54</v>
      </c>
    </row>
    <row r="38" spans="2:10" x14ac:dyDescent="0.3">
      <c r="C38" s="74"/>
    </row>
    <row r="39" spans="2:10" x14ac:dyDescent="0.3">
      <c r="B39" t="s">
        <v>215</v>
      </c>
      <c r="C39" t="s">
        <v>184</v>
      </c>
      <c r="E39" s="231" t="s">
        <v>54</v>
      </c>
    </row>
    <row r="40" spans="2:10" x14ac:dyDescent="0.3">
      <c r="B40" t="s">
        <v>216</v>
      </c>
      <c r="C40" s="74">
        <v>42977</v>
      </c>
    </row>
    <row r="41" spans="2:10" x14ac:dyDescent="0.3"/>
    <row r="42" spans="2:10" x14ac:dyDescent="0.3"/>
    <row r="43" spans="2:10" x14ac:dyDescent="0.3"/>
    <row r="44" spans="2:10" x14ac:dyDescent="0.3"/>
    <row r="45" spans="2:10" x14ac:dyDescent="0.3"/>
    <row r="46" spans="2:10" x14ac:dyDescent="0.3"/>
    <row r="47" spans="2:10" x14ac:dyDescent="0.3"/>
    <row r="48" spans="2:10" x14ac:dyDescent="0.3"/>
    <row r="49" spans="6:6" x14ac:dyDescent="0.3">
      <c r="F49" t="s">
        <v>217</v>
      </c>
    </row>
  </sheetData>
  <mergeCells count="17">
    <mergeCell ref="B9:D9"/>
    <mergeCell ref="B10:D10"/>
    <mergeCell ref="B11:D11"/>
    <mergeCell ref="B12:D12"/>
    <mergeCell ref="D3:M3"/>
    <mergeCell ref="B32:D32"/>
    <mergeCell ref="B16:D16"/>
    <mergeCell ref="B22:D22"/>
    <mergeCell ref="B23:D23"/>
    <mergeCell ref="B24:D24"/>
    <mergeCell ref="B29:D29"/>
    <mergeCell ref="B30:D30"/>
    <mergeCell ref="B31:D31"/>
    <mergeCell ref="B21:D21"/>
    <mergeCell ref="B13:D13"/>
    <mergeCell ref="B15:D15"/>
    <mergeCell ref="B20:D20"/>
  </mergeCells>
  <conditionalFormatting sqref="E21:E27 E29:E32 E10:E15">
    <cfRule type="cellIs" dxfId="7" priority="25" stopIfTrue="1" operator="equal">
      <formula>"C"</formula>
    </cfRule>
    <cfRule type="cellIs" dxfId="6" priority="26" stopIfTrue="1" operator="equal">
      <formula>"B"</formula>
    </cfRule>
    <cfRule type="cellIs" dxfId="5" priority="27" stopIfTrue="1" operator="equal">
      <formula>"A"</formula>
    </cfRule>
  </conditionalFormatting>
  <dataValidations count="1">
    <dataValidation type="whole" allowBlank="1" showInputMessage="1" showErrorMessage="1" errorTitle="Chybové hlášení" error="Hodnota není vyplněna nebo vyplněna nesprávná hodnota" sqref="F28:F32 F21:F26 F10:F15">
      <formula1>0</formula1>
      <formula2>99999</formula2>
    </dataValidation>
  </dataValidations>
  <pageMargins left="1.1023622047244095" right="0.11811023622047245" top="1.1811023622047245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W123"/>
  <sheetViews>
    <sheetView topLeftCell="C67" zoomScale="75" zoomScaleNormal="75" workbookViewId="0">
      <selection activeCell="Q26" sqref="Q26"/>
    </sheetView>
  </sheetViews>
  <sheetFormatPr defaultColWidth="0" defaultRowHeight="13.2" zeroHeight="1" x14ac:dyDescent="0.25"/>
  <cols>
    <col min="1" max="1" width="1.5546875" style="115" customWidth="1"/>
    <col min="2" max="2" width="56" style="115" customWidth="1"/>
    <col min="3" max="3" width="12" style="116" customWidth="1"/>
    <col min="4" max="4" width="11.44140625" style="115" customWidth="1"/>
    <col min="5" max="5" width="10.33203125" style="115" customWidth="1"/>
    <col min="6" max="6" width="8.5546875" style="115" customWidth="1"/>
    <col min="7" max="7" width="10.6640625" style="115" customWidth="1"/>
    <col min="8" max="8" width="3.88671875" style="115" customWidth="1"/>
    <col min="9" max="9" width="12.5546875" style="115" customWidth="1"/>
    <col min="10" max="10" width="12.6640625" style="115" customWidth="1"/>
    <col min="11" max="11" width="11" style="115" customWidth="1"/>
    <col min="12" max="12" width="10.5546875" style="115" customWidth="1"/>
    <col min="13" max="13" width="9.5546875" style="115" customWidth="1"/>
    <col min="14" max="14" width="3.44140625" style="115" customWidth="1"/>
    <col min="15" max="15" width="12.44140625" style="115" customWidth="1"/>
    <col min="16" max="16" width="12" style="115" customWidth="1"/>
    <col min="17" max="17" width="10.33203125" style="115" customWidth="1"/>
    <col min="18" max="18" width="10" style="115" customWidth="1"/>
    <col min="19" max="19" width="9.5546875" style="115" customWidth="1"/>
    <col min="20" max="20" width="3.6640625" style="115" customWidth="1"/>
    <col min="21" max="21" width="15.33203125" style="117" customWidth="1"/>
    <col min="22" max="22" width="15" style="117" customWidth="1"/>
    <col min="23" max="23" width="2.109375" style="115" customWidth="1"/>
    <col min="24" max="16384" width="9.109375" style="115" hidden="1"/>
  </cols>
  <sheetData>
    <row r="1" spans="1:22" ht="33" x14ac:dyDescent="0.6">
      <c r="A1" s="285" t="s">
        <v>197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</row>
    <row r="2" spans="1:22" x14ac:dyDescent="0.25"/>
    <row r="3" spans="1:22" s="118" customFormat="1" ht="22.8" x14ac:dyDescent="0.4">
      <c r="A3" s="286" t="s">
        <v>150</v>
      </c>
      <c r="B3" s="286"/>
      <c r="C3" s="286"/>
      <c r="D3" s="286"/>
      <c r="E3" s="286"/>
      <c r="F3" s="286"/>
      <c r="G3" s="286"/>
      <c r="I3" s="286" t="s">
        <v>151</v>
      </c>
      <c r="J3" s="286"/>
      <c r="K3" s="286"/>
      <c r="L3" s="286"/>
      <c r="M3" s="286"/>
      <c r="O3" s="286" t="s">
        <v>152</v>
      </c>
      <c r="P3" s="286"/>
      <c r="Q3" s="286"/>
      <c r="R3" s="286"/>
      <c r="S3" s="286"/>
      <c r="U3" s="287" t="s">
        <v>153</v>
      </c>
      <c r="V3" s="287"/>
    </row>
    <row r="4" spans="1:22" ht="15" customHeight="1" x14ac:dyDescent="0.25">
      <c r="A4" s="288" t="s">
        <v>43</v>
      </c>
      <c r="B4" s="288"/>
      <c r="C4" s="288"/>
      <c r="D4" s="288"/>
      <c r="E4" s="288"/>
      <c r="F4" s="288"/>
      <c r="G4" s="288"/>
      <c r="I4" s="289" t="s">
        <v>43</v>
      </c>
      <c r="J4" s="289"/>
      <c r="K4" s="289"/>
      <c r="L4" s="289"/>
      <c r="M4" s="289"/>
      <c r="O4" s="289" t="s">
        <v>43</v>
      </c>
      <c r="P4" s="289"/>
      <c r="Q4" s="289"/>
      <c r="R4" s="289"/>
      <c r="S4" s="289"/>
      <c r="U4" s="119"/>
      <c r="V4" s="119"/>
    </row>
    <row r="5" spans="1:22" ht="15" customHeight="1" x14ac:dyDescent="0.25">
      <c r="A5" s="120"/>
      <c r="B5" s="120"/>
      <c r="C5" s="120"/>
      <c r="D5" s="290" t="s">
        <v>154</v>
      </c>
      <c r="E5" s="290"/>
      <c r="F5" s="290"/>
      <c r="G5" s="120"/>
      <c r="I5" s="120"/>
      <c r="J5" s="120"/>
      <c r="K5" s="120"/>
      <c r="L5" s="120"/>
      <c r="M5" s="120"/>
      <c r="O5" s="120"/>
      <c r="P5" s="120"/>
      <c r="Q5" s="120"/>
      <c r="R5" s="120"/>
      <c r="S5" s="120"/>
      <c r="U5" s="119"/>
      <c r="V5" s="119"/>
    </row>
    <row r="6" spans="1:22" ht="14.4" x14ac:dyDescent="0.25">
      <c r="A6" s="291" t="s">
        <v>155</v>
      </c>
      <c r="B6" s="292"/>
      <c r="C6" s="121" t="s">
        <v>156</v>
      </c>
      <c r="D6" s="122" t="s">
        <v>192</v>
      </c>
      <c r="E6" s="122" t="s">
        <v>193</v>
      </c>
      <c r="F6" s="122" t="s">
        <v>194</v>
      </c>
      <c r="G6" s="122"/>
      <c r="I6" s="121" t="s">
        <v>151</v>
      </c>
      <c r="J6" s="122" t="s">
        <v>192</v>
      </c>
      <c r="K6" s="122" t="s">
        <v>193</v>
      </c>
      <c r="L6" s="122" t="s">
        <v>194</v>
      </c>
      <c r="M6" s="122" t="s">
        <v>196</v>
      </c>
      <c r="O6" s="121" t="s">
        <v>152</v>
      </c>
      <c r="P6" s="122" t="s">
        <v>192</v>
      </c>
      <c r="Q6" s="122" t="s">
        <v>193</v>
      </c>
      <c r="R6" s="122" t="s">
        <v>194</v>
      </c>
      <c r="S6" s="122" t="s">
        <v>196</v>
      </c>
      <c r="U6" s="123" t="s">
        <v>157</v>
      </c>
      <c r="V6" s="124" t="s">
        <v>158</v>
      </c>
    </row>
    <row r="7" spans="1:22" s="126" customFormat="1" ht="15.6" x14ac:dyDescent="0.3">
      <c r="A7" s="293" t="s">
        <v>159</v>
      </c>
      <c r="B7" s="293"/>
      <c r="C7" s="125">
        <f>SUM(C8:C13)</f>
        <v>23895.85</v>
      </c>
      <c r="D7" s="125">
        <f>D8+SUM(D10:D13)</f>
        <v>19200.150000000001</v>
      </c>
      <c r="E7" s="125">
        <f>E8+SUM(E10:E13)</f>
        <v>4641</v>
      </c>
      <c r="F7" s="125">
        <f>F8+SUM(F10:F13)</f>
        <v>54.7</v>
      </c>
      <c r="G7" s="125">
        <f>G8+SUM(G10:G13)</f>
        <v>0</v>
      </c>
      <c r="I7" s="125">
        <f>SUM(I8:I13)</f>
        <v>25863</v>
      </c>
      <c r="J7" s="125">
        <f>J8+SUM(J10:J13)</f>
        <v>20300</v>
      </c>
      <c r="K7" s="125">
        <f>K8+SUM(K10:K13)</f>
        <v>5500</v>
      </c>
      <c r="L7" s="125">
        <f>L8+SUM(L10:L13)</f>
        <v>63</v>
      </c>
      <c r="M7" s="125">
        <f>M8+SUM(M10:M13)</f>
        <v>0</v>
      </c>
      <c r="O7" s="125">
        <f>SUM(O8:O13)</f>
        <v>27760</v>
      </c>
      <c r="P7" s="125">
        <f>P8+SUM(P10:P13)</f>
        <v>20000</v>
      </c>
      <c r="Q7" s="125">
        <f>Q8+SUM(Q10:Q13)</f>
        <v>7700</v>
      </c>
      <c r="R7" s="125">
        <f>R8+SUM(R10:R13)</f>
        <v>60</v>
      </c>
      <c r="S7" s="125">
        <f>S8+SUM(S10:S13)</f>
        <v>0</v>
      </c>
      <c r="U7" s="127">
        <f>I7/C7</f>
        <v>1.0823218257563552</v>
      </c>
      <c r="V7" s="127">
        <f t="shared" ref="V7:V26" si="0">O7/I7</f>
        <v>1.0733480261377257</v>
      </c>
    </row>
    <row r="8" spans="1:22" s="133" customFormat="1" ht="14.4" x14ac:dyDescent="0.3">
      <c r="A8" s="128" t="s">
        <v>160</v>
      </c>
      <c r="B8" s="129" t="s">
        <v>126</v>
      </c>
      <c r="C8" s="130">
        <f>SUM(D8:G8)</f>
        <v>17858.599999999999</v>
      </c>
      <c r="D8" s="131">
        <v>13741.7</v>
      </c>
      <c r="E8" s="131">
        <v>4116.8999999999996</v>
      </c>
      <c r="F8" s="131"/>
      <c r="G8" s="132"/>
      <c r="I8" s="130">
        <f>SUM(J8:M8)</f>
        <v>19400</v>
      </c>
      <c r="J8" s="131">
        <v>14400</v>
      </c>
      <c r="K8" s="131">
        <v>5000</v>
      </c>
      <c r="L8" s="131"/>
      <c r="M8" s="132"/>
      <c r="O8" s="130">
        <f>SUM(P8:S8)</f>
        <v>22100</v>
      </c>
      <c r="P8" s="131">
        <v>15100</v>
      </c>
      <c r="Q8" s="131">
        <v>7000</v>
      </c>
      <c r="R8" s="131"/>
      <c r="S8" s="132"/>
      <c r="U8" s="134">
        <f t="shared" ref="U8:U26" si="1">I8/C8</f>
        <v>1.0863113569932694</v>
      </c>
      <c r="V8" s="134">
        <f t="shared" si="0"/>
        <v>1.1391752577319587</v>
      </c>
    </row>
    <row r="9" spans="1:22" s="139" customFormat="1" ht="14.4" x14ac:dyDescent="0.3">
      <c r="A9" s="135" t="s">
        <v>161</v>
      </c>
      <c r="B9" s="136" t="s">
        <v>131</v>
      </c>
      <c r="C9" s="130">
        <f t="shared" ref="C9:C13" si="2">SUM(D9:G9)</f>
        <v>0</v>
      </c>
      <c r="D9" s="137"/>
      <c r="E9" s="137"/>
      <c r="F9" s="137"/>
      <c r="G9" s="138"/>
      <c r="I9" s="130">
        <f t="shared" ref="I9:I13" si="3">SUM(J9:M9)</f>
        <v>0</v>
      </c>
      <c r="J9" s="137"/>
      <c r="K9" s="137"/>
      <c r="L9" s="137"/>
      <c r="M9" s="138"/>
      <c r="O9" s="130">
        <f t="shared" ref="O9:O13" si="4">SUM(P9:S9)</f>
        <v>0</v>
      </c>
      <c r="P9" s="137"/>
      <c r="Q9" s="137"/>
      <c r="R9" s="137"/>
      <c r="S9" s="138"/>
      <c r="U9" s="140" t="e">
        <f t="shared" si="1"/>
        <v>#DIV/0!</v>
      </c>
      <c r="V9" s="140" t="e">
        <f t="shared" si="0"/>
        <v>#DIV/0!</v>
      </c>
    </row>
    <row r="10" spans="1:22" s="144" customFormat="1" ht="16.5" customHeight="1" x14ac:dyDescent="0.3">
      <c r="A10" s="141" t="s">
        <v>162</v>
      </c>
      <c r="B10" s="136" t="s">
        <v>132</v>
      </c>
      <c r="C10" s="130">
        <f t="shared" si="2"/>
        <v>3547.45</v>
      </c>
      <c r="D10" s="142">
        <v>3129.95</v>
      </c>
      <c r="E10" s="142">
        <v>417.5</v>
      </c>
      <c r="F10" s="142"/>
      <c r="G10" s="143"/>
      <c r="I10" s="130">
        <f t="shared" si="3"/>
        <v>3500</v>
      </c>
      <c r="J10" s="142">
        <v>3000</v>
      </c>
      <c r="K10" s="142">
        <v>500</v>
      </c>
      <c r="L10" s="142"/>
      <c r="M10" s="143"/>
      <c r="O10" s="130">
        <f t="shared" si="4"/>
        <v>2500</v>
      </c>
      <c r="P10" s="142">
        <v>2000</v>
      </c>
      <c r="Q10" s="142">
        <v>500</v>
      </c>
      <c r="R10" s="142"/>
      <c r="S10" s="143"/>
      <c r="U10" s="140">
        <f t="shared" si="1"/>
        <v>0.98662419484418395</v>
      </c>
      <c r="V10" s="140">
        <f t="shared" si="0"/>
        <v>0.7142857142857143</v>
      </c>
    </row>
    <row r="11" spans="1:22" s="144" customFormat="1" ht="14.4" x14ac:dyDescent="0.3">
      <c r="A11" s="141" t="s">
        <v>163</v>
      </c>
      <c r="B11" s="136" t="s">
        <v>99</v>
      </c>
      <c r="C11" s="130">
        <f t="shared" si="2"/>
        <v>0</v>
      </c>
      <c r="D11" s="142"/>
      <c r="E11" s="142"/>
      <c r="F11" s="142"/>
      <c r="G11" s="143"/>
      <c r="I11" s="130">
        <f t="shared" si="3"/>
        <v>0</v>
      </c>
      <c r="J11" s="142"/>
      <c r="K11" s="142"/>
      <c r="L11" s="142"/>
      <c r="M11" s="143"/>
      <c r="O11" s="130">
        <f t="shared" si="4"/>
        <v>0</v>
      </c>
      <c r="P11" s="142"/>
      <c r="Q11" s="142"/>
      <c r="R11" s="142"/>
      <c r="S11" s="143"/>
      <c r="U11" s="140" t="e">
        <f t="shared" si="1"/>
        <v>#DIV/0!</v>
      </c>
      <c r="V11" s="140" t="e">
        <f t="shared" si="0"/>
        <v>#DIV/0!</v>
      </c>
    </row>
    <row r="12" spans="1:22" s="149" customFormat="1" ht="14.4" x14ac:dyDescent="0.3">
      <c r="A12" s="145" t="s">
        <v>164</v>
      </c>
      <c r="B12" s="146" t="s">
        <v>100</v>
      </c>
      <c r="C12" s="130">
        <f t="shared" si="2"/>
        <v>358.3</v>
      </c>
      <c r="D12" s="147">
        <v>358.3</v>
      </c>
      <c r="E12" s="147"/>
      <c r="F12" s="148"/>
      <c r="G12" s="147"/>
      <c r="I12" s="130">
        <f t="shared" si="3"/>
        <v>500</v>
      </c>
      <c r="J12" s="147">
        <v>500</v>
      </c>
      <c r="K12" s="147"/>
      <c r="L12" s="148"/>
      <c r="M12" s="147"/>
      <c r="O12" s="130">
        <f t="shared" si="4"/>
        <v>700</v>
      </c>
      <c r="P12" s="147">
        <v>500</v>
      </c>
      <c r="Q12" s="147">
        <v>200</v>
      </c>
      <c r="R12" s="148"/>
      <c r="S12" s="147"/>
      <c r="U12" s="140">
        <f t="shared" si="1"/>
        <v>1.3954786491766675</v>
      </c>
      <c r="V12" s="140">
        <f t="shared" si="0"/>
        <v>1.4</v>
      </c>
    </row>
    <row r="13" spans="1:22" s="149" customFormat="1" ht="14.4" x14ac:dyDescent="0.3">
      <c r="A13" s="141" t="s">
        <v>165</v>
      </c>
      <c r="B13" s="129" t="s">
        <v>3</v>
      </c>
      <c r="C13" s="130">
        <f t="shared" si="2"/>
        <v>2131.5</v>
      </c>
      <c r="D13" s="147">
        <v>1970.2</v>
      </c>
      <c r="E13" s="147">
        <v>106.6</v>
      </c>
      <c r="F13" s="148">
        <v>54.7</v>
      </c>
      <c r="G13" s="147"/>
      <c r="I13" s="130">
        <f t="shared" si="3"/>
        <v>2463</v>
      </c>
      <c r="J13" s="147">
        <v>2400</v>
      </c>
      <c r="K13" s="147"/>
      <c r="L13" s="148">
        <v>63</v>
      </c>
      <c r="M13" s="147"/>
      <c r="O13" s="130">
        <f t="shared" si="4"/>
        <v>2460</v>
      </c>
      <c r="P13" s="147">
        <v>2400</v>
      </c>
      <c r="Q13" s="147"/>
      <c r="R13" s="148">
        <v>60</v>
      </c>
      <c r="S13" s="147"/>
      <c r="U13" s="140">
        <f t="shared" si="1"/>
        <v>1.1555242786769879</v>
      </c>
      <c r="V13" s="140">
        <f t="shared" si="0"/>
        <v>0.99878197320341044</v>
      </c>
    </row>
    <row r="14" spans="1:22" s="151" customFormat="1" ht="15.6" x14ac:dyDescent="0.3">
      <c r="A14" s="293" t="s">
        <v>166</v>
      </c>
      <c r="B14" s="293"/>
      <c r="C14" s="150">
        <f>SUM(C15:C23)</f>
        <v>50582.599999999991</v>
      </c>
      <c r="D14" s="150">
        <f>SUM(D15:D23)</f>
        <v>40385.9</v>
      </c>
      <c r="E14" s="150">
        <f>SUM(E15:E23)</f>
        <v>9239.5</v>
      </c>
      <c r="F14" s="150">
        <f>SUM(F15:F23)</f>
        <v>957.2</v>
      </c>
      <c r="G14" s="150">
        <f>SUM(G15:G23)</f>
        <v>0</v>
      </c>
      <c r="I14" s="150">
        <f>SUM(I15:I23)</f>
        <v>53263</v>
      </c>
      <c r="J14" s="150">
        <f>SUM(J15:J23)</f>
        <v>36427</v>
      </c>
      <c r="K14" s="150">
        <f>SUM(K15:K23)</f>
        <v>8780</v>
      </c>
      <c r="L14" s="150">
        <f>SUM(L15:L23)</f>
        <v>1288</v>
      </c>
      <c r="M14" s="150">
        <f>SUM(M15:M23)</f>
        <v>6768</v>
      </c>
      <c r="O14" s="150">
        <f>SUM(O15:O23)</f>
        <v>63880</v>
      </c>
      <c r="P14" s="150">
        <f>SUM(P15:P23)</f>
        <v>43760</v>
      </c>
      <c r="Q14" s="150">
        <f>SUM(Q15:Q23)</f>
        <v>10800</v>
      </c>
      <c r="R14" s="150">
        <f>SUM(R15:R23)</f>
        <v>1160</v>
      </c>
      <c r="S14" s="150">
        <f>SUM(S15:S23)</f>
        <v>8160</v>
      </c>
      <c r="U14" s="152">
        <f t="shared" si="1"/>
        <v>1.0529905540640458</v>
      </c>
      <c r="V14" s="152">
        <f t="shared" si="0"/>
        <v>1.1993316185719918</v>
      </c>
    </row>
    <row r="15" spans="1:22" s="149" customFormat="1" ht="14.4" x14ac:dyDescent="0.3">
      <c r="A15" s="141" t="s">
        <v>167</v>
      </c>
      <c r="B15" s="129" t="s">
        <v>11</v>
      </c>
      <c r="C15" s="130">
        <f>SUM(D15:G15)</f>
        <v>1375.1000000000001</v>
      </c>
      <c r="D15" s="153">
        <v>1131.9000000000001</v>
      </c>
      <c r="E15" s="153">
        <v>243.2</v>
      </c>
      <c r="F15" s="154"/>
      <c r="G15" s="153"/>
      <c r="I15" s="130">
        <f>SUM(J15:M15)</f>
        <v>2705</v>
      </c>
      <c r="J15" s="153">
        <v>2158</v>
      </c>
      <c r="K15" s="153">
        <v>422</v>
      </c>
      <c r="L15" s="154">
        <v>25</v>
      </c>
      <c r="M15" s="153">
        <v>100</v>
      </c>
      <c r="O15" s="130">
        <f>SUM(P15:S15)</f>
        <v>3880</v>
      </c>
      <c r="P15" s="153">
        <v>2570</v>
      </c>
      <c r="Q15" s="153">
        <v>1100</v>
      </c>
      <c r="R15" s="154">
        <v>100</v>
      </c>
      <c r="S15" s="153">
        <v>110</v>
      </c>
      <c r="U15" s="140">
        <f t="shared" si="1"/>
        <v>1.9671296632972146</v>
      </c>
      <c r="V15" s="140">
        <f t="shared" si="0"/>
        <v>1.4343807763401109</v>
      </c>
    </row>
    <row r="16" spans="1:22" s="149" customFormat="1" ht="14.4" x14ac:dyDescent="0.3">
      <c r="A16" s="141" t="s">
        <v>168</v>
      </c>
      <c r="B16" s="129" t="s">
        <v>13</v>
      </c>
      <c r="C16" s="130">
        <f>SUM(D16:G16)</f>
        <v>7502.8</v>
      </c>
      <c r="D16" s="147">
        <v>6066.8</v>
      </c>
      <c r="E16" s="147">
        <v>1436</v>
      </c>
      <c r="F16" s="148"/>
      <c r="G16" s="147"/>
      <c r="I16" s="130">
        <f t="shared" ref="I16:I23" si="5">SUM(J16:M16)</f>
        <v>5785</v>
      </c>
      <c r="J16" s="147">
        <v>5085</v>
      </c>
      <c r="K16" s="147">
        <v>500</v>
      </c>
      <c r="L16" s="148"/>
      <c r="M16" s="147">
        <v>200</v>
      </c>
      <c r="O16" s="130">
        <f t="shared" ref="O16:O23" si="6">SUM(P16:S16)</f>
        <v>7820</v>
      </c>
      <c r="P16" s="147">
        <v>7000</v>
      </c>
      <c r="Q16" s="147">
        <v>600</v>
      </c>
      <c r="R16" s="148"/>
      <c r="S16" s="147">
        <v>220</v>
      </c>
      <c r="U16" s="140">
        <f t="shared" si="1"/>
        <v>0.77104547635549392</v>
      </c>
      <c r="V16" s="140">
        <f t="shared" si="0"/>
        <v>1.351771823681936</v>
      </c>
    </row>
    <row r="17" spans="1:23" s="149" customFormat="1" ht="14.4" x14ac:dyDescent="0.3">
      <c r="A17" s="141" t="s">
        <v>169</v>
      </c>
      <c r="B17" s="129" t="s">
        <v>15</v>
      </c>
      <c r="C17" s="130">
        <f t="shared" ref="C17:C23" si="7">SUM(D17:G17)</f>
        <v>3089.5</v>
      </c>
      <c r="D17" s="147">
        <v>2426</v>
      </c>
      <c r="E17" s="147">
        <v>608.79999999999995</v>
      </c>
      <c r="F17" s="148">
        <v>54.7</v>
      </c>
      <c r="G17" s="147"/>
      <c r="I17" s="130">
        <f t="shared" si="5"/>
        <v>2407</v>
      </c>
      <c r="J17" s="147">
        <v>1644</v>
      </c>
      <c r="K17" s="147">
        <v>580</v>
      </c>
      <c r="L17" s="148">
        <v>63</v>
      </c>
      <c r="M17" s="147">
        <v>120</v>
      </c>
      <c r="O17" s="130">
        <f t="shared" si="6"/>
        <v>2580</v>
      </c>
      <c r="P17" s="147">
        <v>1600</v>
      </c>
      <c r="Q17" s="147">
        <v>800</v>
      </c>
      <c r="R17" s="148">
        <v>60</v>
      </c>
      <c r="S17" s="147">
        <v>120</v>
      </c>
      <c r="U17" s="140">
        <f t="shared" si="1"/>
        <v>0.77909046771322221</v>
      </c>
      <c r="V17" s="140">
        <f t="shared" si="0"/>
        <v>1.0718737017033653</v>
      </c>
    </row>
    <row r="18" spans="1:23" s="149" customFormat="1" ht="14.4" x14ac:dyDescent="0.3">
      <c r="A18" s="141" t="s">
        <v>170</v>
      </c>
      <c r="B18" s="129" t="s">
        <v>17</v>
      </c>
      <c r="C18" s="130">
        <f t="shared" si="7"/>
        <v>7911.4</v>
      </c>
      <c r="D18" s="147">
        <v>5787.7</v>
      </c>
      <c r="E18" s="147">
        <v>1221.2</v>
      </c>
      <c r="F18" s="148">
        <v>902.5</v>
      </c>
      <c r="G18" s="147"/>
      <c r="I18" s="130">
        <f t="shared" si="5"/>
        <v>7644</v>
      </c>
      <c r="J18" s="147">
        <v>4344</v>
      </c>
      <c r="K18" s="147">
        <v>1100</v>
      </c>
      <c r="L18" s="148">
        <v>1200</v>
      </c>
      <c r="M18" s="147">
        <v>1000</v>
      </c>
      <c r="O18" s="130">
        <f t="shared" si="6"/>
        <v>8100</v>
      </c>
      <c r="P18" s="147">
        <v>5000</v>
      </c>
      <c r="Q18" s="147">
        <v>1100</v>
      </c>
      <c r="R18" s="148">
        <v>1000</v>
      </c>
      <c r="S18" s="147">
        <v>1000</v>
      </c>
      <c r="U18" s="140">
        <f t="shared" si="1"/>
        <v>0.96620067244735452</v>
      </c>
      <c r="V18" s="140">
        <f t="shared" si="0"/>
        <v>1.0596546310832025</v>
      </c>
    </row>
    <row r="19" spans="1:23" s="149" customFormat="1" ht="14.4" x14ac:dyDescent="0.3">
      <c r="A19" s="145" t="s">
        <v>171</v>
      </c>
      <c r="B19" s="129" t="s">
        <v>19</v>
      </c>
      <c r="C19" s="130">
        <f t="shared" si="7"/>
        <v>19380.599999999999</v>
      </c>
      <c r="D19" s="147">
        <v>15176.9</v>
      </c>
      <c r="E19" s="147">
        <v>4203.7</v>
      </c>
      <c r="F19" s="148"/>
      <c r="G19" s="147"/>
      <c r="I19" s="130">
        <f t="shared" si="5"/>
        <v>22309</v>
      </c>
      <c r="J19" s="147">
        <v>14497</v>
      </c>
      <c r="K19" s="147">
        <v>4156</v>
      </c>
      <c r="L19" s="148"/>
      <c r="M19" s="147">
        <v>3656</v>
      </c>
      <c r="O19" s="130">
        <f t="shared" si="6"/>
        <v>25700</v>
      </c>
      <c r="P19" s="147">
        <v>16700</v>
      </c>
      <c r="Q19" s="147">
        <v>4800</v>
      </c>
      <c r="R19" s="148"/>
      <c r="S19" s="147">
        <v>4200</v>
      </c>
      <c r="U19" s="140">
        <f t="shared" si="1"/>
        <v>1.151099553161409</v>
      </c>
      <c r="V19" s="140">
        <f t="shared" si="0"/>
        <v>1.1520014343986731</v>
      </c>
    </row>
    <row r="20" spans="1:23" s="149" customFormat="1" ht="14.4" x14ac:dyDescent="0.3">
      <c r="A20" s="145" t="s">
        <v>172</v>
      </c>
      <c r="B20" s="129" t="s">
        <v>24</v>
      </c>
      <c r="C20" s="130">
        <f t="shared" si="7"/>
        <v>6128</v>
      </c>
      <c r="D20" s="147">
        <v>4936.5</v>
      </c>
      <c r="E20" s="147">
        <v>1191.5</v>
      </c>
      <c r="F20" s="148"/>
      <c r="G20" s="147"/>
      <c r="I20" s="130">
        <f t="shared" si="5"/>
        <v>7585</v>
      </c>
      <c r="J20" s="147">
        <v>4894</v>
      </c>
      <c r="K20" s="147">
        <v>1448</v>
      </c>
      <c r="L20" s="148"/>
      <c r="M20" s="147">
        <v>1243</v>
      </c>
      <c r="O20" s="130">
        <f t="shared" si="6"/>
        <v>8740</v>
      </c>
      <c r="P20" s="147">
        <v>5850</v>
      </c>
      <c r="Q20" s="147">
        <v>1380</v>
      </c>
      <c r="R20" s="148"/>
      <c r="S20" s="147">
        <v>1510</v>
      </c>
      <c r="U20" s="140">
        <f t="shared" si="1"/>
        <v>1.2377610966057442</v>
      </c>
      <c r="V20" s="140">
        <f t="shared" si="0"/>
        <v>1.1522742254449572</v>
      </c>
    </row>
    <row r="21" spans="1:23" s="149" customFormat="1" ht="14.4" x14ac:dyDescent="0.3">
      <c r="A21" s="155" t="s">
        <v>173</v>
      </c>
      <c r="B21" s="129" t="s">
        <v>26</v>
      </c>
      <c r="C21" s="130">
        <f t="shared" si="7"/>
        <v>12.2</v>
      </c>
      <c r="D21" s="147">
        <v>12.2</v>
      </c>
      <c r="E21" s="147"/>
      <c r="F21" s="148"/>
      <c r="G21" s="147"/>
      <c r="I21" s="130">
        <f t="shared" si="5"/>
        <v>100</v>
      </c>
      <c r="J21" s="147">
        <v>100</v>
      </c>
      <c r="K21" s="147"/>
      <c r="L21" s="148"/>
      <c r="M21" s="147"/>
      <c r="O21" s="130">
        <f t="shared" si="6"/>
        <v>60</v>
      </c>
      <c r="P21" s="147">
        <v>40</v>
      </c>
      <c r="Q21" s="147">
        <v>20</v>
      </c>
      <c r="R21" s="148"/>
      <c r="S21" s="147"/>
      <c r="U21" s="140">
        <f t="shared" si="1"/>
        <v>8.1967213114754109</v>
      </c>
      <c r="V21" s="140">
        <f t="shared" si="0"/>
        <v>0.6</v>
      </c>
    </row>
    <row r="22" spans="1:23" s="149" customFormat="1" ht="14.4" x14ac:dyDescent="0.3">
      <c r="A22" s="145" t="s">
        <v>174</v>
      </c>
      <c r="B22" s="156" t="s">
        <v>28</v>
      </c>
      <c r="C22" s="130">
        <f t="shared" si="7"/>
        <v>1904.3</v>
      </c>
      <c r="D22" s="147">
        <v>1904.3</v>
      </c>
      <c r="E22" s="147"/>
      <c r="F22" s="148"/>
      <c r="G22" s="147"/>
      <c r="I22" s="130">
        <f t="shared" si="5"/>
        <v>1990</v>
      </c>
      <c r="J22" s="147">
        <v>1990</v>
      </c>
      <c r="K22" s="147"/>
      <c r="L22" s="148"/>
      <c r="M22" s="147"/>
      <c r="O22" s="130">
        <f t="shared" si="6"/>
        <v>3500</v>
      </c>
      <c r="P22" s="147">
        <v>2950</v>
      </c>
      <c r="Q22" s="147"/>
      <c r="R22" s="148"/>
      <c r="S22" s="147">
        <v>550</v>
      </c>
      <c r="U22" s="140">
        <f t="shared" si="1"/>
        <v>1.0450034133277319</v>
      </c>
      <c r="V22" s="140">
        <f t="shared" si="0"/>
        <v>1.7587939698492463</v>
      </c>
    </row>
    <row r="23" spans="1:23" s="149" customFormat="1" ht="14.4" x14ac:dyDescent="0.3">
      <c r="A23" s="141" t="s">
        <v>175</v>
      </c>
      <c r="B23" s="156" t="s">
        <v>30</v>
      </c>
      <c r="C23" s="130">
        <f t="shared" si="7"/>
        <v>3278.7</v>
      </c>
      <c r="D23" s="157">
        <v>2943.6</v>
      </c>
      <c r="E23" s="157">
        <v>335.1</v>
      </c>
      <c r="F23" s="158"/>
      <c r="G23" s="157"/>
      <c r="I23" s="130">
        <f t="shared" si="5"/>
        <v>2738</v>
      </c>
      <c r="J23" s="157">
        <v>1715</v>
      </c>
      <c r="K23" s="157">
        <v>574</v>
      </c>
      <c r="L23" s="158"/>
      <c r="M23" s="157">
        <v>449</v>
      </c>
      <c r="O23" s="130">
        <f t="shared" si="6"/>
        <v>3500</v>
      </c>
      <c r="P23" s="157">
        <v>2050</v>
      </c>
      <c r="Q23" s="157">
        <v>1000</v>
      </c>
      <c r="R23" s="158"/>
      <c r="S23" s="157">
        <v>450</v>
      </c>
      <c r="U23" s="140">
        <f t="shared" si="1"/>
        <v>0.8350870771952299</v>
      </c>
      <c r="V23" s="140">
        <f t="shared" si="0"/>
        <v>1.2783053323593865</v>
      </c>
    </row>
    <row r="24" spans="1:23" s="149" customFormat="1" ht="14.4" x14ac:dyDescent="0.3">
      <c r="A24" s="159" t="s">
        <v>118</v>
      </c>
      <c r="B24" s="160"/>
      <c r="C24" s="125">
        <f>C7-C14</f>
        <v>-26686.749999999993</v>
      </c>
      <c r="D24" s="125">
        <f t="shared" ref="D24:G24" si="8">D7-D14</f>
        <v>-21185.75</v>
      </c>
      <c r="E24" s="125">
        <f t="shared" si="8"/>
        <v>-4598.5</v>
      </c>
      <c r="F24" s="125">
        <f t="shared" si="8"/>
        <v>-902.5</v>
      </c>
      <c r="G24" s="125">
        <f t="shared" si="8"/>
        <v>0</v>
      </c>
      <c r="H24" s="161"/>
      <c r="I24" s="125">
        <f>I7-I14</f>
        <v>-27400</v>
      </c>
      <c r="J24" s="125">
        <f t="shared" ref="J24:M24" si="9">J7-J14</f>
        <v>-16127</v>
      </c>
      <c r="K24" s="125">
        <f t="shared" si="9"/>
        <v>-3280</v>
      </c>
      <c r="L24" s="125">
        <f t="shared" si="9"/>
        <v>-1225</v>
      </c>
      <c r="M24" s="125">
        <f t="shared" si="9"/>
        <v>-6768</v>
      </c>
      <c r="N24" s="161"/>
      <c r="O24" s="125">
        <f>O7-O14</f>
        <v>-36120</v>
      </c>
      <c r="P24" s="125">
        <f t="shared" ref="P24:S24" si="10">P7-P14</f>
        <v>-23760</v>
      </c>
      <c r="Q24" s="125">
        <f t="shared" si="10"/>
        <v>-3100</v>
      </c>
      <c r="R24" s="125">
        <f t="shared" si="10"/>
        <v>-1100</v>
      </c>
      <c r="S24" s="125">
        <f t="shared" si="10"/>
        <v>-8160</v>
      </c>
      <c r="T24" s="161"/>
      <c r="U24" s="162"/>
      <c r="V24" s="162"/>
    </row>
    <row r="25" spans="1:23" s="149" customFormat="1" ht="14.4" x14ac:dyDescent="0.3">
      <c r="A25" s="163" t="s">
        <v>97</v>
      </c>
      <c r="B25" s="164"/>
      <c r="C25" s="165">
        <f>SUM(D25:G25)</f>
        <v>26690</v>
      </c>
      <c r="D25" s="166">
        <v>21187.5</v>
      </c>
      <c r="E25" s="166">
        <v>4600</v>
      </c>
      <c r="F25" s="166">
        <v>902.5</v>
      </c>
      <c r="G25" s="166"/>
      <c r="H25" s="161"/>
      <c r="I25" s="165">
        <f>SUM(J25:M25)</f>
        <v>27300</v>
      </c>
      <c r="J25" s="166">
        <v>16027</v>
      </c>
      <c r="K25" s="166">
        <v>3280</v>
      </c>
      <c r="L25" s="166">
        <v>1225</v>
      </c>
      <c r="M25" s="166">
        <v>6768</v>
      </c>
      <c r="N25" s="161"/>
      <c r="O25" s="165">
        <f>SUM(P25:S25)</f>
        <v>36000</v>
      </c>
      <c r="P25" s="166">
        <v>23640</v>
      </c>
      <c r="Q25" s="166">
        <v>3100</v>
      </c>
      <c r="R25" s="166">
        <v>1100</v>
      </c>
      <c r="S25" s="166">
        <v>8160</v>
      </c>
      <c r="T25" s="161"/>
      <c r="U25" s="167"/>
      <c r="V25" s="167"/>
    </row>
    <row r="26" spans="1:23" s="149" customFormat="1" ht="15.6" x14ac:dyDescent="0.3">
      <c r="A26" s="294" t="s">
        <v>176</v>
      </c>
      <c r="B26" s="295"/>
      <c r="C26" s="150">
        <f>C24+C25</f>
        <v>3.250000000007276</v>
      </c>
      <c r="D26" s="150">
        <f>D7-D14</f>
        <v>-21185.75</v>
      </c>
      <c r="E26" s="150">
        <f>E7-E14</f>
        <v>-4598.5</v>
      </c>
      <c r="F26" s="150">
        <f>F7-F14</f>
        <v>-902.5</v>
      </c>
      <c r="G26" s="150">
        <f>G7-G14</f>
        <v>0</v>
      </c>
      <c r="I26" s="150">
        <f>I24+I25</f>
        <v>-100</v>
      </c>
      <c r="J26" s="150">
        <f>J7-J14</f>
        <v>-16127</v>
      </c>
      <c r="K26" s="150">
        <f>K7-K14</f>
        <v>-3280</v>
      </c>
      <c r="L26" s="150">
        <f>L7-L14</f>
        <v>-1225</v>
      </c>
      <c r="M26" s="150">
        <f>M7-M14</f>
        <v>-6768</v>
      </c>
      <c r="O26" s="150">
        <f>O24+O25</f>
        <v>-120</v>
      </c>
      <c r="P26" s="150">
        <f>P7-P14</f>
        <v>-23760</v>
      </c>
      <c r="Q26" s="150">
        <f>Q7-Q14</f>
        <v>-3100</v>
      </c>
      <c r="R26" s="150">
        <f>R7-R14</f>
        <v>-1100</v>
      </c>
      <c r="S26" s="150">
        <f>S7-S14</f>
        <v>-8160</v>
      </c>
      <c r="U26" s="152">
        <f t="shared" si="1"/>
        <v>-30.769230769161883</v>
      </c>
      <c r="V26" s="152">
        <f t="shared" si="0"/>
        <v>1.2</v>
      </c>
    </row>
    <row r="27" spans="1:23" s="170" customFormat="1" ht="15" customHeight="1" x14ac:dyDescent="0.3">
      <c r="A27" s="284"/>
      <c r="B27" s="284"/>
      <c r="C27" s="168"/>
      <c r="D27" s="169"/>
      <c r="E27" s="169"/>
      <c r="F27" s="169"/>
      <c r="G27" s="169"/>
      <c r="I27" s="171"/>
      <c r="O27" s="171"/>
      <c r="U27" s="172"/>
      <c r="V27" s="172"/>
    </row>
    <row r="28" spans="1:23" s="149" customFormat="1" ht="14.4" x14ac:dyDescent="0.3">
      <c r="A28" s="297" t="s">
        <v>44</v>
      </c>
      <c r="B28" s="297"/>
      <c r="C28" s="297"/>
      <c r="D28" s="297"/>
      <c r="E28" s="297"/>
      <c r="F28" s="297"/>
      <c r="G28" s="297"/>
      <c r="I28" s="296" t="s">
        <v>44</v>
      </c>
      <c r="J28" s="296"/>
      <c r="K28" s="296"/>
      <c r="L28" s="296"/>
      <c r="M28" s="296"/>
      <c r="O28" s="296" t="s">
        <v>44</v>
      </c>
      <c r="P28" s="296"/>
      <c r="Q28" s="296"/>
      <c r="R28" s="296"/>
      <c r="S28" s="296"/>
      <c r="U28" s="173"/>
      <c r="V28" s="173"/>
    </row>
    <row r="29" spans="1:23" ht="14.4" x14ac:dyDescent="0.25">
      <c r="A29" s="291" t="s">
        <v>155</v>
      </c>
      <c r="B29" s="292"/>
      <c r="C29" s="121" t="s">
        <v>156</v>
      </c>
      <c r="D29" s="122" t="s">
        <v>195</v>
      </c>
      <c r="E29" s="122"/>
      <c r="F29" s="122"/>
      <c r="G29" s="122"/>
      <c r="I29" s="121" t="s">
        <v>151</v>
      </c>
      <c r="J29" s="122" t="s">
        <v>195</v>
      </c>
      <c r="K29" s="122"/>
      <c r="L29" s="122"/>
      <c r="M29" s="122"/>
      <c r="O29" s="121" t="s">
        <v>152</v>
      </c>
      <c r="P29" s="122" t="s">
        <v>195</v>
      </c>
      <c r="Q29" s="122"/>
      <c r="R29" s="122"/>
      <c r="S29" s="122"/>
      <c r="U29" s="123" t="s">
        <v>157</v>
      </c>
      <c r="V29" s="124" t="s">
        <v>158</v>
      </c>
    </row>
    <row r="30" spans="1:23" s="126" customFormat="1" ht="15.6" x14ac:dyDescent="0.3">
      <c r="A30" s="293" t="s">
        <v>159</v>
      </c>
      <c r="B30" s="293"/>
      <c r="C30" s="125">
        <f>SUM(C31:C36)</f>
        <v>1197.2</v>
      </c>
      <c r="D30" s="125">
        <f>D31+SUM(D33:D36)</f>
        <v>1197.2</v>
      </c>
      <c r="E30" s="125">
        <f>E31+SUM(E33:E36)</f>
        <v>0</v>
      </c>
      <c r="F30" s="125">
        <f>F31+SUM(F33:F36)</f>
        <v>0</v>
      </c>
      <c r="G30" s="125">
        <f>G31+SUM(G33:G36)</f>
        <v>0</v>
      </c>
      <c r="I30" s="125">
        <f>SUM(I31:I36)</f>
        <v>1300</v>
      </c>
      <c r="J30" s="125">
        <f>J31+SUM(J33:J36)</f>
        <v>1300</v>
      </c>
      <c r="K30" s="125">
        <f>K31+SUM(K33:K36)</f>
        <v>0</v>
      </c>
      <c r="L30" s="125">
        <f>L31+SUM(L33:L36)</f>
        <v>0</v>
      </c>
      <c r="M30" s="125">
        <f>M31+SUM(M33:M36)</f>
        <v>0</v>
      </c>
      <c r="O30" s="229">
        <f>SUM(P30:S30)</f>
        <v>1350</v>
      </c>
      <c r="P30" s="125">
        <f>P31+SUM(P33:P36)</f>
        <v>1350</v>
      </c>
      <c r="Q30" s="125">
        <f>Q31+SUM(Q33:Q36)</f>
        <v>0</v>
      </c>
      <c r="R30" s="125">
        <f>R31+SUM(R33:R36)</f>
        <v>0</v>
      </c>
      <c r="S30" s="125">
        <f>S31+SUM(S33:S36)</f>
        <v>0</v>
      </c>
      <c r="U30" s="127">
        <f>I30/C30</f>
        <v>1.0858670230537921</v>
      </c>
      <c r="V30" s="127">
        <f t="shared" ref="V30:V46" si="11">O30/I30</f>
        <v>1.0384615384615385</v>
      </c>
    </row>
    <row r="31" spans="1:23" s="144" customFormat="1" ht="14.4" x14ac:dyDescent="0.3">
      <c r="A31" s="128" t="s">
        <v>160</v>
      </c>
      <c r="B31" s="129" t="s">
        <v>126</v>
      </c>
      <c r="C31" s="130">
        <f>SUM(D31:G31)</f>
        <v>1197.2</v>
      </c>
      <c r="D31" s="131">
        <v>1197.2</v>
      </c>
      <c r="E31" s="131"/>
      <c r="F31" s="131"/>
      <c r="G31" s="132"/>
      <c r="H31" s="133"/>
      <c r="I31" s="130">
        <f>SUM(J31:M31)</f>
        <v>1300</v>
      </c>
      <c r="J31" s="131">
        <v>1300</v>
      </c>
      <c r="K31" s="131"/>
      <c r="L31" s="131"/>
      <c r="M31" s="132"/>
      <c r="N31" s="133"/>
      <c r="O31" s="130">
        <f>SUM(P31:S31)</f>
        <v>1350</v>
      </c>
      <c r="P31" s="131">
        <v>1350</v>
      </c>
      <c r="Q31" s="131"/>
      <c r="R31" s="131"/>
      <c r="S31" s="132"/>
      <c r="T31" s="133"/>
      <c r="U31" s="134">
        <f t="shared" ref="U31:U46" si="12">I31/C31</f>
        <v>1.0858670230537921</v>
      </c>
      <c r="V31" s="134">
        <f t="shared" si="11"/>
        <v>1.0384615384615385</v>
      </c>
      <c r="W31" s="133"/>
    </row>
    <row r="32" spans="1:23" s="139" customFormat="1" ht="14.4" x14ac:dyDescent="0.3">
      <c r="A32" s="135" t="s">
        <v>161</v>
      </c>
      <c r="B32" s="136" t="s">
        <v>131</v>
      </c>
      <c r="C32" s="130">
        <f t="shared" ref="C32:C36" si="13">SUM(D32:G32)</f>
        <v>0</v>
      </c>
      <c r="D32" s="137"/>
      <c r="E32" s="137"/>
      <c r="F32" s="137"/>
      <c r="G32" s="138"/>
      <c r="I32" s="130">
        <f t="shared" ref="I32:I36" si="14">SUM(J32:M32)</f>
        <v>0</v>
      </c>
      <c r="J32" s="137"/>
      <c r="K32" s="137"/>
      <c r="L32" s="137"/>
      <c r="M32" s="138"/>
      <c r="O32" s="130">
        <f t="shared" ref="O32:O36" si="15">SUM(P32:S32)</f>
        <v>0</v>
      </c>
      <c r="P32" s="137"/>
      <c r="Q32" s="137"/>
      <c r="R32" s="137"/>
      <c r="S32" s="138"/>
      <c r="U32" s="140" t="e">
        <f t="shared" si="12"/>
        <v>#DIV/0!</v>
      </c>
      <c r="V32" s="140" t="e">
        <f t="shared" si="11"/>
        <v>#DIV/0!</v>
      </c>
    </row>
    <row r="33" spans="1:23" s="144" customFormat="1" ht="14.4" x14ac:dyDescent="0.3">
      <c r="A33" s="141" t="s">
        <v>162</v>
      </c>
      <c r="B33" s="136" t="s">
        <v>132</v>
      </c>
      <c r="C33" s="130">
        <f t="shared" si="13"/>
        <v>0</v>
      </c>
      <c r="D33" s="142"/>
      <c r="E33" s="142"/>
      <c r="F33" s="142"/>
      <c r="G33" s="143"/>
      <c r="I33" s="130">
        <f t="shared" si="14"/>
        <v>0</v>
      </c>
      <c r="J33" s="142"/>
      <c r="K33" s="142"/>
      <c r="L33" s="142"/>
      <c r="M33" s="143"/>
      <c r="O33" s="130">
        <f t="shared" si="15"/>
        <v>0</v>
      </c>
      <c r="P33" s="142"/>
      <c r="Q33" s="142"/>
      <c r="R33" s="142"/>
      <c r="S33" s="143"/>
      <c r="U33" s="140" t="e">
        <f t="shared" si="12"/>
        <v>#DIV/0!</v>
      </c>
      <c r="V33" s="140" t="e">
        <f t="shared" si="11"/>
        <v>#DIV/0!</v>
      </c>
    </row>
    <row r="34" spans="1:23" s="144" customFormat="1" ht="14.4" x14ac:dyDescent="0.3">
      <c r="A34" s="141" t="s">
        <v>163</v>
      </c>
      <c r="B34" s="136" t="s">
        <v>99</v>
      </c>
      <c r="C34" s="130">
        <f t="shared" si="13"/>
        <v>0</v>
      </c>
      <c r="D34" s="142"/>
      <c r="E34" s="142"/>
      <c r="F34" s="142"/>
      <c r="G34" s="143"/>
      <c r="I34" s="130">
        <f t="shared" si="14"/>
        <v>0</v>
      </c>
      <c r="J34" s="142"/>
      <c r="K34" s="142"/>
      <c r="L34" s="142"/>
      <c r="M34" s="143"/>
      <c r="O34" s="130">
        <f t="shared" si="15"/>
        <v>0</v>
      </c>
      <c r="P34" s="142"/>
      <c r="Q34" s="142"/>
      <c r="R34" s="142"/>
      <c r="S34" s="143"/>
      <c r="U34" s="140" t="e">
        <f t="shared" si="12"/>
        <v>#DIV/0!</v>
      </c>
      <c r="V34" s="140" t="e">
        <f t="shared" si="11"/>
        <v>#DIV/0!</v>
      </c>
    </row>
    <row r="35" spans="1:23" s="149" customFormat="1" ht="14.4" x14ac:dyDescent="0.3">
      <c r="A35" s="145" t="s">
        <v>164</v>
      </c>
      <c r="B35" s="146" t="s">
        <v>100</v>
      </c>
      <c r="C35" s="130">
        <f t="shared" si="13"/>
        <v>0</v>
      </c>
      <c r="D35" s="147"/>
      <c r="E35" s="147"/>
      <c r="F35" s="148"/>
      <c r="G35" s="147"/>
      <c r="I35" s="130">
        <f t="shared" si="14"/>
        <v>0</v>
      </c>
      <c r="J35" s="147"/>
      <c r="K35" s="147"/>
      <c r="L35" s="148"/>
      <c r="M35" s="147"/>
      <c r="O35" s="130">
        <f t="shared" si="15"/>
        <v>0</v>
      </c>
      <c r="P35" s="147"/>
      <c r="Q35" s="147"/>
      <c r="R35" s="148"/>
      <c r="S35" s="147"/>
      <c r="U35" s="140" t="e">
        <f t="shared" si="12"/>
        <v>#DIV/0!</v>
      </c>
      <c r="V35" s="140" t="e">
        <f t="shared" si="11"/>
        <v>#DIV/0!</v>
      </c>
    </row>
    <row r="36" spans="1:23" s="149" customFormat="1" ht="14.4" x14ac:dyDescent="0.3">
      <c r="A36" s="141" t="s">
        <v>165</v>
      </c>
      <c r="B36" s="129" t="s">
        <v>3</v>
      </c>
      <c r="C36" s="130">
        <f t="shared" si="13"/>
        <v>0</v>
      </c>
      <c r="D36" s="147"/>
      <c r="E36" s="147"/>
      <c r="F36" s="148"/>
      <c r="G36" s="147"/>
      <c r="I36" s="130">
        <f t="shared" si="14"/>
        <v>0</v>
      </c>
      <c r="J36" s="147"/>
      <c r="K36" s="147"/>
      <c r="L36" s="148"/>
      <c r="M36" s="147"/>
      <c r="O36" s="130">
        <f t="shared" si="15"/>
        <v>0</v>
      </c>
      <c r="P36" s="147"/>
      <c r="Q36" s="147"/>
      <c r="R36" s="148"/>
      <c r="S36" s="147"/>
      <c r="U36" s="140" t="e">
        <f t="shared" si="12"/>
        <v>#DIV/0!</v>
      </c>
      <c r="V36" s="140" t="e">
        <f t="shared" si="11"/>
        <v>#DIV/0!</v>
      </c>
    </row>
    <row r="37" spans="1:23" s="149" customFormat="1" ht="15.6" x14ac:dyDescent="0.3">
      <c r="A37" s="293" t="s">
        <v>166</v>
      </c>
      <c r="B37" s="293"/>
      <c r="C37" s="150">
        <f>SUM(C38:C46)</f>
        <v>1193.2999999999997</v>
      </c>
      <c r="D37" s="150">
        <f>SUM(D38:D46)</f>
        <v>1193.2999999999997</v>
      </c>
      <c r="E37" s="150">
        <f>SUM(E38:E46)</f>
        <v>0</v>
      </c>
      <c r="F37" s="150">
        <f>SUM(F38:F46)</f>
        <v>0</v>
      </c>
      <c r="G37" s="150">
        <f>SUM(G38:G46)</f>
        <v>0</v>
      </c>
      <c r="H37" s="151"/>
      <c r="I37" s="150">
        <f>SUM(I38:I46)</f>
        <v>1200</v>
      </c>
      <c r="J37" s="150">
        <f>SUM(J38:J46)</f>
        <v>1200</v>
      </c>
      <c r="K37" s="150">
        <f>SUM(K38:K46)</f>
        <v>0</v>
      </c>
      <c r="L37" s="150">
        <f>SUM(L38:L46)</f>
        <v>0</v>
      </c>
      <c r="M37" s="150">
        <f>SUM(M38:M46)</f>
        <v>0</v>
      </c>
      <c r="N37" s="151"/>
      <c r="O37" s="150">
        <f>SUM(P37:S37)</f>
        <v>1230</v>
      </c>
      <c r="P37" s="150">
        <f>SUM(P38:P46)</f>
        <v>1230</v>
      </c>
      <c r="Q37" s="150">
        <f>SUM(Q38:Q46)</f>
        <v>0</v>
      </c>
      <c r="R37" s="150">
        <f>SUM(R38:R46)</f>
        <v>0</v>
      </c>
      <c r="S37" s="150">
        <f>SUM(S38:S46)</f>
        <v>0</v>
      </c>
      <c r="T37" s="151"/>
      <c r="U37" s="152">
        <f t="shared" si="12"/>
        <v>1.005614681974357</v>
      </c>
      <c r="V37" s="152">
        <f t="shared" si="11"/>
        <v>1.0249999999999999</v>
      </c>
      <c r="W37" s="151"/>
    </row>
    <row r="38" spans="1:23" s="149" customFormat="1" ht="14.4" x14ac:dyDescent="0.3">
      <c r="A38" s="141" t="s">
        <v>167</v>
      </c>
      <c r="B38" s="129" t="s">
        <v>11</v>
      </c>
      <c r="C38" s="130">
        <f>SUM(D38:G38)</f>
        <v>34.799999999999997</v>
      </c>
      <c r="D38" s="153">
        <v>34.799999999999997</v>
      </c>
      <c r="E38" s="153"/>
      <c r="F38" s="154"/>
      <c r="G38" s="153"/>
      <c r="I38" s="130">
        <f>SUM(J38:M38)</f>
        <v>70</v>
      </c>
      <c r="J38" s="153">
        <v>70</v>
      </c>
      <c r="K38" s="153"/>
      <c r="L38" s="154"/>
      <c r="M38" s="153"/>
      <c r="O38" s="130">
        <f>SUM(P38:S38)</f>
        <v>100</v>
      </c>
      <c r="P38" s="153">
        <v>100</v>
      </c>
      <c r="Q38" s="153"/>
      <c r="R38" s="154"/>
      <c r="S38" s="153"/>
      <c r="U38" s="140">
        <f t="shared" si="12"/>
        <v>2.0114942528735633</v>
      </c>
      <c r="V38" s="140">
        <f t="shared" si="11"/>
        <v>1.4285714285714286</v>
      </c>
    </row>
    <row r="39" spans="1:23" s="149" customFormat="1" ht="14.4" x14ac:dyDescent="0.3">
      <c r="A39" s="141" t="s">
        <v>168</v>
      </c>
      <c r="B39" s="129" t="s">
        <v>13</v>
      </c>
      <c r="C39" s="130">
        <f t="shared" ref="C39:C46" si="16">SUM(D39:G39)</f>
        <v>500.4</v>
      </c>
      <c r="D39" s="147">
        <v>500.4</v>
      </c>
      <c r="E39" s="147"/>
      <c r="F39" s="148"/>
      <c r="G39" s="147"/>
      <c r="I39" s="130">
        <f t="shared" ref="I39:I45" si="17">SUM(J39:M39)</f>
        <v>400</v>
      </c>
      <c r="J39" s="147">
        <v>400</v>
      </c>
      <c r="K39" s="147"/>
      <c r="L39" s="148"/>
      <c r="M39" s="147"/>
      <c r="O39" s="130">
        <f t="shared" ref="O39:O46" si="18">SUM(P39:S39)</f>
        <v>300</v>
      </c>
      <c r="P39" s="147">
        <v>300</v>
      </c>
      <c r="Q39" s="147"/>
      <c r="R39" s="148"/>
      <c r="S39" s="147"/>
      <c r="U39" s="140">
        <f t="shared" si="12"/>
        <v>0.79936051159072741</v>
      </c>
      <c r="V39" s="140">
        <f t="shared" si="11"/>
        <v>0.75</v>
      </c>
    </row>
    <row r="40" spans="1:23" s="149" customFormat="1" ht="14.4" x14ac:dyDescent="0.3">
      <c r="A40" s="141" t="s">
        <v>169</v>
      </c>
      <c r="B40" s="129" t="s">
        <v>15</v>
      </c>
      <c r="C40" s="130">
        <f t="shared" si="16"/>
        <v>30</v>
      </c>
      <c r="D40" s="147">
        <v>30</v>
      </c>
      <c r="E40" s="147"/>
      <c r="F40" s="148"/>
      <c r="G40" s="147"/>
      <c r="I40" s="130">
        <f t="shared" si="17"/>
        <v>30</v>
      </c>
      <c r="J40" s="147">
        <v>30</v>
      </c>
      <c r="K40" s="147"/>
      <c r="L40" s="148"/>
      <c r="M40" s="147"/>
      <c r="O40" s="130">
        <f t="shared" si="18"/>
        <v>30</v>
      </c>
      <c r="P40" s="147">
        <v>30</v>
      </c>
      <c r="Q40" s="147"/>
      <c r="R40" s="148"/>
      <c r="S40" s="147"/>
      <c r="U40" s="140">
        <f t="shared" si="12"/>
        <v>1</v>
      </c>
      <c r="V40" s="140">
        <f t="shared" si="11"/>
        <v>1</v>
      </c>
    </row>
    <row r="41" spans="1:23" s="149" customFormat="1" ht="14.4" x14ac:dyDescent="0.3">
      <c r="A41" s="141" t="s">
        <v>170</v>
      </c>
      <c r="B41" s="129" t="s">
        <v>17</v>
      </c>
      <c r="C41" s="130">
        <f t="shared" si="16"/>
        <v>19</v>
      </c>
      <c r="D41" s="147">
        <v>19</v>
      </c>
      <c r="E41" s="147"/>
      <c r="F41" s="148"/>
      <c r="G41" s="147"/>
      <c r="I41" s="130">
        <f t="shared" si="17"/>
        <v>20</v>
      </c>
      <c r="J41" s="147">
        <v>20</v>
      </c>
      <c r="K41" s="147"/>
      <c r="L41" s="148"/>
      <c r="M41" s="147"/>
      <c r="O41" s="130">
        <f t="shared" si="18"/>
        <v>20</v>
      </c>
      <c r="P41" s="147">
        <v>20</v>
      </c>
      <c r="Q41" s="147"/>
      <c r="R41" s="148"/>
      <c r="S41" s="147"/>
      <c r="U41" s="140">
        <f t="shared" si="12"/>
        <v>1.0526315789473684</v>
      </c>
      <c r="V41" s="140">
        <f t="shared" si="11"/>
        <v>1</v>
      </c>
    </row>
    <row r="42" spans="1:23" s="149" customFormat="1" ht="14.4" x14ac:dyDescent="0.3">
      <c r="A42" s="145" t="s">
        <v>171</v>
      </c>
      <c r="B42" s="129" t="s">
        <v>19</v>
      </c>
      <c r="C42" s="130">
        <f t="shared" si="16"/>
        <v>453</v>
      </c>
      <c r="D42" s="147">
        <v>453</v>
      </c>
      <c r="E42" s="147"/>
      <c r="F42" s="148"/>
      <c r="G42" s="147"/>
      <c r="I42" s="130">
        <f t="shared" si="17"/>
        <v>500</v>
      </c>
      <c r="J42" s="147">
        <v>500</v>
      </c>
      <c r="K42" s="147"/>
      <c r="L42" s="148"/>
      <c r="M42" s="147"/>
      <c r="O42" s="130">
        <f t="shared" si="18"/>
        <v>560</v>
      </c>
      <c r="P42" s="147">
        <v>560</v>
      </c>
      <c r="Q42" s="147"/>
      <c r="R42" s="148"/>
      <c r="S42" s="147"/>
      <c r="U42" s="140">
        <f t="shared" si="12"/>
        <v>1.1037527593818985</v>
      </c>
      <c r="V42" s="140">
        <f t="shared" si="11"/>
        <v>1.1200000000000001</v>
      </c>
    </row>
    <row r="43" spans="1:23" s="149" customFormat="1" ht="14.4" x14ac:dyDescent="0.3">
      <c r="A43" s="145" t="s">
        <v>172</v>
      </c>
      <c r="B43" s="129" t="s">
        <v>24</v>
      </c>
      <c r="C43" s="130">
        <f t="shared" si="16"/>
        <v>144</v>
      </c>
      <c r="D43" s="147">
        <v>144</v>
      </c>
      <c r="E43" s="147"/>
      <c r="F43" s="148"/>
      <c r="G43" s="147"/>
      <c r="I43" s="130">
        <f t="shared" si="17"/>
        <v>164</v>
      </c>
      <c r="J43" s="147">
        <v>164</v>
      </c>
      <c r="K43" s="147"/>
      <c r="L43" s="148"/>
      <c r="M43" s="147"/>
      <c r="O43" s="130">
        <f t="shared" si="18"/>
        <v>203</v>
      </c>
      <c r="P43" s="147">
        <v>203</v>
      </c>
      <c r="Q43" s="147"/>
      <c r="R43" s="148"/>
      <c r="S43" s="147"/>
      <c r="U43" s="140">
        <f t="shared" si="12"/>
        <v>1.1388888888888888</v>
      </c>
      <c r="V43" s="140">
        <f t="shared" si="11"/>
        <v>1.2378048780487805</v>
      </c>
    </row>
    <row r="44" spans="1:23" s="149" customFormat="1" ht="14.4" x14ac:dyDescent="0.3">
      <c r="A44" s="155" t="s">
        <v>173</v>
      </c>
      <c r="B44" s="129" t="s">
        <v>26</v>
      </c>
      <c r="C44" s="130">
        <f t="shared" si="16"/>
        <v>0</v>
      </c>
      <c r="D44" s="147"/>
      <c r="E44" s="147"/>
      <c r="F44" s="148"/>
      <c r="G44" s="147"/>
      <c r="I44" s="130">
        <f t="shared" si="17"/>
        <v>0</v>
      </c>
      <c r="J44" s="147"/>
      <c r="K44" s="147"/>
      <c r="L44" s="148"/>
      <c r="M44" s="147"/>
      <c r="O44" s="130">
        <f t="shared" si="18"/>
        <v>0</v>
      </c>
      <c r="P44" s="147"/>
      <c r="Q44" s="147"/>
      <c r="R44" s="148"/>
      <c r="S44" s="147"/>
      <c r="U44" s="140" t="e">
        <f t="shared" si="12"/>
        <v>#DIV/0!</v>
      </c>
      <c r="V44" s="140" t="e">
        <f t="shared" si="11"/>
        <v>#DIV/0!</v>
      </c>
    </row>
    <row r="45" spans="1:23" s="149" customFormat="1" ht="14.4" x14ac:dyDescent="0.3">
      <c r="A45" s="145" t="s">
        <v>174</v>
      </c>
      <c r="B45" s="156" t="s">
        <v>28</v>
      </c>
      <c r="C45" s="130">
        <f t="shared" si="16"/>
        <v>8</v>
      </c>
      <c r="D45" s="147">
        <v>8</v>
      </c>
      <c r="E45" s="147"/>
      <c r="F45" s="148"/>
      <c r="G45" s="147"/>
      <c r="I45" s="130">
        <f t="shared" si="17"/>
        <v>10</v>
      </c>
      <c r="J45" s="147">
        <v>10</v>
      </c>
      <c r="K45" s="147"/>
      <c r="L45" s="148"/>
      <c r="M45" s="147"/>
      <c r="O45" s="130">
        <f t="shared" si="18"/>
        <v>10</v>
      </c>
      <c r="P45" s="147">
        <v>10</v>
      </c>
      <c r="Q45" s="147"/>
      <c r="R45" s="148"/>
      <c r="S45" s="147"/>
      <c r="U45" s="140">
        <f t="shared" si="12"/>
        <v>1.25</v>
      </c>
      <c r="V45" s="140">
        <f t="shared" si="11"/>
        <v>1</v>
      </c>
    </row>
    <row r="46" spans="1:23" s="151" customFormat="1" ht="14.4" x14ac:dyDescent="0.3">
      <c r="A46" s="141" t="s">
        <v>175</v>
      </c>
      <c r="B46" s="156" t="s">
        <v>30</v>
      </c>
      <c r="C46" s="130">
        <f t="shared" si="16"/>
        <v>4.0999999999999996</v>
      </c>
      <c r="D46" s="157">
        <v>4.0999999999999996</v>
      </c>
      <c r="E46" s="157"/>
      <c r="F46" s="158"/>
      <c r="G46" s="157"/>
      <c r="H46" s="149"/>
      <c r="I46" s="130">
        <f>SUM(J46:M46)</f>
        <v>6</v>
      </c>
      <c r="J46" s="157">
        <v>6</v>
      </c>
      <c r="K46" s="157"/>
      <c r="L46" s="158"/>
      <c r="M46" s="157"/>
      <c r="N46" s="149"/>
      <c r="O46" s="130">
        <f t="shared" si="18"/>
        <v>7</v>
      </c>
      <c r="P46" s="157">
        <v>7</v>
      </c>
      <c r="Q46" s="157"/>
      <c r="R46" s="158"/>
      <c r="S46" s="157"/>
      <c r="T46" s="149"/>
      <c r="U46" s="140">
        <f t="shared" si="12"/>
        <v>1.4634146341463417</v>
      </c>
      <c r="V46" s="140">
        <f t="shared" si="11"/>
        <v>1.1666666666666667</v>
      </c>
      <c r="W46" s="149"/>
    </row>
    <row r="47" spans="1:23" s="149" customFormat="1" ht="14.4" x14ac:dyDescent="0.3">
      <c r="A47" s="159" t="s">
        <v>118</v>
      </c>
      <c r="B47" s="160"/>
      <c r="C47" s="125">
        <f>C30-C37</f>
        <v>3.9000000000003183</v>
      </c>
      <c r="D47" s="125">
        <f t="shared" ref="D47:G47" si="19">D30-D37</f>
        <v>3.9000000000003183</v>
      </c>
      <c r="E47" s="125">
        <f t="shared" si="19"/>
        <v>0</v>
      </c>
      <c r="F47" s="125">
        <f t="shared" si="19"/>
        <v>0</v>
      </c>
      <c r="G47" s="125">
        <f t="shared" si="19"/>
        <v>0</v>
      </c>
      <c r="H47" s="161"/>
      <c r="I47" s="125">
        <f>I30-I37</f>
        <v>100</v>
      </c>
      <c r="J47" s="125">
        <f t="shared" ref="J47:M47" si="20">J30-J37</f>
        <v>100</v>
      </c>
      <c r="K47" s="125">
        <f t="shared" si="20"/>
        <v>0</v>
      </c>
      <c r="L47" s="125">
        <f t="shared" si="20"/>
        <v>0</v>
      </c>
      <c r="M47" s="125">
        <f t="shared" si="20"/>
        <v>0</v>
      </c>
      <c r="N47" s="161"/>
      <c r="O47" s="125">
        <f>SUM(P47:S47)</f>
        <v>120</v>
      </c>
      <c r="P47" s="125">
        <f t="shared" ref="P47:S47" si="21">P30-P37</f>
        <v>120</v>
      </c>
      <c r="Q47" s="125">
        <f t="shared" si="21"/>
        <v>0</v>
      </c>
      <c r="R47" s="125">
        <f t="shared" si="21"/>
        <v>0</v>
      </c>
      <c r="S47" s="125">
        <f t="shared" si="21"/>
        <v>0</v>
      </c>
      <c r="T47" s="161"/>
      <c r="U47" s="162"/>
      <c r="V47" s="162"/>
    </row>
    <row r="48" spans="1:23" s="149" customFormat="1" ht="14.4" x14ac:dyDescent="0.3">
      <c r="A48" s="163" t="s">
        <v>97</v>
      </c>
      <c r="B48" s="164"/>
      <c r="C48" s="165"/>
      <c r="D48" s="166"/>
      <c r="E48" s="166"/>
      <c r="F48" s="166"/>
      <c r="G48" s="166"/>
      <c r="H48" s="161"/>
      <c r="I48" s="165"/>
      <c r="J48" s="166"/>
      <c r="K48" s="166"/>
      <c r="L48" s="166"/>
      <c r="M48" s="166"/>
      <c r="N48" s="161"/>
      <c r="O48" s="165"/>
      <c r="P48" s="166"/>
      <c r="Q48" s="166"/>
      <c r="R48" s="166"/>
      <c r="S48" s="166"/>
      <c r="T48" s="161"/>
      <c r="U48" s="167"/>
      <c r="V48" s="167"/>
    </row>
    <row r="49" spans="1:23" s="149" customFormat="1" ht="15.6" x14ac:dyDescent="0.3">
      <c r="A49" s="294" t="s">
        <v>176</v>
      </c>
      <c r="B49" s="295"/>
      <c r="C49" s="150">
        <f>C47+C48</f>
        <v>3.9000000000003183</v>
      </c>
      <c r="D49" s="150">
        <f>D30-D37</f>
        <v>3.9000000000003183</v>
      </c>
      <c r="E49" s="150">
        <f>E30-E37</f>
        <v>0</v>
      </c>
      <c r="F49" s="150">
        <f>F30-F37</f>
        <v>0</v>
      </c>
      <c r="G49" s="150">
        <f>G30-G37</f>
        <v>0</v>
      </c>
      <c r="I49" s="150">
        <f>I47+I48</f>
        <v>100</v>
      </c>
      <c r="J49" s="150">
        <f>J30-J37</f>
        <v>100</v>
      </c>
      <c r="K49" s="150">
        <f>K30-K37</f>
        <v>0</v>
      </c>
      <c r="L49" s="150">
        <f>L30-L37</f>
        <v>0</v>
      </c>
      <c r="M49" s="150">
        <f>M30-M37</f>
        <v>0</v>
      </c>
      <c r="O49" s="150">
        <f>O47+O48</f>
        <v>120</v>
      </c>
      <c r="P49" s="150">
        <f>P30-P37</f>
        <v>120</v>
      </c>
      <c r="Q49" s="150">
        <f>Q30-Q37</f>
        <v>0</v>
      </c>
      <c r="R49" s="150">
        <f>R30-R37</f>
        <v>0</v>
      </c>
      <c r="S49" s="150">
        <f>S30-S37</f>
        <v>0</v>
      </c>
      <c r="U49" s="152">
        <f t="shared" ref="U49" si="22">I49/C49</f>
        <v>25.64102564102355</v>
      </c>
      <c r="V49" s="152">
        <f t="shared" ref="V49" si="23">O49/I49</f>
        <v>1.2</v>
      </c>
    </row>
    <row r="50" spans="1:23" s="177" customFormat="1" ht="15.6" x14ac:dyDescent="0.3">
      <c r="A50" s="298"/>
      <c r="B50" s="298"/>
      <c r="C50" s="174"/>
      <c r="D50" s="174"/>
      <c r="E50" s="174"/>
      <c r="F50" s="174"/>
      <c r="G50" s="174"/>
      <c r="H50" s="175"/>
      <c r="I50" s="176"/>
      <c r="J50" s="176"/>
      <c r="K50" s="176"/>
      <c r="L50" s="176"/>
      <c r="M50" s="176"/>
      <c r="O50" s="176"/>
      <c r="P50" s="176"/>
      <c r="Q50" s="176"/>
      <c r="R50" s="176"/>
      <c r="S50" s="176"/>
      <c r="U50" s="172"/>
      <c r="V50" s="172"/>
    </row>
    <row r="51" spans="1:23" s="149" customFormat="1" ht="14.4" x14ac:dyDescent="0.3">
      <c r="A51" s="297" t="s">
        <v>177</v>
      </c>
      <c r="B51" s="297"/>
      <c r="C51" s="297"/>
      <c r="D51" s="297"/>
      <c r="E51" s="297"/>
      <c r="F51" s="297"/>
      <c r="G51" s="299"/>
      <c r="H51" s="170"/>
      <c r="I51" s="296" t="s">
        <v>177</v>
      </c>
      <c r="J51" s="296"/>
      <c r="K51" s="296"/>
      <c r="L51" s="296"/>
      <c r="M51" s="296"/>
      <c r="O51" s="296" t="s">
        <v>177</v>
      </c>
      <c r="P51" s="296"/>
      <c r="Q51" s="296"/>
      <c r="R51" s="296"/>
      <c r="S51" s="296"/>
      <c r="U51" s="173"/>
      <c r="V51" s="173"/>
    </row>
    <row r="52" spans="1:23" ht="14.4" x14ac:dyDescent="0.25">
      <c r="A52" s="291" t="s">
        <v>155</v>
      </c>
      <c r="B52" s="292"/>
      <c r="C52" s="121" t="s">
        <v>156</v>
      </c>
      <c r="D52" s="122" t="s">
        <v>192</v>
      </c>
      <c r="E52" s="122" t="s">
        <v>193</v>
      </c>
      <c r="F52" s="122" t="s">
        <v>194</v>
      </c>
      <c r="G52" s="122"/>
      <c r="I52" s="121" t="s">
        <v>151</v>
      </c>
      <c r="J52" s="122" t="s">
        <v>192</v>
      </c>
      <c r="K52" s="122" t="s">
        <v>193</v>
      </c>
      <c r="L52" s="122" t="s">
        <v>194</v>
      </c>
      <c r="M52" s="122" t="s">
        <v>196</v>
      </c>
      <c r="O52" s="121" t="s">
        <v>152</v>
      </c>
      <c r="P52" s="122" t="s">
        <v>192</v>
      </c>
      <c r="Q52" s="122" t="s">
        <v>193</v>
      </c>
      <c r="R52" s="122" t="s">
        <v>194</v>
      </c>
      <c r="S52" s="122" t="s">
        <v>196</v>
      </c>
      <c r="U52" s="123" t="s">
        <v>157</v>
      </c>
      <c r="V52" s="124" t="s">
        <v>158</v>
      </c>
    </row>
    <row r="53" spans="1:23" s="126" customFormat="1" ht="15.6" x14ac:dyDescent="0.3">
      <c r="A53" s="293" t="s">
        <v>159</v>
      </c>
      <c r="B53" s="293"/>
      <c r="C53" s="125">
        <f>SUM(C54:C59)</f>
        <v>25093.05</v>
      </c>
      <c r="D53" s="178">
        <f>D54+SUM(D56:D59)</f>
        <v>20397.350000000002</v>
      </c>
      <c r="E53" s="178">
        <f>E54+SUM(E56:E59)</f>
        <v>4641</v>
      </c>
      <c r="F53" s="178">
        <f>F54+SUM(F56:F59)</f>
        <v>54.7</v>
      </c>
      <c r="G53" s="178">
        <f>G54+SUM(G56:G59)</f>
        <v>0</v>
      </c>
      <c r="I53" s="125">
        <f>SUM(I54:I59)</f>
        <v>27163</v>
      </c>
      <c r="J53" s="178">
        <f>J54+SUM(J56:J59)</f>
        <v>21600</v>
      </c>
      <c r="K53" s="178">
        <f>K54+SUM(K56:K59)</f>
        <v>5500</v>
      </c>
      <c r="L53" s="178">
        <f>L54+SUM(L56:L59)</f>
        <v>63</v>
      </c>
      <c r="M53" s="178">
        <f>M54+SUM(M56:M59)</f>
        <v>0</v>
      </c>
      <c r="O53" s="125">
        <f>SUM(O54:O59)</f>
        <v>29110</v>
      </c>
      <c r="P53" s="178">
        <f>P54+SUM(P56:P59)</f>
        <v>21350</v>
      </c>
      <c r="Q53" s="178">
        <f>Q54+SUM(Q56:Q59)</f>
        <v>7700</v>
      </c>
      <c r="R53" s="178">
        <f>R54+SUM(R56:R59)</f>
        <v>60</v>
      </c>
      <c r="S53" s="178">
        <f>S54+SUM(S56:S59)</f>
        <v>0</v>
      </c>
      <c r="U53" s="127">
        <f>I53/C53</f>
        <v>1.0824909686148156</v>
      </c>
      <c r="V53" s="127">
        <f t="shared" ref="V53:V69" si="24">O53/I53</f>
        <v>1.0716783860398336</v>
      </c>
    </row>
    <row r="54" spans="1:23" s="133" customFormat="1" ht="14.4" x14ac:dyDescent="0.3">
      <c r="A54" s="128" t="s">
        <v>160</v>
      </c>
      <c r="B54" s="129" t="s">
        <v>126</v>
      </c>
      <c r="C54" s="130">
        <f>C8+C31</f>
        <v>19055.8</v>
      </c>
      <c r="D54" s="179">
        <f t="shared" ref="D54:F54" si="25">D8+D31</f>
        <v>14938.900000000001</v>
      </c>
      <c r="E54" s="179">
        <f t="shared" si="25"/>
        <v>4116.8999999999996</v>
      </c>
      <c r="F54" s="179">
        <f t="shared" si="25"/>
        <v>0</v>
      </c>
      <c r="G54" s="179">
        <f>G8+G31</f>
        <v>0</v>
      </c>
      <c r="I54" s="130">
        <f>I8+I31</f>
        <v>20700</v>
      </c>
      <c r="J54" s="179">
        <f t="shared" ref="J54:L54" si="26">J8+J31</f>
        <v>15700</v>
      </c>
      <c r="K54" s="179">
        <f t="shared" si="26"/>
        <v>5000</v>
      </c>
      <c r="L54" s="179">
        <f t="shared" si="26"/>
        <v>0</v>
      </c>
      <c r="M54" s="179">
        <f>M8+M31</f>
        <v>0</v>
      </c>
      <c r="O54" s="130">
        <f>O8+O31</f>
        <v>23450</v>
      </c>
      <c r="P54" s="179">
        <f t="shared" ref="P54:R54" si="27">P8+P31</f>
        <v>16450</v>
      </c>
      <c r="Q54" s="179">
        <f t="shared" si="27"/>
        <v>7000</v>
      </c>
      <c r="R54" s="179">
        <f t="shared" si="27"/>
        <v>0</v>
      </c>
      <c r="S54" s="179">
        <f>S8+S31</f>
        <v>0</v>
      </c>
      <c r="U54" s="134">
        <f t="shared" ref="U54:U69" si="28">I54/C54</f>
        <v>1.086283441261978</v>
      </c>
      <c r="V54" s="134">
        <f t="shared" si="24"/>
        <v>1.1328502415458936</v>
      </c>
    </row>
    <row r="55" spans="1:23" s="139" customFormat="1" ht="14.4" x14ac:dyDescent="0.3">
      <c r="A55" s="135" t="s">
        <v>161</v>
      </c>
      <c r="B55" s="136" t="s">
        <v>131</v>
      </c>
      <c r="C55" s="130">
        <f t="shared" ref="C55:G59" si="29">C9+C32</f>
        <v>0</v>
      </c>
      <c r="D55" s="179">
        <f t="shared" si="29"/>
        <v>0</v>
      </c>
      <c r="E55" s="179">
        <f t="shared" si="29"/>
        <v>0</v>
      </c>
      <c r="F55" s="179">
        <f t="shared" si="29"/>
        <v>0</v>
      </c>
      <c r="G55" s="179">
        <f t="shared" si="29"/>
        <v>0</v>
      </c>
      <c r="I55" s="130">
        <f t="shared" ref="I55:M59" si="30">I9+I32</f>
        <v>0</v>
      </c>
      <c r="J55" s="179">
        <f t="shared" si="30"/>
        <v>0</v>
      </c>
      <c r="K55" s="179">
        <f t="shared" si="30"/>
        <v>0</v>
      </c>
      <c r="L55" s="179">
        <f t="shared" si="30"/>
        <v>0</v>
      </c>
      <c r="M55" s="179">
        <f t="shared" si="30"/>
        <v>0</v>
      </c>
      <c r="O55" s="130">
        <f t="shared" ref="O55:S59" si="31">O9+O32</f>
        <v>0</v>
      </c>
      <c r="P55" s="179">
        <f t="shared" si="31"/>
        <v>0</v>
      </c>
      <c r="Q55" s="179">
        <f t="shared" si="31"/>
        <v>0</v>
      </c>
      <c r="R55" s="179">
        <f t="shared" si="31"/>
        <v>0</v>
      </c>
      <c r="S55" s="179">
        <f t="shared" si="31"/>
        <v>0</v>
      </c>
      <c r="U55" s="140" t="e">
        <f t="shared" si="28"/>
        <v>#DIV/0!</v>
      </c>
      <c r="V55" s="140" t="e">
        <f t="shared" si="24"/>
        <v>#DIV/0!</v>
      </c>
    </row>
    <row r="56" spans="1:23" s="144" customFormat="1" ht="14.4" x14ac:dyDescent="0.3">
      <c r="A56" s="141" t="s">
        <v>162</v>
      </c>
      <c r="B56" s="136" t="s">
        <v>132</v>
      </c>
      <c r="C56" s="130">
        <f t="shared" si="29"/>
        <v>3547.45</v>
      </c>
      <c r="D56" s="179">
        <f t="shared" si="29"/>
        <v>3129.95</v>
      </c>
      <c r="E56" s="179">
        <f t="shared" si="29"/>
        <v>417.5</v>
      </c>
      <c r="F56" s="179">
        <f t="shared" si="29"/>
        <v>0</v>
      </c>
      <c r="G56" s="179">
        <f t="shared" si="29"/>
        <v>0</v>
      </c>
      <c r="I56" s="130">
        <f t="shared" si="30"/>
        <v>3500</v>
      </c>
      <c r="J56" s="179">
        <f t="shared" si="30"/>
        <v>3000</v>
      </c>
      <c r="K56" s="179">
        <f t="shared" si="30"/>
        <v>500</v>
      </c>
      <c r="L56" s="179">
        <f t="shared" si="30"/>
        <v>0</v>
      </c>
      <c r="M56" s="179">
        <f t="shared" si="30"/>
        <v>0</v>
      </c>
      <c r="O56" s="130">
        <f t="shared" si="31"/>
        <v>2500</v>
      </c>
      <c r="P56" s="179">
        <f t="shared" si="31"/>
        <v>2000</v>
      </c>
      <c r="Q56" s="179">
        <f t="shared" si="31"/>
        <v>500</v>
      </c>
      <c r="R56" s="179">
        <f t="shared" si="31"/>
        <v>0</v>
      </c>
      <c r="S56" s="179">
        <f t="shared" si="31"/>
        <v>0</v>
      </c>
      <c r="U56" s="140">
        <f t="shared" si="28"/>
        <v>0.98662419484418395</v>
      </c>
      <c r="V56" s="140">
        <f t="shared" si="24"/>
        <v>0.7142857142857143</v>
      </c>
    </row>
    <row r="57" spans="1:23" s="144" customFormat="1" ht="14.4" x14ac:dyDescent="0.3">
      <c r="A57" s="141" t="s">
        <v>163</v>
      </c>
      <c r="B57" s="136" t="s">
        <v>99</v>
      </c>
      <c r="C57" s="130">
        <f t="shared" si="29"/>
        <v>0</v>
      </c>
      <c r="D57" s="179">
        <f t="shared" si="29"/>
        <v>0</v>
      </c>
      <c r="E57" s="179">
        <f t="shared" si="29"/>
        <v>0</v>
      </c>
      <c r="F57" s="179">
        <f t="shared" si="29"/>
        <v>0</v>
      </c>
      <c r="G57" s="179">
        <f t="shared" si="29"/>
        <v>0</v>
      </c>
      <c r="I57" s="130">
        <f t="shared" si="30"/>
        <v>0</v>
      </c>
      <c r="J57" s="179">
        <f t="shared" si="30"/>
        <v>0</v>
      </c>
      <c r="K57" s="179">
        <f t="shared" si="30"/>
        <v>0</v>
      </c>
      <c r="L57" s="179">
        <f t="shared" si="30"/>
        <v>0</v>
      </c>
      <c r="M57" s="179">
        <f t="shared" si="30"/>
        <v>0</v>
      </c>
      <c r="O57" s="130">
        <f t="shared" si="31"/>
        <v>0</v>
      </c>
      <c r="P57" s="179">
        <f t="shared" si="31"/>
        <v>0</v>
      </c>
      <c r="Q57" s="179">
        <f t="shared" si="31"/>
        <v>0</v>
      </c>
      <c r="R57" s="179">
        <f t="shared" si="31"/>
        <v>0</v>
      </c>
      <c r="S57" s="179">
        <f t="shared" si="31"/>
        <v>0</v>
      </c>
      <c r="U57" s="140" t="e">
        <f t="shared" si="28"/>
        <v>#DIV/0!</v>
      </c>
      <c r="V57" s="140" t="e">
        <f t="shared" si="24"/>
        <v>#DIV/0!</v>
      </c>
    </row>
    <row r="58" spans="1:23" s="149" customFormat="1" ht="14.4" x14ac:dyDescent="0.3">
      <c r="A58" s="145" t="s">
        <v>164</v>
      </c>
      <c r="B58" s="146" t="s">
        <v>100</v>
      </c>
      <c r="C58" s="130">
        <f t="shared" si="29"/>
        <v>358.3</v>
      </c>
      <c r="D58" s="179">
        <f t="shared" si="29"/>
        <v>358.3</v>
      </c>
      <c r="E58" s="179">
        <f t="shared" si="29"/>
        <v>0</v>
      </c>
      <c r="F58" s="179">
        <f t="shared" si="29"/>
        <v>0</v>
      </c>
      <c r="G58" s="179">
        <f t="shared" si="29"/>
        <v>0</v>
      </c>
      <c r="I58" s="130">
        <f t="shared" si="30"/>
        <v>500</v>
      </c>
      <c r="J58" s="179">
        <f t="shared" si="30"/>
        <v>500</v>
      </c>
      <c r="K58" s="179">
        <f t="shared" si="30"/>
        <v>0</v>
      </c>
      <c r="L58" s="179">
        <f t="shared" si="30"/>
        <v>0</v>
      </c>
      <c r="M58" s="179">
        <f t="shared" si="30"/>
        <v>0</v>
      </c>
      <c r="O58" s="130">
        <f t="shared" si="31"/>
        <v>700</v>
      </c>
      <c r="P58" s="179">
        <f t="shared" si="31"/>
        <v>500</v>
      </c>
      <c r="Q58" s="179">
        <f t="shared" si="31"/>
        <v>200</v>
      </c>
      <c r="R58" s="179">
        <f t="shared" si="31"/>
        <v>0</v>
      </c>
      <c r="S58" s="179">
        <f t="shared" si="31"/>
        <v>0</v>
      </c>
      <c r="U58" s="140">
        <f t="shared" si="28"/>
        <v>1.3954786491766675</v>
      </c>
      <c r="V58" s="140">
        <f t="shared" si="24"/>
        <v>1.4</v>
      </c>
    </row>
    <row r="59" spans="1:23" s="149" customFormat="1" ht="14.4" x14ac:dyDescent="0.3">
      <c r="A59" s="141" t="s">
        <v>165</v>
      </c>
      <c r="B59" s="129" t="s">
        <v>3</v>
      </c>
      <c r="C59" s="130">
        <f t="shared" si="29"/>
        <v>2131.5</v>
      </c>
      <c r="D59" s="179">
        <f t="shared" si="29"/>
        <v>1970.2</v>
      </c>
      <c r="E59" s="179">
        <f t="shared" si="29"/>
        <v>106.6</v>
      </c>
      <c r="F59" s="179">
        <f t="shared" si="29"/>
        <v>54.7</v>
      </c>
      <c r="G59" s="179">
        <f t="shared" si="29"/>
        <v>0</v>
      </c>
      <c r="I59" s="130">
        <f t="shared" si="30"/>
        <v>2463</v>
      </c>
      <c r="J59" s="179">
        <f t="shared" si="30"/>
        <v>2400</v>
      </c>
      <c r="K59" s="179">
        <f t="shared" si="30"/>
        <v>0</v>
      </c>
      <c r="L59" s="179">
        <f t="shared" si="30"/>
        <v>63</v>
      </c>
      <c r="M59" s="179">
        <f t="shared" si="30"/>
        <v>0</v>
      </c>
      <c r="O59" s="130">
        <f t="shared" si="31"/>
        <v>2460</v>
      </c>
      <c r="P59" s="179">
        <f t="shared" si="31"/>
        <v>2400</v>
      </c>
      <c r="Q59" s="179">
        <f t="shared" si="31"/>
        <v>0</v>
      </c>
      <c r="R59" s="179">
        <f t="shared" si="31"/>
        <v>60</v>
      </c>
      <c r="S59" s="179">
        <f t="shared" si="31"/>
        <v>0</v>
      </c>
      <c r="U59" s="140">
        <f t="shared" si="28"/>
        <v>1.1555242786769879</v>
      </c>
      <c r="V59" s="140">
        <f t="shared" si="24"/>
        <v>0.99878197320341044</v>
      </c>
    </row>
    <row r="60" spans="1:23" s="149" customFormat="1" ht="15.6" x14ac:dyDescent="0.3">
      <c r="A60" s="293" t="s">
        <v>166</v>
      </c>
      <c r="B60" s="293"/>
      <c r="C60" s="150">
        <f>SUM(C61:C69)</f>
        <v>51775.9</v>
      </c>
      <c r="D60" s="150">
        <f>SUM(D61:D69)</f>
        <v>41579.199999999997</v>
      </c>
      <c r="E60" s="150">
        <f>SUM(E61:E69)</f>
        <v>9239.5</v>
      </c>
      <c r="F60" s="150">
        <f>SUM(F61:F69)</f>
        <v>957.2</v>
      </c>
      <c r="G60" s="150">
        <f>SUM(G61:G69)</f>
        <v>0</v>
      </c>
      <c r="H60" s="151"/>
      <c r="I60" s="150">
        <f>SUM(I61:I69)</f>
        <v>54463</v>
      </c>
      <c r="J60" s="150">
        <f>SUM(J61:J69)</f>
        <v>37627</v>
      </c>
      <c r="K60" s="150">
        <f>SUM(K61:K69)</f>
        <v>8780</v>
      </c>
      <c r="L60" s="150">
        <f>SUM(L61:L69)</f>
        <v>1288</v>
      </c>
      <c r="M60" s="150">
        <f>SUM(M61:M69)</f>
        <v>6768</v>
      </c>
      <c r="N60" s="151"/>
      <c r="O60" s="150">
        <f>SUM(O61:O69)</f>
        <v>65110</v>
      </c>
      <c r="P60" s="150">
        <f>SUM(P61:P69)</f>
        <v>44990</v>
      </c>
      <c r="Q60" s="150">
        <f>SUM(Q61:Q69)</f>
        <v>10800</v>
      </c>
      <c r="R60" s="150">
        <f>SUM(R61:R69)</f>
        <v>1160</v>
      </c>
      <c r="S60" s="150">
        <f>SUM(S61:S69)</f>
        <v>8160</v>
      </c>
      <c r="T60" s="151"/>
      <c r="U60" s="152">
        <f t="shared" si="28"/>
        <v>1.0518986632777025</v>
      </c>
      <c r="V60" s="152">
        <f t="shared" si="24"/>
        <v>1.1954905164974385</v>
      </c>
      <c r="W60" s="151"/>
    </row>
    <row r="61" spans="1:23" s="149" customFormat="1" ht="14.4" x14ac:dyDescent="0.3">
      <c r="A61" s="141" t="s">
        <v>167</v>
      </c>
      <c r="B61" s="129" t="s">
        <v>11</v>
      </c>
      <c r="C61" s="130">
        <f>C15+C38</f>
        <v>1409.9</v>
      </c>
      <c r="D61" s="180">
        <f t="shared" ref="D61:G61" si="32">D15+D38</f>
        <v>1166.7</v>
      </c>
      <c r="E61" s="180">
        <f t="shared" si="32"/>
        <v>243.2</v>
      </c>
      <c r="F61" s="180">
        <f t="shared" si="32"/>
        <v>0</v>
      </c>
      <c r="G61" s="180">
        <f t="shared" si="32"/>
        <v>0</v>
      </c>
      <c r="I61" s="130">
        <f>I15+I38</f>
        <v>2775</v>
      </c>
      <c r="J61" s="179">
        <f t="shared" ref="J61:M61" si="33">J15+J38</f>
        <v>2228</v>
      </c>
      <c r="K61" s="179">
        <f t="shared" si="33"/>
        <v>422</v>
      </c>
      <c r="L61" s="179">
        <f t="shared" si="33"/>
        <v>25</v>
      </c>
      <c r="M61" s="179">
        <f t="shared" si="33"/>
        <v>100</v>
      </c>
      <c r="O61" s="130">
        <f>O15+O38</f>
        <v>3980</v>
      </c>
      <c r="P61" s="179">
        <f t="shared" ref="P61:S61" si="34">P15+P38</f>
        <v>2670</v>
      </c>
      <c r="Q61" s="179">
        <f t="shared" si="34"/>
        <v>1100</v>
      </c>
      <c r="R61" s="179">
        <f t="shared" si="34"/>
        <v>100</v>
      </c>
      <c r="S61" s="179">
        <f t="shared" si="34"/>
        <v>110</v>
      </c>
      <c r="U61" s="140">
        <f t="shared" si="28"/>
        <v>1.9682246967870061</v>
      </c>
      <c r="V61" s="140">
        <f t="shared" si="24"/>
        <v>1.4342342342342342</v>
      </c>
    </row>
    <row r="62" spans="1:23" s="149" customFormat="1" ht="14.4" x14ac:dyDescent="0.3">
      <c r="A62" s="141" t="s">
        <v>168</v>
      </c>
      <c r="B62" s="129" t="s">
        <v>13</v>
      </c>
      <c r="C62" s="130">
        <f t="shared" ref="C62:G69" si="35">C16+C39</f>
        <v>8003.2</v>
      </c>
      <c r="D62" s="180">
        <f t="shared" si="35"/>
        <v>6567.2</v>
      </c>
      <c r="E62" s="180">
        <f t="shared" si="35"/>
        <v>1436</v>
      </c>
      <c r="F62" s="180">
        <f t="shared" si="35"/>
        <v>0</v>
      </c>
      <c r="G62" s="180">
        <f t="shared" si="35"/>
        <v>0</v>
      </c>
      <c r="I62" s="130">
        <f t="shared" ref="I62:M69" si="36">I16+I39</f>
        <v>6185</v>
      </c>
      <c r="J62" s="179">
        <f t="shared" si="36"/>
        <v>5485</v>
      </c>
      <c r="K62" s="179">
        <f t="shared" si="36"/>
        <v>500</v>
      </c>
      <c r="L62" s="179">
        <f t="shared" si="36"/>
        <v>0</v>
      </c>
      <c r="M62" s="179">
        <f t="shared" si="36"/>
        <v>200</v>
      </c>
      <c r="O62" s="130">
        <f t="shared" ref="O62:S69" si="37">O16+O39</f>
        <v>8120</v>
      </c>
      <c r="P62" s="179">
        <f t="shared" si="37"/>
        <v>7300</v>
      </c>
      <c r="Q62" s="179">
        <f t="shared" si="37"/>
        <v>600</v>
      </c>
      <c r="R62" s="179">
        <f t="shared" si="37"/>
        <v>0</v>
      </c>
      <c r="S62" s="179">
        <f t="shared" si="37"/>
        <v>220</v>
      </c>
      <c r="U62" s="140">
        <f t="shared" si="28"/>
        <v>0.77281587365053983</v>
      </c>
      <c r="V62" s="140">
        <f t="shared" si="24"/>
        <v>1.31285367825384</v>
      </c>
    </row>
    <row r="63" spans="1:23" s="149" customFormat="1" ht="14.4" x14ac:dyDescent="0.3">
      <c r="A63" s="141" t="s">
        <v>169</v>
      </c>
      <c r="B63" s="129" t="s">
        <v>15</v>
      </c>
      <c r="C63" s="130">
        <f t="shared" si="35"/>
        <v>3119.5</v>
      </c>
      <c r="D63" s="180">
        <f t="shared" si="35"/>
        <v>2456</v>
      </c>
      <c r="E63" s="180">
        <f t="shared" si="35"/>
        <v>608.79999999999995</v>
      </c>
      <c r="F63" s="180">
        <f t="shared" si="35"/>
        <v>54.7</v>
      </c>
      <c r="G63" s="180">
        <f t="shared" si="35"/>
        <v>0</v>
      </c>
      <c r="I63" s="130">
        <f t="shared" si="36"/>
        <v>2437</v>
      </c>
      <c r="J63" s="179">
        <f t="shared" si="36"/>
        <v>1674</v>
      </c>
      <c r="K63" s="179">
        <f t="shared" si="36"/>
        <v>580</v>
      </c>
      <c r="L63" s="179">
        <f t="shared" si="36"/>
        <v>63</v>
      </c>
      <c r="M63" s="179">
        <f t="shared" si="36"/>
        <v>120</v>
      </c>
      <c r="O63" s="130">
        <f t="shared" si="37"/>
        <v>2610</v>
      </c>
      <c r="P63" s="179">
        <f t="shared" si="37"/>
        <v>1630</v>
      </c>
      <c r="Q63" s="179">
        <f t="shared" si="37"/>
        <v>800</v>
      </c>
      <c r="R63" s="179">
        <f t="shared" si="37"/>
        <v>60</v>
      </c>
      <c r="S63" s="179">
        <f t="shared" si="37"/>
        <v>120</v>
      </c>
      <c r="U63" s="140">
        <f t="shared" si="28"/>
        <v>0.78121493829139288</v>
      </c>
      <c r="V63" s="140">
        <f t="shared" si="24"/>
        <v>1.0709889208042676</v>
      </c>
    </row>
    <row r="64" spans="1:23" s="149" customFormat="1" ht="14.4" x14ac:dyDescent="0.3">
      <c r="A64" s="141" t="s">
        <v>170</v>
      </c>
      <c r="B64" s="129" t="s">
        <v>17</v>
      </c>
      <c r="C64" s="130">
        <f t="shared" si="35"/>
        <v>7930.4</v>
      </c>
      <c r="D64" s="180">
        <f t="shared" si="35"/>
        <v>5806.7</v>
      </c>
      <c r="E64" s="180">
        <f t="shared" si="35"/>
        <v>1221.2</v>
      </c>
      <c r="F64" s="180">
        <f t="shared" si="35"/>
        <v>902.5</v>
      </c>
      <c r="G64" s="180">
        <f t="shared" si="35"/>
        <v>0</v>
      </c>
      <c r="I64" s="130">
        <f t="shared" si="36"/>
        <v>7664</v>
      </c>
      <c r="J64" s="179">
        <f t="shared" si="36"/>
        <v>4364</v>
      </c>
      <c r="K64" s="179">
        <f t="shared" si="36"/>
        <v>1100</v>
      </c>
      <c r="L64" s="179">
        <f t="shared" si="36"/>
        <v>1200</v>
      </c>
      <c r="M64" s="179">
        <f t="shared" si="36"/>
        <v>1000</v>
      </c>
      <c r="O64" s="130">
        <f t="shared" si="37"/>
        <v>8120</v>
      </c>
      <c r="P64" s="179">
        <f t="shared" si="37"/>
        <v>5020</v>
      </c>
      <c r="Q64" s="179">
        <f t="shared" si="37"/>
        <v>1100</v>
      </c>
      <c r="R64" s="179">
        <f t="shared" si="37"/>
        <v>1000</v>
      </c>
      <c r="S64" s="179">
        <f t="shared" si="37"/>
        <v>1000</v>
      </c>
      <c r="U64" s="140">
        <f t="shared" si="28"/>
        <v>0.96640774740240099</v>
      </c>
      <c r="V64" s="140">
        <f t="shared" si="24"/>
        <v>1.0594989561586639</v>
      </c>
    </row>
    <row r="65" spans="1:23" s="149" customFormat="1" ht="14.4" x14ac:dyDescent="0.3">
      <c r="A65" s="145" t="s">
        <v>171</v>
      </c>
      <c r="B65" s="129" t="s">
        <v>19</v>
      </c>
      <c r="C65" s="130">
        <f t="shared" si="35"/>
        <v>19833.599999999999</v>
      </c>
      <c r="D65" s="180">
        <f t="shared" si="35"/>
        <v>15629.9</v>
      </c>
      <c r="E65" s="180">
        <f t="shared" si="35"/>
        <v>4203.7</v>
      </c>
      <c r="F65" s="180">
        <f t="shared" si="35"/>
        <v>0</v>
      </c>
      <c r="G65" s="180">
        <f t="shared" si="35"/>
        <v>0</v>
      </c>
      <c r="I65" s="130">
        <f t="shared" si="36"/>
        <v>22809</v>
      </c>
      <c r="J65" s="179">
        <f t="shared" si="36"/>
        <v>14997</v>
      </c>
      <c r="K65" s="179">
        <f t="shared" si="36"/>
        <v>4156</v>
      </c>
      <c r="L65" s="179">
        <f t="shared" si="36"/>
        <v>0</v>
      </c>
      <c r="M65" s="179">
        <f t="shared" si="36"/>
        <v>3656</v>
      </c>
      <c r="O65" s="130">
        <f t="shared" si="37"/>
        <v>26260</v>
      </c>
      <c r="P65" s="179">
        <f t="shared" si="37"/>
        <v>17260</v>
      </c>
      <c r="Q65" s="179">
        <f t="shared" si="37"/>
        <v>4800</v>
      </c>
      <c r="R65" s="179">
        <f t="shared" si="37"/>
        <v>0</v>
      </c>
      <c r="S65" s="179">
        <f t="shared" si="37"/>
        <v>4200</v>
      </c>
      <c r="U65" s="140">
        <f t="shared" si="28"/>
        <v>1.1500181510164571</v>
      </c>
      <c r="V65" s="140">
        <f t="shared" si="24"/>
        <v>1.151299925468017</v>
      </c>
    </row>
    <row r="66" spans="1:23" s="149" customFormat="1" ht="14.4" x14ac:dyDescent="0.3">
      <c r="A66" s="145" t="s">
        <v>172</v>
      </c>
      <c r="B66" s="129" t="s">
        <v>24</v>
      </c>
      <c r="C66" s="130">
        <f t="shared" si="35"/>
        <v>6272</v>
      </c>
      <c r="D66" s="180">
        <f t="shared" si="35"/>
        <v>5080.5</v>
      </c>
      <c r="E66" s="180">
        <f t="shared" si="35"/>
        <v>1191.5</v>
      </c>
      <c r="F66" s="180">
        <f t="shared" si="35"/>
        <v>0</v>
      </c>
      <c r="G66" s="180">
        <f t="shared" si="35"/>
        <v>0</v>
      </c>
      <c r="I66" s="130">
        <f t="shared" si="36"/>
        <v>7749</v>
      </c>
      <c r="J66" s="179">
        <f t="shared" si="36"/>
        <v>5058</v>
      </c>
      <c r="K66" s="179">
        <f t="shared" si="36"/>
        <v>1448</v>
      </c>
      <c r="L66" s="179">
        <f t="shared" si="36"/>
        <v>0</v>
      </c>
      <c r="M66" s="179">
        <f t="shared" si="36"/>
        <v>1243</v>
      </c>
      <c r="O66" s="130">
        <f t="shared" si="37"/>
        <v>8943</v>
      </c>
      <c r="P66" s="179">
        <f t="shared" si="37"/>
        <v>6053</v>
      </c>
      <c r="Q66" s="179">
        <f t="shared" si="37"/>
        <v>1380</v>
      </c>
      <c r="R66" s="179">
        <f t="shared" si="37"/>
        <v>0</v>
      </c>
      <c r="S66" s="179">
        <f t="shared" si="37"/>
        <v>1510</v>
      </c>
      <c r="U66" s="140">
        <f t="shared" si="28"/>
        <v>1.2354910714285714</v>
      </c>
      <c r="V66" s="140">
        <f t="shared" si="24"/>
        <v>1.1540843979868369</v>
      </c>
    </row>
    <row r="67" spans="1:23" s="149" customFormat="1" ht="14.4" x14ac:dyDescent="0.3">
      <c r="A67" s="155" t="s">
        <v>173</v>
      </c>
      <c r="B67" s="129" t="s">
        <v>26</v>
      </c>
      <c r="C67" s="130">
        <f t="shared" si="35"/>
        <v>12.2</v>
      </c>
      <c r="D67" s="180">
        <f t="shared" si="35"/>
        <v>12.2</v>
      </c>
      <c r="E67" s="180">
        <f t="shared" si="35"/>
        <v>0</v>
      </c>
      <c r="F67" s="180">
        <f t="shared" si="35"/>
        <v>0</v>
      </c>
      <c r="G67" s="180">
        <f t="shared" si="35"/>
        <v>0</v>
      </c>
      <c r="I67" s="130">
        <f t="shared" si="36"/>
        <v>100</v>
      </c>
      <c r="J67" s="179">
        <f t="shared" si="36"/>
        <v>100</v>
      </c>
      <c r="K67" s="179">
        <f t="shared" si="36"/>
        <v>0</v>
      </c>
      <c r="L67" s="179">
        <f t="shared" si="36"/>
        <v>0</v>
      </c>
      <c r="M67" s="179">
        <f t="shared" si="36"/>
        <v>0</v>
      </c>
      <c r="O67" s="130">
        <f t="shared" si="37"/>
        <v>60</v>
      </c>
      <c r="P67" s="179">
        <f t="shared" si="37"/>
        <v>40</v>
      </c>
      <c r="Q67" s="179">
        <f t="shared" si="37"/>
        <v>20</v>
      </c>
      <c r="R67" s="179">
        <f t="shared" si="37"/>
        <v>0</v>
      </c>
      <c r="S67" s="179">
        <f t="shared" si="37"/>
        <v>0</v>
      </c>
      <c r="U67" s="140">
        <f t="shared" si="28"/>
        <v>8.1967213114754109</v>
      </c>
      <c r="V67" s="140">
        <f t="shared" si="24"/>
        <v>0.6</v>
      </c>
    </row>
    <row r="68" spans="1:23" s="149" customFormat="1" ht="14.4" x14ac:dyDescent="0.3">
      <c r="A68" s="145" t="s">
        <v>174</v>
      </c>
      <c r="B68" s="156" t="s">
        <v>28</v>
      </c>
      <c r="C68" s="130">
        <f t="shared" si="35"/>
        <v>1912.3</v>
      </c>
      <c r="D68" s="180">
        <f t="shared" si="35"/>
        <v>1912.3</v>
      </c>
      <c r="E68" s="180">
        <f t="shared" si="35"/>
        <v>0</v>
      </c>
      <c r="F68" s="180">
        <f t="shared" si="35"/>
        <v>0</v>
      </c>
      <c r="G68" s="180">
        <f t="shared" si="35"/>
        <v>0</v>
      </c>
      <c r="I68" s="130">
        <f t="shared" si="36"/>
        <v>2000</v>
      </c>
      <c r="J68" s="179">
        <f t="shared" si="36"/>
        <v>2000</v>
      </c>
      <c r="K68" s="179">
        <f t="shared" si="36"/>
        <v>0</v>
      </c>
      <c r="L68" s="179">
        <f t="shared" si="36"/>
        <v>0</v>
      </c>
      <c r="M68" s="179">
        <f t="shared" si="36"/>
        <v>0</v>
      </c>
      <c r="O68" s="130">
        <f t="shared" si="37"/>
        <v>3510</v>
      </c>
      <c r="P68" s="179">
        <f t="shared" si="37"/>
        <v>2960</v>
      </c>
      <c r="Q68" s="179">
        <f t="shared" si="37"/>
        <v>0</v>
      </c>
      <c r="R68" s="179">
        <f t="shared" si="37"/>
        <v>0</v>
      </c>
      <c r="S68" s="179">
        <f t="shared" si="37"/>
        <v>550</v>
      </c>
      <c r="U68" s="140">
        <f t="shared" si="28"/>
        <v>1.045861005072426</v>
      </c>
      <c r="V68" s="140">
        <f t="shared" si="24"/>
        <v>1.7549999999999999</v>
      </c>
    </row>
    <row r="69" spans="1:23" s="151" customFormat="1" ht="14.4" x14ac:dyDescent="0.3">
      <c r="A69" s="141" t="s">
        <v>175</v>
      </c>
      <c r="B69" s="156" t="s">
        <v>30</v>
      </c>
      <c r="C69" s="130">
        <f t="shared" si="35"/>
        <v>3282.7999999999997</v>
      </c>
      <c r="D69" s="180">
        <f t="shared" si="35"/>
        <v>2947.7</v>
      </c>
      <c r="E69" s="180">
        <f t="shared" si="35"/>
        <v>335.1</v>
      </c>
      <c r="F69" s="180">
        <f t="shared" si="35"/>
        <v>0</v>
      </c>
      <c r="G69" s="180">
        <f t="shared" si="35"/>
        <v>0</v>
      </c>
      <c r="H69" s="149"/>
      <c r="I69" s="130">
        <f t="shared" si="36"/>
        <v>2744</v>
      </c>
      <c r="J69" s="179">
        <f t="shared" si="36"/>
        <v>1721</v>
      </c>
      <c r="K69" s="179">
        <f t="shared" si="36"/>
        <v>574</v>
      </c>
      <c r="L69" s="179">
        <f t="shared" si="36"/>
        <v>0</v>
      </c>
      <c r="M69" s="179">
        <f t="shared" si="36"/>
        <v>449</v>
      </c>
      <c r="N69" s="149"/>
      <c r="O69" s="130">
        <f t="shared" si="37"/>
        <v>3507</v>
      </c>
      <c r="P69" s="179">
        <f t="shared" si="37"/>
        <v>2057</v>
      </c>
      <c r="Q69" s="179">
        <f t="shared" si="37"/>
        <v>1000</v>
      </c>
      <c r="R69" s="179">
        <f t="shared" si="37"/>
        <v>0</v>
      </c>
      <c r="S69" s="179">
        <f t="shared" si="37"/>
        <v>450</v>
      </c>
      <c r="T69" s="149"/>
      <c r="U69" s="140">
        <f t="shared" si="28"/>
        <v>0.83587181674180588</v>
      </c>
      <c r="V69" s="140">
        <f t="shared" si="24"/>
        <v>1.278061224489796</v>
      </c>
      <c r="W69" s="149"/>
    </row>
    <row r="70" spans="1:23" s="149" customFormat="1" ht="14.4" x14ac:dyDescent="0.3">
      <c r="A70" s="159" t="s">
        <v>118</v>
      </c>
      <c r="B70" s="160"/>
      <c r="C70" s="125">
        <f>C53-C60</f>
        <v>-26682.850000000002</v>
      </c>
      <c r="D70" s="125">
        <f t="shared" ref="D70:G70" si="38">D53-D60</f>
        <v>-21181.849999999995</v>
      </c>
      <c r="E70" s="125">
        <f t="shared" si="38"/>
        <v>-4598.5</v>
      </c>
      <c r="F70" s="125">
        <f t="shared" si="38"/>
        <v>-902.5</v>
      </c>
      <c r="G70" s="125">
        <f t="shared" si="38"/>
        <v>0</v>
      </c>
      <c r="H70" s="161"/>
      <c r="I70" s="125">
        <f>I53-I60</f>
        <v>-27300</v>
      </c>
      <c r="J70" s="125">
        <f t="shared" ref="J70:M70" si="39">J53-J60</f>
        <v>-16027</v>
      </c>
      <c r="K70" s="125">
        <f t="shared" si="39"/>
        <v>-3280</v>
      </c>
      <c r="L70" s="125">
        <f t="shared" si="39"/>
        <v>-1225</v>
      </c>
      <c r="M70" s="125">
        <f t="shared" si="39"/>
        <v>-6768</v>
      </c>
      <c r="N70" s="161"/>
      <c r="O70" s="125">
        <f>O53-O60</f>
        <v>-36000</v>
      </c>
      <c r="P70" s="125">
        <f t="shared" ref="P70:S70" si="40">P53-P60</f>
        <v>-23640</v>
      </c>
      <c r="Q70" s="125">
        <f t="shared" si="40"/>
        <v>-3100</v>
      </c>
      <c r="R70" s="125">
        <f t="shared" si="40"/>
        <v>-1100</v>
      </c>
      <c r="S70" s="125">
        <f t="shared" si="40"/>
        <v>-8160</v>
      </c>
      <c r="T70" s="161"/>
      <c r="U70" s="162"/>
      <c r="V70" s="162"/>
    </row>
    <row r="71" spans="1:23" s="149" customFormat="1" ht="14.4" x14ac:dyDescent="0.3">
      <c r="A71" s="163" t="s">
        <v>97</v>
      </c>
      <c r="B71" s="164"/>
      <c r="C71" s="165">
        <f>C25+C48</f>
        <v>26690</v>
      </c>
      <c r="D71" s="165">
        <f t="shared" ref="D71:G71" si="41">D25+D48</f>
        <v>21187.5</v>
      </c>
      <c r="E71" s="165">
        <f t="shared" si="41"/>
        <v>4600</v>
      </c>
      <c r="F71" s="165">
        <f t="shared" si="41"/>
        <v>902.5</v>
      </c>
      <c r="G71" s="165">
        <f t="shared" si="41"/>
        <v>0</v>
      </c>
      <c r="H71" s="161"/>
      <c r="I71" s="165">
        <f>I25+I48</f>
        <v>27300</v>
      </c>
      <c r="J71" s="165">
        <f t="shared" ref="J71:M71" si="42">J25+J48</f>
        <v>16027</v>
      </c>
      <c r="K71" s="165">
        <f t="shared" si="42"/>
        <v>3280</v>
      </c>
      <c r="L71" s="165">
        <v>1225</v>
      </c>
      <c r="M71" s="165">
        <f t="shared" si="42"/>
        <v>6768</v>
      </c>
      <c r="N71" s="161"/>
      <c r="O71" s="165">
        <f>O25+O48</f>
        <v>36000</v>
      </c>
      <c r="P71" s="165">
        <f t="shared" ref="P71:S71" si="43">P25+P48</f>
        <v>23640</v>
      </c>
      <c r="Q71" s="165">
        <f t="shared" si="43"/>
        <v>3100</v>
      </c>
      <c r="R71" s="165">
        <f t="shared" si="43"/>
        <v>1100</v>
      </c>
      <c r="S71" s="165">
        <f t="shared" si="43"/>
        <v>8160</v>
      </c>
      <c r="T71" s="161"/>
      <c r="U71" s="167"/>
      <c r="V71" s="167"/>
    </row>
    <row r="72" spans="1:23" s="149" customFormat="1" ht="15.6" x14ac:dyDescent="0.3">
      <c r="A72" s="294" t="s">
        <v>176</v>
      </c>
      <c r="B72" s="295"/>
      <c r="C72" s="150">
        <f>C70+C71</f>
        <v>7.1499999999978172</v>
      </c>
      <c r="D72" s="150">
        <f>D53-D60</f>
        <v>-21181.849999999995</v>
      </c>
      <c r="E72" s="150">
        <f>E53-E60</f>
        <v>-4598.5</v>
      </c>
      <c r="F72" s="150">
        <f>F53-F60</f>
        <v>-902.5</v>
      </c>
      <c r="G72" s="150">
        <f>G53-G60</f>
        <v>0</v>
      </c>
      <c r="I72" s="150">
        <f>I70+I71</f>
        <v>0</v>
      </c>
      <c r="J72" s="150">
        <f>J53-J60</f>
        <v>-16027</v>
      </c>
      <c r="K72" s="150">
        <f>K53-K60</f>
        <v>-3280</v>
      </c>
      <c r="L72" s="150">
        <f>L53-L60</f>
        <v>-1225</v>
      </c>
      <c r="M72" s="150">
        <f>M53-M60</f>
        <v>-6768</v>
      </c>
      <c r="O72" s="150">
        <f>O70+O71</f>
        <v>0</v>
      </c>
      <c r="P72" s="150">
        <f>P53-P60</f>
        <v>-23640</v>
      </c>
      <c r="Q72" s="150">
        <f>Q53-Q60</f>
        <v>-3100</v>
      </c>
      <c r="R72" s="150">
        <f>R53-R60</f>
        <v>-1100</v>
      </c>
      <c r="S72" s="150">
        <f>S53-S60</f>
        <v>-8160</v>
      </c>
      <c r="U72" s="152">
        <f t="shared" ref="U72" si="44">I72/C72</f>
        <v>0</v>
      </c>
      <c r="V72" s="152" t="e">
        <f t="shared" ref="V72" si="45">O72/I72</f>
        <v>#DIV/0!</v>
      </c>
    </row>
    <row r="73" spans="1:23" x14ac:dyDescent="0.25">
      <c r="C73" s="226"/>
    </row>
    <row r="74" spans="1:23" x14ac:dyDescent="0.25">
      <c r="C74" s="226"/>
    </row>
    <row r="75" spans="1:23" x14ac:dyDescent="0.25">
      <c r="C75" s="226"/>
    </row>
    <row r="76" spans="1:23" x14ac:dyDescent="0.25"/>
    <row r="77" spans="1:23" x14ac:dyDescent="0.25"/>
    <row r="78" spans="1:23" x14ac:dyDescent="0.25"/>
    <row r="79" spans="1:23" x14ac:dyDescent="0.25"/>
    <row r="80" spans="1:23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</sheetData>
  <mergeCells count="29">
    <mergeCell ref="A53:B53"/>
    <mergeCell ref="A60:B60"/>
    <mergeCell ref="A72:B72"/>
    <mergeCell ref="A49:B49"/>
    <mergeCell ref="A50:B50"/>
    <mergeCell ref="A51:G51"/>
    <mergeCell ref="I51:M51"/>
    <mergeCell ref="O51:S51"/>
    <mergeCell ref="A52:B52"/>
    <mergeCell ref="A28:G28"/>
    <mergeCell ref="I28:M28"/>
    <mergeCell ref="O28:S28"/>
    <mergeCell ref="A29:B29"/>
    <mergeCell ref="A30:B30"/>
    <mergeCell ref="A37:B37"/>
    <mergeCell ref="A27:B27"/>
    <mergeCell ref="A1:V1"/>
    <mergeCell ref="A3:G3"/>
    <mergeCell ref="I3:M3"/>
    <mergeCell ref="O3:S3"/>
    <mergeCell ref="U3:V3"/>
    <mergeCell ref="A4:G4"/>
    <mergeCell ref="I4:M4"/>
    <mergeCell ref="O4:S4"/>
    <mergeCell ref="D5:F5"/>
    <mergeCell ref="A6:B6"/>
    <mergeCell ref="A7:B7"/>
    <mergeCell ref="A14:B14"/>
    <mergeCell ref="A26:B26"/>
  </mergeCells>
  <conditionalFormatting sqref="U2:V28 U50:V51 U73:V1048576">
    <cfRule type="containsErrors" dxfId="4" priority="3" stopIfTrue="1">
      <formula>ISERROR(U2)</formula>
    </cfRule>
  </conditionalFormatting>
  <conditionalFormatting sqref="U29:V49">
    <cfRule type="containsErrors" dxfId="3" priority="2" stopIfTrue="1">
      <formula>ISERROR(U29)</formula>
    </cfRule>
  </conditionalFormatting>
  <conditionalFormatting sqref="U52:V72">
    <cfRule type="containsErrors" dxfId="2" priority="1" stopIfTrue="1">
      <formula>ISERROR(U52)</formula>
    </cfRule>
  </conditionalFormatting>
  <printOptions horizontalCentered="1" verticalCentered="1"/>
  <pageMargins left="0.15748031496062992" right="3.937007874015748E-2" top="0" bottom="0" header="0" footer="0"/>
  <pageSetup paperSize="9" scale="50" orientation="landscape" r:id="rId1"/>
  <headerFooter>
    <oddFooter>&amp;Rverze 3:  5. 10. 2017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12"/>
  <sheetViews>
    <sheetView showGridLines="0" view="pageLayout" topLeftCell="D1" zoomScaleNormal="100" workbookViewId="0">
      <selection activeCell="D23" sqref="D23"/>
    </sheetView>
  </sheetViews>
  <sheetFormatPr defaultColWidth="9.109375" defaultRowHeight="14.4" zeroHeight="1" x14ac:dyDescent="0.3"/>
  <cols>
    <col min="1" max="1" width="3.109375" customWidth="1"/>
    <col min="2" max="2" width="7.33203125" customWidth="1"/>
    <col min="3" max="3" width="50.44140625" customWidth="1"/>
    <col min="4" max="18" width="10.6640625" customWidth="1"/>
  </cols>
  <sheetData>
    <row r="1" spans="2:18" x14ac:dyDescent="0.3"/>
    <row r="2" spans="2:18" ht="21" x14ac:dyDescent="0.4">
      <c r="B2" s="3" t="s">
        <v>129</v>
      </c>
    </row>
    <row r="3" spans="2:18" x14ac:dyDescent="0.3"/>
    <row r="4" spans="2:18" x14ac:dyDescent="0.3">
      <c r="B4" t="s">
        <v>87</v>
      </c>
      <c r="D4" s="252" t="s">
        <v>178</v>
      </c>
      <c r="E4" s="252"/>
      <c r="F4" s="252"/>
      <c r="G4" s="252"/>
      <c r="H4" s="252"/>
      <c r="I4" s="252"/>
      <c r="J4" s="252"/>
      <c r="K4" s="252"/>
      <c r="L4" s="252"/>
      <c r="M4" s="252"/>
    </row>
    <row r="5" spans="2:18" x14ac:dyDescent="0.3">
      <c r="B5" t="s">
        <v>88</v>
      </c>
      <c r="D5" s="181" t="s">
        <v>180</v>
      </c>
      <c r="M5" s="61"/>
    </row>
    <row r="6" spans="2:18" x14ac:dyDescent="0.3">
      <c r="B6" t="s">
        <v>89</v>
      </c>
      <c r="D6" t="s">
        <v>179</v>
      </c>
      <c r="M6" s="61"/>
    </row>
    <row r="7" spans="2:18" x14ac:dyDescent="0.3"/>
    <row r="8" spans="2:18" x14ac:dyDescent="0.3">
      <c r="B8" s="1" t="s">
        <v>70</v>
      </c>
    </row>
    <row r="9" spans="2:18" ht="15" thickBot="1" x14ac:dyDescent="0.35">
      <c r="E9">
        <v>2016</v>
      </c>
      <c r="H9">
        <v>2017</v>
      </c>
      <c r="K9">
        <v>2018</v>
      </c>
      <c r="N9">
        <v>2019</v>
      </c>
      <c r="Q9">
        <v>2020</v>
      </c>
    </row>
    <row r="10" spans="2:18" x14ac:dyDescent="0.3">
      <c r="B10" s="253" t="s">
        <v>41</v>
      </c>
      <c r="C10" s="255" t="s">
        <v>42</v>
      </c>
      <c r="D10" s="245" t="s">
        <v>114</v>
      </c>
      <c r="E10" s="246"/>
      <c r="F10" s="247"/>
      <c r="G10" s="250" t="s">
        <v>115</v>
      </c>
      <c r="H10" s="246"/>
      <c r="I10" s="251"/>
      <c r="J10" s="245" t="s">
        <v>116</v>
      </c>
      <c r="K10" s="246"/>
      <c r="L10" s="247"/>
      <c r="M10" s="245" t="s">
        <v>117</v>
      </c>
      <c r="N10" s="246"/>
      <c r="O10" s="247"/>
      <c r="P10" s="245" t="s">
        <v>127</v>
      </c>
      <c r="Q10" s="246"/>
      <c r="R10" s="247"/>
    </row>
    <row r="11" spans="2:18" ht="29.4" thickBot="1" x14ac:dyDescent="0.35">
      <c r="B11" s="254"/>
      <c r="C11" s="256"/>
      <c r="D11" s="9" t="s">
        <v>43</v>
      </c>
      <c r="E11" s="10" t="s">
        <v>44</v>
      </c>
      <c r="F11" s="11" t="s">
        <v>45</v>
      </c>
      <c r="G11" s="12" t="s">
        <v>43</v>
      </c>
      <c r="H11" s="10" t="s">
        <v>44</v>
      </c>
      <c r="I11" s="13" t="s">
        <v>45</v>
      </c>
      <c r="J11" s="9" t="s">
        <v>43</v>
      </c>
      <c r="K11" s="10" t="s">
        <v>44</v>
      </c>
      <c r="L11" s="11" t="s">
        <v>45</v>
      </c>
      <c r="M11" s="9" t="s">
        <v>43</v>
      </c>
      <c r="N11" s="10" t="s">
        <v>44</v>
      </c>
      <c r="O11" s="11" t="s">
        <v>45</v>
      </c>
      <c r="P11" s="9" t="s">
        <v>43</v>
      </c>
      <c r="Q11" s="10" t="s">
        <v>44</v>
      </c>
      <c r="R11" s="11" t="s">
        <v>45</v>
      </c>
    </row>
    <row r="12" spans="2:18" x14ac:dyDescent="0.3">
      <c r="B12" s="17"/>
      <c r="C12" s="20" t="s">
        <v>46</v>
      </c>
      <c r="D12" s="14" t="s">
        <v>47</v>
      </c>
      <c r="E12" s="15" t="s">
        <v>48</v>
      </c>
      <c r="F12" s="16" t="s">
        <v>50</v>
      </c>
      <c r="G12" s="7" t="s">
        <v>49</v>
      </c>
      <c r="H12" s="5" t="s">
        <v>91</v>
      </c>
      <c r="I12" s="8" t="s">
        <v>92</v>
      </c>
      <c r="J12" s="4" t="s">
        <v>105</v>
      </c>
      <c r="K12" s="5" t="s">
        <v>106</v>
      </c>
      <c r="L12" s="6" t="s">
        <v>107</v>
      </c>
      <c r="M12" s="4" t="s">
        <v>108</v>
      </c>
      <c r="N12" s="5" t="s">
        <v>109</v>
      </c>
      <c r="O12" s="6" t="s">
        <v>110</v>
      </c>
      <c r="P12" s="4" t="s">
        <v>111</v>
      </c>
      <c r="Q12" s="5" t="s">
        <v>112</v>
      </c>
      <c r="R12" s="6" t="s">
        <v>113</v>
      </c>
    </row>
    <row r="13" spans="2:18" x14ac:dyDescent="0.3">
      <c r="B13" s="18" t="s">
        <v>0</v>
      </c>
      <c r="C13" s="21" t="s">
        <v>1</v>
      </c>
      <c r="D13" s="29">
        <v>17858.599999999999</v>
      </c>
      <c r="E13" s="30">
        <v>1197.2</v>
      </c>
      <c r="F13" s="31">
        <f>D13+E13</f>
        <v>19055.8</v>
      </c>
      <c r="G13" s="29">
        <v>19400</v>
      </c>
      <c r="H13" s="30">
        <v>1300</v>
      </c>
      <c r="I13" s="31">
        <f>G13+H13</f>
        <v>20700</v>
      </c>
      <c r="J13" s="29">
        <v>22100</v>
      </c>
      <c r="K13" s="30">
        <v>1350</v>
      </c>
      <c r="L13" s="31">
        <f>J13+K13</f>
        <v>23450</v>
      </c>
      <c r="M13" s="29">
        <v>22500</v>
      </c>
      <c r="N13" s="30">
        <v>1400</v>
      </c>
      <c r="O13" s="31">
        <f>M13+N13</f>
        <v>23900</v>
      </c>
      <c r="P13" s="29">
        <v>23000</v>
      </c>
      <c r="Q13" s="30">
        <v>1500</v>
      </c>
      <c r="R13" s="31">
        <f>P13+Q13</f>
        <v>24500</v>
      </c>
    </row>
    <row r="14" spans="2:18" x14ac:dyDescent="0.3">
      <c r="B14" s="18" t="s">
        <v>2</v>
      </c>
      <c r="C14" s="23" t="s">
        <v>98</v>
      </c>
      <c r="D14" s="32"/>
      <c r="E14" s="33"/>
      <c r="F14" s="31">
        <f t="shared" ref="F14:F41" si="0">D14+E14</f>
        <v>0</v>
      </c>
      <c r="G14" s="32"/>
      <c r="H14" s="33"/>
      <c r="I14" s="31">
        <f t="shared" ref="I14:I36" si="1">G14+H14</f>
        <v>0</v>
      </c>
      <c r="J14" s="32"/>
      <c r="K14" s="33"/>
      <c r="L14" s="31">
        <f t="shared" ref="L14:L36" si="2">J14+K14</f>
        <v>0</v>
      </c>
      <c r="M14" s="32"/>
      <c r="N14" s="33"/>
      <c r="O14" s="31">
        <f t="shared" ref="O14:O36" si="3">M14+N14</f>
        <v>0</v>
      </c>
      <c r="P14" s="32"/>
      <c r="Q14" s="33"/>
      <c r="R14" s="31">
        <f t="shared" ref="R14:R36" si="4">P14+Q14</f>
        <v>0</v>
      </c>
    </row>
    <row r="15" spans="2:18" x14ac:dyDescent="0.3">
      <c r="B15" s="18" t="s">
        <v>4</v>
      </c>
      <c r="C15" s="22" t="s">
        <v>140</v>
      </c>
      <c r="D15" s="29">
        <v>3547.45</v>
      </c>
      <c r="E15" s="30"/>
      <c r="F15" s="31">
        <f t="shared" si="0"/>
        <v>3547.45</v>
      </c>
      <c r="G15" s="29">
        <v>3500</v>
      </c>
      <c r="H15" s="30"/>
      <c r="I15" s="31">
        <f t="shared" si="1"/>
        <v>3500</v>
      </c>
      <c r="J15" s="29">
        <v>2500</v>
      </c>
      <c r="K15" s="30"/>
      <c r="L15" s="31">
        <f t="shared" si="2"/>
        <v>2500</v>
      </c>
      <c r="M15" s="29">
        <v>2500</v>
      </c>
      <c r="N15" s="30"/>
      <c r="O15" s="31">
        <f t="shared" si="3"/>
        <v>2500</v>
      </c>
      <c r="P15" s="29">
        <v>2500</v>
      </c>
      <c r="Q15" s="30"/>
      <c r="R15" s="31">
        <f t="shared" si="4"/>
        <v>2500</v>
      </c>
    </row>
    <row r="16" spans="2:18" x14ac:dyDescent="0.3">
      <c r="B16" s="18" t="s">
        <v>6</v>
      </c>
      <c r="C16" s="23" t="s">
        <v>99</v>
      </c>
      <c r="D16" s="29"/>
      <c r="E16" s="30"/>
      <c r="F16" s="31">
        <f t="shared" si="0"/>
        <v>0</v>
      </c>
      <c r="G16" s="29"/>
      <c r="H16" s="30"/>
      <c r="I16" s="31">
        <f t="shared" si="1"/>
        <v>0</v>
      </c>
      <c r="J16" s="29"/>
      <c r="K16" s="30"/>
      <c r="L16" s="31">
        <f t="shared" si="2"/>
        <v>0</v>
      </c>
      <c r="M16" s="29"/>
      <c r="N16" s="30"/>
      <c r="O16" s="31">
        <f t="shared" si="3"/>
        <v>0</v>
      </c>
      <c r="P16" s="29"/>
      <c r="Q16" s="30"/>
      <c r="R16" s="31">
        <f t="shared" si="4"/>
        <v>0</v>
      </c>
    </row>
    <row r="17" spans="2:18" x14ac:dyDescent="0.3">
      <c r="B17" s="18" t="s">
        <v>8</v>
      </c>
      <c r="C17" s="23" t="s">
        <v>100</v>
      </c>
      <c r="D17" s="29">
        <v>358.3</v>
      </c>
      <c r="E17" s="30"/>
      <c r="F17" s="31">
        <f t="shared" si="0"/>
        <v>358.3</v>
      </c>
      <c r="G17" s="29">
        <v>500</v>
      </c>
      <c r="H17" s="30"/>
      <c r="I17" s="31">
        <f t="shared" si="1"/>
        <v>500</v>
      </c>
      <c r="J17" s="29">
        <v>700</v>
      </c>
      <c r="K17" s="30"/>
      <c r="L17" s="31">
        <f t="shared" si="2"/>
        <v>700</v>
      </c>
      <c r="M17" s="29">
        <v>800</v>
      </c>
      <c r="N17" s="30"/>
      <c r="O17" s="31">
        <f t="shared" si="3"/>
        <v>800</v>
      </c>
      <c r="P17" s="29">
        <v>800</v>
      </c>
      <c r="Q17" s="30"/>
      <c r="R17" s="31">
        <f t="shared" si="4"/>
        <v>800</v>
      </c>
    </row>
    <row r="18" spans="2:18" x14ac:dyDescent="0.3">
      <c r="B18" s="18" t="s">
        <v>10</v>
      </c>
      <c r="C18" s="24" t="s">
        <v>3</v>
      </c>
      <c r="D18" s="32">
        <v>2131.5</v>
      </c>
      <c r="E18" s="33"/>
      <c r="F18" s="31">
        <f t="shared" si="0"/>
        <v>2131.5</v>
      </c>
      <c r="G18" s="32">
        <v>2463</v>
      </c>
      <c r="H18" s="33"/>
      <c r="I18" s="31">
        <f t="shared" si="1"/>
        <v>2463</v>
      </c>
      <c r="J18" s="32">
        <v>2460</v>
      </c>
      <c r="K18" s="33"/>
      <c r="L18" s="31">
        <f t="shared" si="2"/>
        <v>2460</v>
      </c>
      <c r="M18" s="32">
        <v>2500</v>
      </c>
      <c r="N18" s="33"/>
      <c r="O18" s="31">
        <f t="shared" si="3"/>
        <v>2500</v>
      </c>
      <c r="P18" s="32">
        <v>2500</v>
      </c>
      <c r="Q18" s="33"/>
      <c r="R18" s="31">
        <f t="shared" si="4"/>
        <v>2500</v>
      </c>
    </row>
    <row r="19" spans="2:18" x14ac:dyDescent="0.3">
      <c r="B19" s="18" t="s">
        <v>12</v>
      </c>
      <c r="C19" s="24" t="s">
        <v>5</v>
      </c>
      <c r="D19" s="32"/>
      <c r="E19" s="33"/>
      <c r="F19" s="31">
        <f t="shared" si="0"/>
        <v>0</v>
      </c>
      <c r="G19" s="32"/>
      <c r="H19" s="33"/>
      <c r="I19" s="31">
        <f t="shared" si="1"/>
        <v>0</v>
      </c>
      <c r="J19" s="32"/>
      <c r="K19" s="33"/>
      <c r="L19" s="31">
        <f t="shared" si="2"/>
        <v>0</v>
      </c>
      <c r="M19" s="32"/>
      <c r="N19" s="33"/>
      <c r="O19" s="31">
        <f t="shared" si="3"/>
        <v>0</v>
      </c>
      <c r="P19" s="32"/>
      <c r="Q19" s="33"/>
      <c r="R19" s="31">
        <f t="shared" si="4"/>
        <v>0</v>
      </c>
    </row>
    <row r="20" spans="2:18" x14ac:dyDescent="0.3">
      <c r="B20" s="18" t="s">
        <v>14</v>
      </c>
      <c r="C20" s="25" t="s">
        <v>7</v>
      </c>
      <c r="D20" s="32">
        <v>153.4</v>
      </c>
      <c r="E20" s="33"/>
      <c r="F20" s="31">
        <f t="shared" si="0"/>
        <v>153.4</v>
      </c>
      <c r="G20" s="32">
        <v>100</v>
      </c>
      <c r="H20" s="33"/>
      <c r="I20" s="31">
        <f t="shared" si="1"/>
        <v>100</v>
      </c>
      <c r="J20" s="32">
        <v>100</v>
      </c>
      <c r="K20" s="33"/>
      <c r="L20" s="31">
        <f t="shared" si="2"/>
        <v>100</v>
      </c>
      <c r="M20" s="32">
        <v>100</v>
      </c>
      <c r="N20" s="33"/>
      <c r="O20" s="31">
        <f t="shared" si="3"/>
        <v>100</v>
      </c>
      <c r="P20" s="32">
        <v>100</v>
      </c>
      <c r="Q20" s="33"/>
      <c r="R20" s="31">
        <f t="shared" si="4"/>
        <v>100</v>
      </c>
    </row>
    <row r="21" spans="2:18" x14ac:dyDescent="0.3">
      <c r="B21" s="19" t="s">
        <v>16</v>
      </c>
      <c r="C21" s="26" t="s">
        <v>9</v>
      </c>
      <c r="D21" s="34">
        <f>SUM(D13:D18)</f>
        <v>23895.85</v>
      </c>
      <c r="E21" s="34">
        <f>SUM(E13:E18)</f>
        <v>1197.2</v>
      </c>
      <c r="F21" s="35">
        <f t="shared" si="0"/>
        <v>25093.05</v>
      </c>
      <c r="G21" s="34">
        <f>SUM(G13:G18)</f>
        <v>25863</v>
      </c>
      <c r="H21" s="34">
        <f>SUM(H13:H18)</f>
        <v>1300</v>
      </c>
      <c r="I21" s="35">
        <f t="shared" si="1"/>
        <v>27163</v>
      </c>
      <c r="J21" s="34">
        <f>SUM(J13:J18)</f>
        <v>27760</v>
      </c>
      <c r="K21" s="34">
        <f>SUM(K13:K18)</f>
        <v>1350</v>
      </c>
      <c r="L21" s="35">
        <f t="shared" si="2"/>
        <v>29110</v>
      </c>
      <c r="M21" s="34">
        <f>SUM(M13:M18)</f>
        <v>28300</v>
      </c>
      <c r="N21" s="34">
        <f>SUM(N13:N18)</f>
        <v>1400</v>
      </c>
      <c r="O21" s="35">
        <f t="shared" si="3"/>
        <v>29700</v>
      </c>
      <c r="P21" s="34">
        <f>SUM(P13:P18)</f>
        <v>28800</v>
      </c>
      <c r="Q21" s="34">
        <f>SUM(Q13:Q18)</f>
        <v>1500</v>
      </c>
      <c r="R21" s="35">
        <f t="shared" si="4"/>
        <v>30300</v>
      </c>
    </row>
    <row r="22" spans="2:18" x14ac:dyDescent="0.3">
      <c r="B22" s="18" t="s">
        <v>18</v>
      </c>
      <c r="C22" s="24" t="s">
        <v>11</v>
      </c>
      <c r="D22" s="32">
        <v>1375.1</v>
      </c>
      <c r="E22" s="33">
        <v>34.799999999999997</v>
      </c>
      <c r="F22" s="31">
        <f t="shared" si="0"/>
        <v>1409.8999999999999</v>
      </c>
      <c r="G22" s="32">
        <v>2705</v>
      </c>
      <c r="H22" s="33">
        <v>70</v>
      </c>
      <c r="I22" s="31">
        <f t="shared" si="1"/>
        <v>2775</v>
      </c>
      <c r="J22" s="32">
        <v>3880</v>
      </c>
      <c r="K22" s="33">
        <v>100</v>
      </c>
      <c r="L22" s="31">
        <f t="shared" si="2"/>
        <v>3980</v>
      </c>
      <c r="M22" s="32">
        <v>4100</v>
      </c>
      <c r="N22" s="33">
        <v>100</v>
      </c>
      <c r="O22" s="31">
        <f t="shared" si="3"/>
        <v>4200</v>
      </c>
      <c r="P22" s="32">
        <v>4260</v>
      </c>
      <c r="Q22" s="33">
        <v>100</v>
      </c>
      <c r="R22" s="31">
        <f t="shared" si="4"/>
        <v>4360</v>
      </c>
    </row>
    <row r="23" spans="2:18" x14ac:dyDescent="0.3">
      <c r="B23" s="18" t="s">
        <v>20</v>
      </c>
      <c r="C23" s="24" t="s">
        <v>13</v>
      </c>
      <c r="D23" s="32">
        <v>7502.8</v>
      </c>
      <c r="E23" s="33">
        <v>500.4</v>
      </c>
      <c r="F23" s="31">
        <f t="shared" si="0"/>
        <v>8003.2</v>
      </c>
      <c r="G23" s="32">
        <v>5785</v>
      </c>
      <c r="H23" s="33">
        <v>400</v>
      </c>
      <c r="I23" s="31">
        <f t="shared" si="1"/>
        <v>6185</v>
      </c>
      <c r="J23" s="32">
        <v>7820</v>
      </c>
      <c r="K23" s="33">
        <v>300</v>
      </c>
      <c r="L23" s="31">
        <f t="shared" si="2"/>
        <v>8120</v>
      </c>
      <c r="M23" s="32">
        <v>8060</v>
      </c>
      <c r="N23" s="33">
        <v>270</v>
      </c>
      <c r="O23" s="31">
        <f t="shared" si="3"/>
        <v>8330</v>
      </c>
      <c r="P23" s="32">
        <v>8300</v>
      </c>
      <c r="Q23" s="33">
        <v>245</v>
      </c>
      <c r="R23" s="31">
        <f t="shared" si="4"/>
        <v>8545</v>
      </c>
    </row>
    <row r="24" spans="2:18" x14ac:dyDescent="0.3">
      <c r="B24" s="18" t="s">
        <v>21</v>
      </c>
      <c r="C24" s="24" t="s">
        <v>15</v>
      </c>
      <c r="D24" s="32">
        <v>3089.5</v>
      </c>
      <c r="E24" s="33">
        <v>30</v>
      </c>
      <c r="F24" s="31">
        <f t="shared" si="0"/>
        <v>3119.5</v>
      </c>
      <c r="G24" s="32">
        <v>2407</v>
      </c>
      <c r="H24" s="33">
        <v>30</v>
      </c>
      <c r="I24" s="31">
        <f t="shared" si="1"/>
        <v>2437</v>
      </c>
      <c r="J24" s="32">
        <v>2580</v>
      </c>
      <c r="K24" s="33">
        <v>30</v>
      </c>
      <c r="L24" s="31">
        <f t="shared" si="2"/>
        <v>2610</v>
      </c>
      <c r="M24" s="32">
        <v>2500</v>
      </c>
      <c r="N24" s="33">
        <v>30</v>
      </c>
      <c r="O24" s="31">
        <f t="shared" si="3"/>
        <v>2530</v>
      </c>
      <c r="P24" s="32">
        <v>2500</v>
      </c>
      <c r="Q24" s="33">
        <v>30</v>
      </c>
      <c r="R24" s="31">
        <f t="shared" si="4"/>
        <v>2530</v>
      </c>
    </row>
    <row r="25" spans="2:18" x14ac:dyDescent="0.3">
      <c r="B25" s="18" t="s">
        <v>23</v>
      </c>
      <c r="C25" s="24" t="s">
        <v>17</v>
      </c>
      <c r="D25" s="32">
        <v>7911.44</v>
      </c>
      <c r="E25" s="33">
        <v>19</v>
      </c>
      <c r="F25" s="31">
        <f t="shared" si="0"/>
        <v>7930.44</v>
      </c>
      <c r="G25" s="32">
        <v>7644</v>
      </c>
      <c r="H25" s="33">
        <v>20</v>
      </c>
      <c r="I25" s="31">
        <f t="shared" si="1"/>
        <v>7664</v>
      </c>
      <c r="J25" s="32">
        <v>8100</v>
      </c>
      <c r="K25" s="33">
        <v>20</v>
      </c>
      <c r="L25" s="31">
        <f t="shared" si="2"/>
        <v>8120</v>
      </c>
      <c r="M25" s="32">
        <v>8200</v>
      </c>
      <c r="N25" s="33">
        <v>20</v>
      </c>
      <c r="O25" s="31">
        <f t="shared" si="3"/>
        <v>8220</v>
      </c>
      <c r="P25" s="32">
        <v>8300</v>
      </c>
      <c r="Q25" s="33">
        <v>20</v>
      </c>
      <c r="R25" s="31">
        <f t="shared" si="4"/>
        <v>8320</v>
      </c>
    </row>
    <row r="26" spans="2:18" x14ac:dyDescent="0.3">
      <c r="B26" s="18" t="s">
        <v>25</v>
      </c>
      <c r="C26" s="24" t="s">
        <v>19</v>
      </c>
      <c r="D26" s="32">
        <v>19380.599999999999</v>
      </c>
      <c r="E26" s="33">
        <v>453</v>
      </c>
      <c r="F26" s="31">
        <f t="shared" si="0"/>
        <v>19833.599999999999</v>
      </c>
      <c r="G26" s="32">
        <v>22309</v>
      </c>
      <c r="H26" s="33">
        <v>500</v>
      </c>
      <c r="I26" s="31">
        <f t="shared" si="1"/>
        <v>22809</v>
      </c>
      <c r="J26" s="32">
        <v>25700</v>
      </c>
      <c r="K26" s="33">
        <v>560</v>
      </c>
      <c r="L26" s="31">
        <f t="shared" si="2"/>
        <v>26260</v>
      </c>
      <c r="M26" s="32">
        <v>26500</v>
      </c>
      <c r="N26" s="33">
        <v>616</v>
      </c>
      <c r="O26" s="31">
        <f t="shared" si="3"/>
        <v>27116</v>
      </c>
      <c r="P26" s="32">
        <v>27250</v>
      </c>
      <c r="Q26" s="33">
        <v>616</v>
      </c>
      <c r="R26" s="31">
        <f t="shared" si="4"/>
        <v>27866</v>
      </c>
    </row>
    <row r="27" spans="2:18" x14ac:dyDescent="0.3">
      <c r="B27" s="18" t="s">
        <v>27</v>
      </c>
      <c r="C27" s="24" t="s">
        <v>51</v>
      </c>
      <c r="D27" s="32"/>
      <c r="E27" s="33"/>
      <c r="F27" s="31">
        <f t="shared" si="0"/>
        <v>0</v>
      </c>
      <c r="G27" s="32">
        <v>20809</v>
      </c>
      <c r="H27" s="33">
        <v>455</v>
      </c>
      <c r="I27" s="31">
        <f t="shared" si="1"/>
        <v>21264</v>
      </c>
      <c r="J27" s="32">
        <v>24200</v>
      </c>
      <c r="K27" s="33"/>
      <c r="L27" s="31">
        <f t="shared" si="2"/>
        <v>24200</v>
      </c>
      <c r="M27" s="32">
        <v>25000</v>
      </c>
      <c r="N27" s="33"/>
      <c r="O27" s="31">
        <f t="shared" si="3"/>
        <v>25000</v>
      </c>
      <c r="P27" s="32">
        <v>25750</v>
      </c>
      <c r="Q27" s="33"/>
      <c r="R27" s="31">
        <f t="shared" si="4"/>
        <v>25750</v>
      </c>
    </row>
    <row r="28" spans="2:18" x14ac:dyDescent="0.3">
      <c r="B28" s="18" t="s">
        <v>29</v>
      </c>
      <c r="C28" s="25" t="s">
        <v>22</v>
      </c>
      <c r="D28" s="32"/>
      <c r="E28" s="33"/>
      <c r="F28" s="31">
        <f t="shared" si="0"/>
        <v>0</v>
      </c>
      <c r="G28" s="32">
        <v>1500</v>
      </c>
      <c r="H28" s="33">
        <v>45</v>
      </c>
      <c r="I28" s="31">
        <f t="shared" si="1"/>
        <v>1545</v>
      </c>
      <c r="J28" s="32">
        <v>1500</v>
      </c>
      <c r="K28" s="33"/>
      <c r="L28" s="31">
        <f t="shared" si="2"/>
        <v>1500</v>
      </c>
      <c r="M28" s="32">
        <v>1500</v>
      </c>
      <c r="N28" s="33"/>
      <c r="O28" s="31">
        <f t="shared" si="3"/>
        <v>1500</v>
      </c>
      <c r="P28" s="32">
        <v>1500</v>
      </c>
      <c r="Q28" s="33"/>
      <c r="R28" s="31">
        <f t="shared" si="4"/>
        <v>1500</v>
      </c>
    </row>
    <row r="29" spans="2:18" x14ac:dyDescent="0.3">
      <c r="B29" s="18" t="s">
        <v>31</v>
      </c>
      <c r="C29" s="24" t="s">
        <v>24</v>
      </c>
      <c r="D29" s="32">
        <v>6128</v>
      </c>
      <c r="E29" s="33">
        <v>144</v>
      </c>
      <c r="F29" s="31">
        <f t="shared" si="0"/>
        <v>6272</v>
      </c>
      <c r="G29" s="32">
        <v>7585</v>
      </c>
      <c r="H29" s="33">
        <v>164</v>
      </c>
      <c r="I29" s="31">
        <f t="shared" si="1"/>
        <v>7749</v>
      </c>
      <c r="J29" s="32">
        <v>8740</v>
      </c>
      <c r="K29" s="33">
        <v>203</v>
      </c>
      <c r="L29" s="31">
        <f t="shared" si="2"/>
        <v>8943</v>
      </c>
      <c r="M29" s="32">
        <v>9000</v>
      </c>
      <c r="N29" s="33">
        <v>222</v>
      </c>
      <c r="O29" s="31">
        <f t="shared" si="3"/>
        <v>9222</v>
      </c>
      <c r="P29" s="32">
        <v>9270</v>
      </c>
      <c r="Q29" s="33">
        <v>222</v>
      </c>
      <c r="R29" s="31">
        <f t="shared" si="4"/>
        <v>9492</v>
      </c>
    </row>
    <row r="30" spans="2:18" x14ac:dyDescent="0.3">
      <c r="B30" s="18" t="s">
        <v>33</v>
      </c>
      <c r="C30" s="24" t="s">
        <v>26</v>
      </c>
      <c r="D30" s="32">
        <v>12.2</v>
      </c>
      <c r="E30" s="33"/>
      <c r="F30" s="31">
        <f t="shared" si="0"/>
        <v>12.2</v>
      </c>
      <c r="G30" s="32">
        <v>100</v>
      </c>
      <c r="H30" s="33"/>
      <c r="I30" s="31">
        <f t="shared" si="1"/>
        <v>100</v>
      </c>
      <c r="J30" s="32">
        <v>60</v>
      </c>
      <c r="K30" s="33"/>
      <c r="L30" s="31">
        <f t="shared" si="2"/>
        <v>60</v>
      </c>
      <c r="M30" s="32">
        <v>65</v>
      </c>
      <c r="N30" s="33"/>
      <c r="O30" s="31">
        <f t="shared" si="3"/>
        <v>65</v>
      </c>
      <c r="P30" s="32">
        <v>70</v>
      </c>
      <c r="Q30" s="33"/>
      <c r="R30" s="31">
        <f t="shared" si="4"/>
        <v>70</v>
      </c>
    </row>
    <row r="31" spans="2:18" x14ac:dyDescent="0.3">
      <c r="B31" s="18" t="s">
        <v>34</v>
      </c>
      <c r="C31" s="24" t="s">
        <v>28</v>
      </c>
      <c r="D31" s="32">
        <v>1904.3</v>
      </c>
      <c r="E31" s="33">
        <v>8</v>
      </c>
      <c r="F31" s="31">
        <f t="shared" si="0"/>
        <v>1912.3</v>
      </c>
      <c r="G31" s="32">
        <v>1990</v>
      </c>
      <c r="H31" s="33">
        <v>10</v>
      </c>
      <c r="I31" s="31">
        <f t="shared" si="1"/>
        <v>2000</v>
      </c>
      <c r="J31" s="32">
        <v>3500</v>
      </c>
      <c r="K31" s="33">
        <v>10</v>
      </c>
      <c r="L31" s="31">
        <f t="shared" si="2"/>
        <v>3510</v>
      </c>
      <c r="M31" s="32">
        <v>3500</v>
      </c>
      <c r="N31" s="33">
        <v>10</v>
      </c>
      <c r="O31" s="31">
        <f t="shared" si="3"/>
        <v>3510</v>
      </c>
      <c r="P31" s="32">
        <v>3500</v>
      </c>
      <c r="Q31" s="33">
        <v>10</v>
      </c>
      <c r="R31" s="31">
        <f t="shared" si="4"/>
        <v>3510</v>
      </c>
    </row>
    <row r="32" spans="2:18" x14ac:dyDescent="0.3">
      <c r="B32" s="18" t="s">
        <v>36</v>
      </c>
      <c r="C32" s="24" t="s">
        <v>30</v>
      </c>
      <c r="D32" s="32">
        <v>3278.7</v>
      </c>
      <c r="E32" s="33">
        <v>4.0999999999999996</v>
      </c>
      <c r="F32" s="31">
        <f t="shared" si="0"/>
        <v>3282.7999999999997</v>
      </c>
      <c r="G32" s="32">
        <v>2738</v>
      </c>
      <c r="H32" s="33">
        <v>6</v>
      </c>
      <c r="I32" s="31">
        <f t="shared" si="1"/>
        <v>2744</v>
      </c>
      <c r="J32" s="32">
        <v>3500</v>
      </c>
      <c r="K32" s="33">
        <v>7</v>
      </c>
      <c r="L32" s="31">
        <f t="shared" si="2"/>
        <v>3507</v>
      </c>
      <c r="M32" s="32">
        <v>3500</v>
      </c>
      <c r="N32" s="33">
        <v>7</v>
      </c>
      <c r="O32" s="31">
        <f t="shared" si="3"/>
        <v>3507</v>
      </c>
      <c r="P32" s="32">
        <v>3600</v>
      </c>
      <c r="Q32" s="33">
        <v>7</v>
      </c>
      <c r="R32" s="31">
        <f t="shared" si="4"/>
        <v>3607</v>
      </c>
    </row>
    <row r="33" spans="2:18" x14ac:dyDescent="0.3">
      <c r="B33" s="18" t="s">
        <v>37</v>
      </c>
      <c r="C33" s="24" t="s">
        <v>123</v>
      </c>
      <c r="D33" s="32">
        <f>D38</f>
        <v>0</v>
      </c>
      <c r="E33" s="32">
        <f>E38</f>
        <v>0</v>
      </c>
      <c r="F33" s="31">
        <f t="shared" si="0"/>
        <v>0</v>
      </c>
      <c r="G33" s="32">
        <f>G38</f>
        <v>0</v>
      </c>
      <c r="H33" s="32">
        <f>H38</f>
        <v>0</v>
      </c>
      <c r="I33" s="31">
        <f t="shared" si="1"/>
        <v>0</v>
      </c>
      <c r="J33" s="32">
        <f>J38</f>
        <v>0</v>
      </c>
      <c r="K33" s="32">
        <f>K38</f>
        <v>0</v>
      </c>
      <c r="L33" s="31">
        <f t="shared" si="2"/>
        <v>0</v>
      </c>
      <c r="M33" s="32">
        <f>M38</f>
        <v>0</v>
      </c>
      <c r="N33" s="32">
        <f>N38</f>
        <v>0</v>
      </c>
      <c r="O33" s="31">
        <f t="shared" si="3"/>
        <v>0</v>
      </c>
      <c r="P33" s="32">
        <f>P38</f>
        <v>0</v>
      </c>
      <c r="Q33" s="32">
        <f>Q38</f>
        <v>0</v>
      </c>
      <c r="R33" s="31">
        <f t="shared" si="4"/>
        <v>0</v>
      </c>
    </row>
    <row r="34" spans="2:18" x14ac:dyDescent="0.3">
      <c r="B34" s="19" t="s">
        <v>39</v>
      </c>
      <c r="C34" s="26" t="s">
        <v>32</v>
      </c>
      <c r="D34" s="34">
        <f>SUM(D22:D26)+SUM(D29:D32)</f>
        <v>50582.64</v>
      </c>
      <c r="E34" s="34">
        <f>SUM(E22:E26)+SUM(E29:E32)</f>
        <v>1193.2999999999997</v>
      </c>
      <c r="F34" s="35">
        <f>D34+E34</f>
        <v>51775.94</v>
      </c>
      <c r="G34" s="34">
        <f>SUM(G22:G26)+SUM(G29:G32)</f>
        <v>53263</v>
      </c>
      <c r="H34" s="34">
        <f>SUM(H22:H26)+SUM(H29:H32)</f>
        <v>1200</v>
      </c>
      <c r="I34" s="35">
        <f>G34+H34</f>
        <v>54463</v>
      </c>
      <c r="J34" s="34">
        <f>SUM(J22:J26)+SUM(J29:J32)</f>
        <v>63880</v>
      </c>
      <c r="K34" s="34">
        <f>SUM(K22:K26)+SUM(K29:K32)</f>
        <v>1230</v>
      </c>
      <c r="L34" s="35">
        <f>J34+K34</f>
        <v>65110</v>
      </c>
      <c r="M34" s="34">
        <f>SUM(M22:M26)+SUM(M29:M32)</f>
        <v>65425</v>
      </c>
      <c r="N34" s="34">
        <f>SUM(N22:N26)+SUM(N29:N32)</f>
        <v>1275</v>
      </c>
      <c r="O34" s="35">
        <f>M34+N34</f>
        <v>66700</v>
      </c>
      <c r="P34" s="34">
        <f>SUM(P22:P26)+SUM(P29:P32)</f>
        <v>67050</v>
      </c>
      <c r="Q34" s="34">
        <f>SUM(Q22:Q26)+SUM(Q29:Q32)</f>
        <v>1250</v>
      </c>
      <c r="R34" s="35">
        <f>P34+Q34</f>
        <v>68300</v>
      </c>
    </row>
    <row r="35" spans="2:18" x14ac:dyDescent="0.3">
      <c r="B35" s="19" t="s">
        <v>101</v>
      </c>
      <c r="C35" s="26" t="s">
        <v>118</v>
      </c>
      <c r="D35" s="34">
        <f>D21-D34</f>
        <v>-26686.79</v>
      </c>
      <c r="E35" s="34">
        <f>E21-E34</f>
        <v>3.9000000000003183</v>
      </c>
      <c r="F35" s="35">
        <f t="shared" si="0"/>
        <v>-26682.89</v>
      </c>
      <c r="G35" s="34">
        <f>G21-G34</f>
        <v>-27400</v>
      </c>
      <c r="H35" s="34">
        <f>H21-H34</f>
        <v>100</v>
      </c>
      <c r="I35" s="35">
        <f t="shared" si="1"/>
        <v>-27300</v>
      </c>
      <c r="J35" s="34">
        <f>J21-J34</f>
        <v>-36120</v>
      </c>
      <c r="K35" s="34">
        <f>K21-K34</f>
        <v>120</v>
      </c>
      <c r="L35" s="35">
        <f t="shared" si="2"/>
        <v>-36000</v>
      </c>
      <c r="M35" s="34">
        <f>M21-M34</f>
        <v>-37125</v>
      </c>
      <c r="N35" s="34">
        <f>N21-N34</f>
        <v>125</v>
      </c>
      <c r="O35" s="35">
        <f t="shared" si="3"/>
        <v>-37000</v>
      </c>
      <c r="P35" s="34">
        <f>P21-P34</f>
        <v>-38250</v>
      </c>
      <c r="Q35" s="34">
        <f>Q21-Q34</f>
        <v>250</v>
      </c>
      <c r="R35" s="35">
        <f t="shared" si="4"/>
        <v>-38000</v>
      </c>
    </row>
    <row r="36" spans="2:18" x14ac:dyDescent="0.3">
      <c r="B36" s="19" t="s">
        <v>102</v>
      </c>
      <c r="C36" s="85" t="s">
        <v>97</v>
      </c>
      <c r="D36" s="34">
        <v>26690</v>
      </c>
      <c r="E36" s="89"/>
      <c r="F36" s="35">
        <f t="shared" si="0"/>
        <v>26690</v>
      </c>
      <c r="G36" s="34">
        <f>G34-G21</f>
        <v>27400</v>
      </c>
      <c r="H36" s="89"/>
      <c r="I36" s="35">
        <f t="shared" si="1"/>
        <v>27400</v>
      </c>
      <c r="J36" s="34">
        <v>36000</v>
      </c>
      <c r="K36" s="89"/>
      <c r="L36" s="35">
        <f t="shared" si="2"/>
        <v>36000</v>
      </c>
      <c r="M36" s="34">
        <v>37000</v>
      </c>
      <c r="N36" s="89"/>
      <c r="O36" s="35">
        <f t="shared" si="3"/>
        <v>37000</v>
      </c>
      <c r="P36" s="34">
        <v>38000</v>
      </c>
      <c r="Q36" s="89"/>
      <c r="R36" s="35">
        <f t="shared" si="4"/>
        <v>38000</v>
      </c>
    </row>
    <row r="37" spans="2:18" ht="15" thickBot="1" x14ac:dyDescent="0.35">
      <c r="B37" s="27" t="s">
        <v>103</v>
      </c>
      <c r="C37" s="40" t="s">
        <v>122</v>
      </c>
      <c r="D37" s="41">
        <f>D35+D36</f>
        <v>3.2099999999991269</v>
      </c>
      <c r="E37" s="41">
        <f>E35+E36</f>
        <v>3.9000000000003183</v>
      </c>
      <c r="F37" s="42">
        <f>D37+E37</f>
        <v>7.1099999999994452</v>
      </c>
      <c r="G37" s="41">
        <f>G35+G36</f>
        <v>0</v>
      </c>
      <c r="H37" s="41">
        <f>H35+H36</f>
        <v>100</v>
      </c>
      <c r="I37" s="42">
        <f>G37+H37</f>
        <v>100</v>
      </c>
      <c r="J37" s="41">
        <f>J35+J36</f>
        <v>-120</v>
      </c>
      <c r="K37" s="41">
        <f>K35+K36</f>
        <v>120</v>
      </c>
      <c r="L37" s="42">
        <f>J37+K37</f>
        <v>0</v>
      </c>
      <c r="M37" s="41">
        <f>M35+M36</f>
        <v>-125</v>
      </c>
      <c r="N37" s="41">
        <f>N35+N36</f>
        <v>125</v>
      </c>
      <c r="O37" s="42">
        <f>M37+N37</f>
        <v>0</v>
      </c>
      <c r="P37" s="41">
        <f>P35+P36</f>
        <v>-250</v>
      </c>
      <c r="Q37" s="41">
        <f>Q35+Q36</f>
        <v>250</v>
      </c>
      <c r="R37" s="42">
        <f>P37+Q37</f>
        <v>0</v>
      </c>
    </row>
    <row r="38" spans="2:18" x14ac:dyDescent="0.3">
      <c r="B38" s="49" t="s">
        <v>104</v>
      </c>
      <c r="C38" s="43" t="s">
        <v>35</v>
      </c>
      <c r="D38" s="44">
        <f>SUM(D39:D40)</f>
        <v>0</v>
      </c>
      <c r="E38" s="44">
        <f>SUM(E39:E40)</f>
        <v>0</v>
      </c>
      <c r="F38" s="45">
        <f t="shared" si="0"/>
        <v>0</v>
      </c>
      <c r="G38" s="44">
        <f>SUM(G39:G40)</f>
        <v>0</v>
      </c>
      <c r="H38" s="44">
        <f>SUM(H39:H40)</f>
        <v>0</v>
      </c>
      <c r="I38" s="45">
        <f t="shared" ref="I38:I41" si="5">G38+H38</f>
        <v>0</v>
      </c>
      <c r="J38" s="44">
        <f>SUM(J39:J40)</f>
        <v>0</v>
      </c>
      <c r="K38" s="44">
        <f>SUM(K39:K40)</f>
        <v>0</v>
      </c>
      <c r="L38" s="45">
        <f t="shared" ref="L38:L41" si="6">J38+K38</f>
        <v>0</v>
      </c>
      <c r="M38" s="44">
        <f>SUM(M39:M40)</f>
        <v>0</v>
      </c>
      <c r="N38" s="44">
        <f>SUM(N39:N40)</f>
        <v>0</v>
      </c>
      <c r="O38" s="45">
        <f t="shared" ref="O38:O41" si="7">M38+N38</f>
        <v>0</v>
      </c>
      <c r="P38" s="44">
        <f>SUM(P39:P40)</f>
        <v>0</v>
      </c>
      <c r="Q38" s="44">
        <f>SUM(Q39:Q40)</f>
        <v>0</v>
      </c>
      <c r="R38" s="45">
        <f t="shared" ref="R38:R41" si="8">P38+Q38</f>
        <v>0</v>
      </c>
    </row>
    <row r="39" spans="2:18" x14ac:dyDescent="0.3">
      <c r="B39" s="50" t="s">
        <v>119</v>
      </c>
      <c r="C39" s="24" t="s">
        <v>52</v>
      </c>
      <c r="D39" s="32"/>
      <c r="E39" s="33"/>
      <c r="F39" s="31">
        <f t="shared" si="0"/>
        <v>0</v>
      </c>
      <c r="G39" s="32"/>
      <c r="H39" s="33"/>
      <c r="I39" s="31">
        <f t="shared" si="5"/>
        <v>0</v>
      </c>
      <c r="J39" s="32"/>
      <c r="K39" s="33"/>
      <c r="L39" s="31">
        <f t="shared" si="6"/>
        <v>0</v>
      </c>
      <c r="M39" s="32"/>
      <c r="N39" s="33"/>
      <c r="O39" s="31">
        <f t="shared" si="7"/>
        <v>0</v>
      </c>
      <c r="P39" s="32"/>
      <c r="Q39" s="33"/>
      <c r="R39" s="31">
        <f t="shared" si="8"/>
        <v>0</v>
      </c>
    </row>
    <row r="40" spans="2:18" ht="15" thickBot="1" x14ac:dyDescent="0.35">
      <c r="B40" s="52" t="s">
        <v>120</v>
      </c>
      <c r="C40" s="46" t="s">
        <v>38</v>
      </c>
      <c r="D40" s="47"/>
      <c r="E40" s="48"/>
      <c r="F40" s="42">
        <f t="shared" si="0"/>
        <v>0</v>
      </c>
      <c r="G40" s="47"/>
      <c r="H40" s="48"/>
      <c r="I40" s="42">
        <f t="shared" si="5"/>
        <v>0</v>
      </c>
      <c r="J40" s="47"/>
      <c r="K40" s="48"/>
      <c r="L40" s="42">
        <f t="shared" si="6"/>
        <v>0</v>
      </c>
      <c r="M40" s="47"/>
      <c r="N40" s="48"/>
      <c r="O40" s="42">
        <f t="shared" si="7"/>
        <v>0</v>
      </c>
      <c r="P40" s="47"/>
      <c r="Q40" s="48"/>
      <c r="R40" s="42">
        <f t="shared" si="8"/>
        <v>0</v>
      </c>
    </row>
    <row r="41" spans="2:18" ht="15" thickBot="1" x14ac:dyDescent="0.35">
      <c r="B41" s="51" t="s">
        <v>121</v>
      </c>
      <c r="C41" s="28" t="s">
        <v>40</v>
      </c>
      <c r="D41" s="37">
        <v>3800</v>
      </c>
      <c r="E41" s="38"/>
      <c r="F41" s="39">
        <f t="shared" si="0"/>
        <v>3800</v>
      </c>
      <c r="G41" s="37">
        <v>5000</v>
      </c>
      <c r="H41" s="38"/>
      <c r="I41" s="39">
        <f t="shared" si="5"/>
        <v>5000</v>
      </c>
      <c r="J41" s="37">
        <v>77450</v>
      </c>
      <c r="K41" s="38"/>
      <c r="L41" s="39">
        <f t="shared" si="6"/>
        <v>77450</v>
      </c>
      <c r="M41" s="37">
        <v>12650</v>
      </c>
      <c r="N41" s="38"/>
      <c r="O41" s="39">
        <f t="shared" si="7"/>
        <v>12650</v>
      </c>
      <c r="P41" s="37">
        <v>24720</v>
      </c>
      <c r="Q41" s="38"/>
      <c r="R41" s="39">
        <f t="shared" si="8"/>
        <v>24720</v>
      </c>
    </row>
    <row r="42" spans="2:18" x14ac:dyDescent="0.3"/>
    <row r="43" spans="2:18" x14ac:dyDescent="0.3"/>
    <row r="44" spans="2:18" x14ac:dyDescent="0.3"/>
    <row r="45" spans="2:18" x14ac:dyDescent="0.3">
      <c r="B45" t="s">
        <v>198</v>
      </c>
      <c r="D45" t="s">
        <v>53</v>
      </c>
      <c r="E45" t="s">
        <v>183</v>
      </c>
      <c r="J45" t="s">
        <v>54</v>
      </c>
    </row>
    <row r="46" spans="2:18" x14ac:dyDescent="0.3"/>
    <row r="47" spans="2:18" x14ac:dyDescent="0.3">
      <c r="B47" t="s">
        <v>199</v>
      </c>
      <c r="D47" t="s">
        <v>53</v>
      </c>
      <c r="E47" t="s">
        <v>184</v>
      </c>
      <c r="J47" t="s">
        <v>54</v>
      </c>
    </row>
    <row r="48" spans="2:18" x14ac:dyDescent="0.3"/>
    <row r="49" spans="17:17" x14ac:dyDescent="0.3"/>
    <row r="50" spans="17:17" x14ac:dyDescent="0.3">
      <c r="Q50" t="s">
        <v>217</v>
      </c>
    </row>
    <row r="51" spans="17:17" hidden="1" x14ac:dyDescent="0.3"/>
    <row r="52" spans="17:17" hidden="1" x14ac:dyDescent="0.3"/>
    <row r="53" spans="17:17" hidden="1" x14ac:dyDescent="0.3"/>
    <row r="54" spans="17:17" hidden="1" x14ac:dyDescent="0.3"/>
    <row r="55" spans="17:17" hidden="1" x14ac:dyDescent="0.3"/>
    <row r="56" spans="17:17" hidden="1" x14ac:dyDescent="0.3"/>
    <row r="57" spans="17:17" hidden="1" x14ac:dyDescent="0.3"/>
    <row r="58" spans="17:17" hidden="1" x14ac:dyDescent="0.3"/>
    <row r="59" spans="17:17" hidden="1" x14ac:dyDescent="0.3"/>
    <row r="60" spans="17:17" hidden="1" x14ac:dyDescent="0.3"/>
    <row r="61" spans="17:17" hidden="1" x14ac:dyDescent="0.3"/>
    <row r="62" spans="17:17" hidden="1" x14ac:dyDescent="0.3"/>
    <row r="63" spans="17:17" hidden="1" x14ac:dyDescent="0.3"/>
    <row r="64" spans="17:17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  <row r="112" hidden="1" x14ac:dyDescent="0.3"/>
  </sheetData>
  <mergeCells count="8">
    <mergeCell ref="D4:M4"/>
    <mergeCell ref="P10:R10"/>
    <mergeCell ref="M10:O10"/>
    <mergeCell ref="B10:B11"/>
    <mergeCell ref="C10:C11"/>
    <mergeCell ref="D10:F10"/>
    <mergeCell ref="G10:I10"/>
    <mergeCell ref="J10:L10"/>
  </mergeCells>
  <pageMargins left="0.51181102362204722" right="0.11811023622047245" top="0.39370078740157483" bottom="0.3937007874015748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8"/>
  <sheetViews>
    <sheetView showGridLines="0" zoomScaleNormal="100" workbookViewId="0">
      <selection activeCell="M52" sqref="M52"/>
    </sheetView>
  </sheetViews>
  <sheetFormatPr defaultColWidth="0" defaultRowHeight="14.4" zeroHeight="1" x14ac:dyDescent="0.3"/>
  <cols>
    <col min="1" max="1" width="4.5546875" customWidth="1"/>
    <col min="2" max="2" width="9.109375" customWidth="1"/>
    <col min="3" max="3" width="50.5546875" bestFit="1" customWidth="1"/>
    <col min="4" max="6" width="11.6640625" customWidth="1"/>
    <col min="7" max="7" width="9.6640625" customWidth="1"/>
    <col min="8" max="12" width="11.6640625" customWidth="1"/>
    <col min="13" max="13" width="11.6640625" style="61" customWidth="1"/>
    <col min="14" max="19" width="9.109375" customWidth="1"/>
    <col min="20" max="16384" width="9.109375" hidden="1"/>
  </cols>
  <sheetData>
    <row r="1" spans="2:13" ht="18.75" customHeight="1" x14ac:dyDescent="0.4">
      <c r="B1" s="3" t="s">
        <v>134</v>
      </c>
    </row>
    <row r="2" spans="2:13" ht="6" customHeight="1" x14ac:dyDescent="0.3"/>
    <row r="3" spans="2:13" x14ac:dyDescent="0.3">
      <c r="B3" t="s">
        <v>87</v>
      </c>
      <c r="D3" s="252" t="s">
        <v>178</v>
      </c>
      <c r="E3" s="252"/>
      <c r="F3" s="252"/>
      <c r="G3" s="252"/>
      <c r="H3" s="252"/>
      <c r="I3" s="252"/>
      <c r="J3" s="252"/>
      <c r="K3" s="252"/>
      <c r="L3" s="252"/>
      <c r="M3" s="252"/>
    </row>
    <row r="4" spans="2:13" x14ac:dyDescent="0.3">
      <c r="B4" t="s">
        <v>88</v>
      </c>
      <c r="D4" s="181" t="s">
        <v>180</v>
      </c>
    </row>
    <row r="5" spans="2:13" x14ac:dyDescent="0.3">
      <c r="B5" t="s">
        <v>89</v>
      </c>
      <c r="D5" t="s">
        <v>179</v>
      </c>
    </row>
    <row r="6" spans="2:13" ht="6.75" customHeight="1" x14ac:dyDescent="0.3"/>
    <row r="7" spans="2:13" x14ac:dyDescent="0.3">
      <c r="B7" s="1" t="s">
        <v>70</v>
      </c>
    </row>
    <row r="8" spans="2:13" ht="11.25" customHeight="1" thickBot="1" x14ac:dyDescent="0.35">
      <c r="E8">
        <v>2017</v>
      </c>
      <c r="H8">
        <v>2017</v>
      </c>
      <c r="K8">
        <v>2017</v>
      </c>
    </row>
    <row r="9" spans="2:13" x14ac:dyDescent="0.3">
      <c r="B9" s="253" t="s">
        <v>41</v>
      </c>
      <c r="C9" s="255" t="s">
        <v>42</v>
      </c>
      <c r="D9" s="245" t="s">
        <v>186</v>
      </c>
      <c r="E9" s="246"/>
      <c r="F9" s="247"/>
      <c r="G9" s="250" t="s">
        <v>191</v>
      </c>
      <c r="H9" s="246"/>
      <c r="I9" s="251"/>
      <c r="J9" s="245" t="s">
        <v>185</v>
      </c>
      <c r="K9" s="246"/>
      <c r="L9" s="251"/>
      <c r="M9" s="62"/>
    </row>
    <row r="10" spans="2:13" ht="29.4" thickBot="1" x14ac:dyDescent="0.35">
      <c r="B10" s="254"/>
      <c r="C10" s="256"/>
      <c r="D10" s="9" t="s">
        <v>43</v>
      </c>
      <c r="E10" s="10" t="s">
        <v>44</v>
      </c>
      <c r="F10" s="11" t="s">
        <v>45</v>
      </c>
      <c r="G10" s="12" t="s">
        <v>43</v>
      </c>
      <c r="H10" s="10" t="s">
        <v>44</v>
      </c>
      <c r="I10" s="13" t="s">
        <v>45</v>
      </c>
      <c r="J10" s="9" t="s">
        <v>43</v>
      </c>
      <c r="K10" s="10" t="s">
        <v>44</v>
      </c>
      <c r="L10" s="13" t="s">
        <v>45</v>
      </c>
      <c r="M10" s="63" t="s">
        <v>124</v>
      </c>
    </row>
    <row r="11" spans="2:13" x14ac:dyDescent="0.3">
      <c r="B11" s="17"/>
      <c r="C11" s="20" t="s">
        <v>46</v>
      </c>
      <c r="D11" s="14" t="s">
        <v>47</v>
      </c>
      <c r="E11" s="15" t="s">
        <v>48</v>
      </c>
      <c r="F11" s="16" t="s">
        <v>50</v>
      </c>
      <c r="G11" s="7" t="s">
        <v>49</v>
      </c>
      <c r="H11" s="5" t="s">
        <v>91</v>
      </c>
      <c r="I11" s="8" t="s">
        <v>92</v>
      </c>
      <c r="J11" s="4" t="s">
        <v>105</v>
      </c>
      <c r="K11" s="5" t="s">
        <v>106</v>
      </c>
      <c r="L11" s="8" t="s">
        <v>107</v>
      </c>
      <c r="M11" s="64" t="s">
        <v>125</v>
      </c>
    </row>
    <row r="12" spans="2:13" x14ac:dyDescent="0.3">
      <c r="B12" s="18" t="s">
        <v>0</v>
      </c>
      <c r="C12" s="21" t="s">
        <v>126</v>
      </c>
      <c r="D12" s="69">
        <v>19700</v>
      </c>
      <c r="E12" s="30">
        <v>1000</v>
      </c>
      <c r="F12" s="31">
        <f>D12+E12</f>
        <v>20700</v>
      </c>
      <c r="G12" s="69">
        <v>18700</v>
      </c>
      <c r="H12" s="30">
        <v>1300</v>
      </c>
      <c r="I12" s="31">
        <f>G12+H12</f>
        <v>20000</v>
      </c>
      <c r="J12" s="29">
        <v>9022.4</v>
      </c>
      <c r="K12" s="30">
        <v>722.8</v>
      </c>
      <c r="L12" s="53">
        <f>J12+K12</f>
        <v>9745.1999999999989</v>
      </c>
      <c r="M12" s="65">
        <f>L12/I12</f>
        <v>0.48725999999999997</v>
      </c>
    </row>
    <row r="13" spans="2:13" x14ac:dyDescent="0.3">
      <c r="B13" s="18" t="s">
        <v>2</v>
      </c>
      <c r="C13" s="72" t="s">
        <v>98</v>
      </c>
      <c r="D13" s="70"/>
      <c r="E13" s="33"/>
      <c r="F13" s="31">
        <f t="shared" ref="F13:F31" si="0">D13+E13</f>
        <v>0</v>
      </c>
      <c r="G13" s="227">
        <v>254</v>
      </c>
      <c r="H13" s="33"/>
      <c r="I13" s="31">
        <f t="shared" ref="I13:I33" si="1">G13+H13</f>
        <v>254</v>
      </c>
      <c r="J13" s="228">
        <v>254</v>
      </c>
      <c r="K13" s="33"/>
      <c r="L13" s="53">
        <f t="shared" ref="L13:L33" si="2">J13+K13</f>
        <v>254</v>
      </c>
      <c r="M13" s="65">
        <f t="shared" ref="M13:M36" si="3">L13/I13</f>
        <v>1</v>
      </c>
    </row>
    <row r="14" spans="2:13" x14ac:dyDescent="0.3">
      <c r="B14" s="18" t="s">
        <v>4</v>
      </c>
      <c r="C14" s="87" t="s">
        <v>139</v>
      </c>
      <c r="D14" s="71">
        <v>3500</v>
      </c>
      <c r="E14" s="30"/>
      <c r="F14" s="31">
        <f t="shared" si="0"/>
        <v>3500</v>
      </c>
      <c r="G14" s="71">
        <v>500</v>
      </c>
      <c r="H14" s="30"/>
      <c r="I14" s="31">
        <f t="shared" si="1"/>
        <v>500</v>
      </c>
      <c r="J14" s="29">
        <v>83.9</v>
      </c>
      <c r="K14" s="30"/>
      <c r="L14" s="53">
        <f t="shared" si="2"/>
        <v>83.9</v>
      </c>
      <c r="M14" s="65">
        <f t="shared" si="3"/>
        <v>0.1678</v>
      </c>
    </row>
    <row r="15" spans="2:13" x14ac:dyDescent="0.3">
      <c r="B15" s="18" t="s">
        <v>6</v>
      </c>
      <c r="C15" s="72" t="s">
        <v>99</v>
      </c>
      <c r="D15" s="71"/>
      <c r="E15" s="30"/>
      <c r="F15" s="31">
        <f t="shared" si="0"/>
        <v>0</v>
      </c>
      <c r="G15" s="71">
        <v>500</v>
      </c>
      <c r="H15" s="30"/>
      <c r="I15" s="31">
        <f t="shared" si="1"/>
        <v>500</v>
      </c>
      <c r="J15" s="29">
        <v>246.6</v>
      </c>
      <c r="K15" s="30"/>
      <c r="L15" s="53">
        <f t="shared" si="2"/>
        <v>246.6</v>
      </c>
      <c r="M15" s="65">
        <f t="shared" si="3"/>
        <v>0.49319999999999997</v>
      </c>
    </row>
    <row r="16" spans="2:13" x14ac:dyDescent="0.3">
      <c r="B16" s="18" t="s">
        <v>8</v>
      </c>
      <c r="C16" s="23" t="s">
        <v>100</v>
      </c>
      <c r="D16" s="69">
        <v>500</v>
      </c>
      <c r="E16" s="30"/>
      <c r="F16" s="31">
        <f t="shared" si="0"/>
        <v>500</v>
      </c>
      <c r="G16" s="69">
        <v>500</v>
      </c>
      <c r="H16" s="30"/>
      <c r="I16" s="31">
        <f t="shared" si="1"/>
        <v>500</v>
      </c>
      <c r="J16" s="29"/>
      <c r="K16" s="30"/>
      <c r="L16" s="53">
        <f t="shared" si="2"/>
        <v>0</v>
      </c>
      <c r="M16" s="65">
        <f t="shared" si="3"/>
        <v>0</v>
      </c>
    </row>
    <row r="17" spans="2:13" x14ac:dyDescent="0.3">
      <c r="B17" s="18" t="s">
        <v>10</v>
      </c>
      <c r="C17" s="24" t="s">
        <v>3</v>
      </c>
      <c r="D17" s="32">
        <v>2463</v>
      </c>
      <c r="E17" s="33"/>
      <c r="F17" s="31">
        <f t="shared" si="0"/>
        <v>2463</v>
      </c>
      <c r="G17" s="32">
        <v>2463</v>
      </c>
      <c r="H17" s="33"/>
      <c r="I17" s="31">
        <f t="shared" si="1"/>
        <v>2463</v>
      </c>
      <c r="J17" s="32">
        <v>569.9</v>
      </c>
      <c r="K17" s="33"/>
      <c r="L17" s="53">
        <f t="shared" si="2"/>
        <v>569.9</v>
      </c>
      <c r="M17" s="65">
        <f t="shared" si="3"/>
        <v>0.23138449045879009</v>
      </c>
    </row>
    <row r="18" spans="2:13" x14ac:dyDescent="0.3">
      <c r="B18" s="18" t="s">
        <v>12</v>
      </c>
      <c r="C18" s="24" t="s">
        <v>5</v>
      </c>
      <c r="D18" s="32">
        <v>100</v>
      </c>
      <c r="E18" s="33"/>
      <c r="F18" s="31">
        <f t="shared" si="0"/>
        <v>100</v>
      </c>
      <c r="G18" s="32">
        <v>100</v>
      </c>
      <c r="H18" s="33"/>
      <c r="I18" s="31">
        <f t="shared" si="1"/>
        <v>100</v>
      </c>
      <c r="J18" s="32"/>
      <c r="K18" s="33"/>
      <c r="L18" s="53">
        <f t="shared" si="2"/>
        <v>0</v>
      </c>
      <c r="M18" s="65">
        <f t="shared" si="3"/>
        <v>0</v>
      </c>
    </row>
    <row r="19" spans="2:13" x14ac:dyDescent="0.3">
      <c r="B19" s="18" t="s">
        <v>14</v>
      </c>
      <c r="C19" s="25" t="s">
        <v>7</v>
      </c>
      <c r="D19" s="32">
        <v>800</v>
      </c>
      <c r="E19" s="33"/>
      <c r="F19" s="31">
        <f t="shared" si="0"/>
        <v>800</v>
      </c>
      <c r="G19" s="32">
        <v>200</v>
      </c>
      <c r="H19" s="33"/>
      <c r="I19" s="31">
        <f t="shared" si="1"/>
        <v>200</v>
      </c>
      <c r="J19" s="32"/>
      <c r="K19" s="33"/>
      <c r="L19" s="53">
        <f t="shared" si="2"/>
        <v>0</v>
      </c>
      <c r="M19" s="65">
        <f t="shared" si="3"/>
        <v>0</v>
      </c>
    </row>
    <row r="20" spans="2:13" x14ac:dyDescent="0.3">
      <c r="B20" s="19" t="s">
        <v>16</v>
      </c>
      <c r="C20" s="26" t="s">
        <v>9</v>
      </c>
      <c r="D20" s="34">
        <f>SUM(D12:D17)</f>
        <v>26163</v>
      </c>
      <c r="E20" s="34">
        <f>SUM(E12:E17)</f>
        <v>1000</v>
      </c>
      <c r="F20" s="35">
        <f t="shared" si="0"/>
        <v>27163</v>
      </c>
      <c r="G20" s="34">
        <f>SUM(G12:G17)</f>
        <v>22917</v>
      </c>
      <c r="H20" s="34">
        <f>SUM(H12:H17)</f>
        <v>1300</v>
      </c>
      <c r="I20" s="35">
        <f t="shared" si="1"/>
        <v>24217</v>
      </c>
      <c r="J20" s="34">
        <f>SUM(J12:J17)</f>
        <v>10176.799999999999</v>
      </c>
      <c r="K20" s="34">
        <f>SUM(K12:K17)</f>
        <v>722.8</v>
      </c>
      <c r="L20" s="54">
        <f t="shared" si="2"/>
        <v>10899.599999999999</v>
      </c>
      <c r="M20" s="65">
        <f t="shared" si="3"/>
        <v>0.45008052194739229</v>
      </c>
    </row>
    <row r="21" spans="2:13" x14ac:dyDescent="0.3">
      <c r="B21" s="18" t="s">
        <v>18</v>
      </c>
      <c r="C21" s="24" t="s">
        <v>11</v>
      </c>
      <c r="D21" s="32">
        <v>2550</v>
      </c>
      <c r="E21" s="33">
        <v>200</v>
      </c>
      <c r="F21" s="31">
        <f t="shared" si="0"/>
        <v>2750</v>
      </c>
      <c r="G21" s="32">
        <v>500</v>
      </c>
      <c r="H21" s="33">
        <v>200</v>
      </c>
      <c r="I21" s="31">
        <f t="shared" si="1"/>
        <v>700</v>
      </c>
      <c r="J21" s="32">
        <v>262.5</v>
      </c>
      <c r="K21" s="33"/>
      <c r="L21" s="53">
        <f t="shared" si="2"/>
        <v>262.5</v>
      </c>
      <c r="M21" s="65">
        <f t="shared" si="3"/>
        <v>0.375</v>
      </c>
    </row>
    <row r="22" spans="2:13" x14ac:dyDescent="0.3">
      <c r="B22" s="18" t="s">
        <v>20</v>
      </c>
      <c r="C22" s="24" t="s">
        <v>13</v>
      </c>
      <c r="D22" s="32">
        <v>6030</v>
      </c>
      <c r="E22" s="33">
        <v>180</v>
      </c>
      <c r="F22" s="31">
        <f>D22+E22</f>
        <v>6210</v>
      </c>
      <c r="G22" s="32">
        <v>5020</v>
      </c>
      <c r="H22" s="33">
        <v>180</v>
      </c>
      <c r="I22" s="31">
        <f t="shared" si="1"/>
        <v>5200</v>
      </c>
      <c r="J22" s="32">
        <v>2945.4</v>
      </c>
      <c r="K22" s="33">
        <v>118.7</v>
      </c>
      <c r="L22" s="53">
        <f t="shared" si="2"/>
        <v>3064.1</v>
      </c>
      <c r="M22" s="65">
        <f t="shared" si="3"/>
        <v>0.58924999999999994</v>
      </c>
    </row>
    <row r="23" spans="2:13" x14ac:dyDescent="0.3">
      <c r="B23" s="18" t="s">
        <v>21</v>
      </c>
      <c r="C23" s="24" t="s">
        <v>15</v>
      </c>
      <c r="D23" s="32">
        <v>2252</v>
      </c>
      <c r="E23" s="33">
        <v>185</v>
      </c>
      <c r="F23" s="31">
        <f t="shared" si="0"/>
        <v>2437</v>
      </c>
      <c r="G23" s="32">
        <v>2215</v>
      </c>
      <c r="H23" s="33">
        <v>185</v>
      </c>
      <c r="I23" s="31">
        <f t="shared" si="1"/>
        <v>2400</v>
      </c>
      <c r="J23" s="32">
        <v>1890.8</v>
      </c>
      <c r="K23" s="33"/>
      <c r="L23" s="53">
        <f t="shared" si="2"/>
        <v>1890.8</v>
      </c>
      <c r="M23" s="65">
        <f t="shared" si="3"/>
        <v>0.78783333333333327</v>
      </c>
    </row>
    <row r="24" spans="2:13" x14ac:dyDescent="0.3">
      <c r="B24" s="18" t="s">
        <v>23</v>
      </c>
      <c r="C24" s="24" t="s">
        <v>17</v>
      </c>
      <c r="D24" s="32">
        <v>7584</v>
      </c>
      <c r="E24" s="33">
        <v>80</v>
      </c>
      <c r="F24" s="31">
        <f t="shared" si="0"/>
        <v>7664</v>
      </c>
      <c r="G24" s="32">
        <v>7510</v>
      </c>
      <c r="H24" s="33">
        <v>80</v>
      </c>
      <c r="I24" s="31">
        <f t="shared" si="1"/>
        <v>7590</v>
      </c>
      <c r="J24" s="32">
        <v>4240.5</v>
      </c>
      <c r="K24" s="33"/>
      <c r="L24" s="53">
        <f t="shared" si="2"/>
        <v>4240.5</v>
      </c>
      <c r="M24" s="65">
        <f t="shared" si="3"/>
        <v>0.55869565217391304</v>
      </c>
    </row>
    <row r="25" spans="2:13" x14ac:dyDescent="0.3">
      <c r="B25" s="18" t="s">
        <v>25</v>
      </c>
      <c r="C25" s="24" t="s">
        <v>19</v>
      </c>
      <c r="D25" s="32">
        <v>22581</v>
      </c>
      <c r="E25" s="33">
        <v>228</v>
      </c>
      <c r="F25" s="31">
        <f t="shared" si="0"/>
        <v>22809</v>
      </c>
      <c r="G25" s="32">
        <v>22581</v>
      </c>
      <c r="H25" s="33">
        <v>228</v>
      </c>
      <c r="I25" s="31">
        <f t="shared" si="1"/>
        <v>22809</v>
      </c>
      <c r="J25" s="32">
        <v>9884.1</v>
      </c>
      <c r="K25" s="33">
        <v>114</v>
      </c>
      <c r="L25" s="53">
        <f t="shared" si="2"/>
        <v>9998.1</v>
      </c>
      <c r="M25" s="65">
        <f t="shared" si="3"/>
        <v>0.43834012889648827</v>
      </c>
    </row>
    <row r="26" spans="2:13" x14ac:dyDescent="0.3">
      <c r="B26" s="18" t="s">
        <v>27</v>
      </c>
      <c r="C26" s="72" t="s">
        <v>51</v>
      </c>
      <c r="D26" s="32">
        <v>21157</v>
      </c>
      <c r="E26" s="33">
        <v>203</v>
      </c>
      <c r="F26" s="31">
        <f t="shared" si="0"/>
        <v>21360</v>
      </c>
      <c r="G26" s="32">
        <v>20981</v>
      </c>
      <c r="H26" s="33">
        <v>203</v>
      </c>
      <c r="I26" s="31">
        <f t="shared" si="1"/>
        <v>21184</v>
      </c>
      <c r="J26" s="32">
        <v>9117.2000000000007</v>
      </c>
      <c r="K26" s="33">
        <v>101.4</v>
      </c>
      <c r="L26" s="53">
        <f t="shared" si="2"/>
        <v>9218.6</v>
      </c>
      <c r="M26" s="65">
        <f t="shared" si="3"/>
        <v>0.43516805135951664</v>
      </c>
    </row>
    <row r="27" spans="2:13" x14ac:dyDescent="0.3">
      <c r="B27" s="18" t="s">
        <v>29</v>
      </c>
      <c r="C27" s="73" t="s">
        <v>22</v>
      </c>
      <c r="D27" s="32">
        <v>1600</v>
      </c>
      <c r="E27" s="33">
        <v>25</v>
      </c>
      <c r="F27" s="31">
        <f t="shared" si="0"/>
        <v>1625</v>
      </c>
      <c r="G27" s="32">
        <v>1600</v>
      </c>
      <c r="H27" s="33">
        <v>25</v>
      </c>
      <c r="I27" s="31">
        <f t="shared" si="1"/>
        <v>1625</v>
      </c>
      <c r="J27" s="32">
        <v>766.9</v>
      </c>
      <c r="K27" s="33">
        <v>12.6</v>
      </c>
      <c r="L27" s="53">
        <f t="shared" si="2"/>
        <v>779.5</v>
      </c>
      <c r="M27" s="65">
        <f t="shared" si="3"/>
        <v>0.4796923076923077</v>
      </c>
    </row>
    <row r="28" spans="2:13" x14ac:dyDescent="0.3">
      <c r="B28" s="18" t="s">
        <v>31</v>
      </c>
      <c r="C28" s="24" t="s">
        <v>24</v>
      </c>
      <c r="D28" s="32">
        <v>7672</v>
      </c>
      <c r="E28" s="33">
        <v>77</v>
      </c>
      <c r="F28" s="31">
        <f t="shared" si="0"/>
        <v>7749</v>
      </c>
      <c r="G28" s="32">
        <v>7672</v>
      </c>
      <c r="H28" s="33">
        <v>77</v>
      </c>
      <c r="I28" s="31">
        <f t="shared" si="1"/>
        <v>7749</v>
      </c>
      <c r="J28" s="32">
        <v>3168.6</v>
      </c>
      <c r="K28" s="33">
        <v>38.5</v>
      </c>
      <c r="L28" s="53">
        <f t="shared" si="2"/>
        <v>3207.1</v>
      </c>
      <c r="M28" s="65">
        <f t="shared" si="3"/>
        <v>0.41387275777519678</v>
      </c>
    </row>
    <row r="29" spans="2:13" x14ac:dyDescent="0.3">
      <c r="B29" s="18" t="s">
        <v>33</v>
      </c>
      <c r="C29" s="24" t="s">
        <v>26</v>
      </c>
      <c r="D29" s="32">
        <v>100</v>
      </c>
      <c r="E29" s="33"/>
      <c r="F29" s="31">
        <f t="shared" si="0"/>
        <v>100</v>
      </c>
      <c r="G29" s="32">
        <v>25</v>
      </c>
      <c r="H29" s="33"/>
      <c r="I29" s="31">
        <f t="shared" si="1"/>
        <v>25</v>
      </c>
      <c r="J29" s="32">
        <v>14.3</v>
      </c>
      <c r="K29" s="33"/>
      <c r="L29" s="53">
        <f t="shared" si="2"/>
        <v>14.3</v>
      </c>
      <c r="M29" s="65">
        <f t="shared" si="3"/>
        <v>0.57200000000000006</v>
      </c>
    </row>
    <row r="30" spans="2:13" x14ac:dyDescent="0.3">
      <c r="B30" s="18" t="s">
        <v>34</v>
      </c>
      <c r="C30" s="24" t="s">
        <v>28</v>
      </c>
      <c r="D30" s="32">
        <v>1984.5</v>
      </c>
      <c r="E30" s="33">
        <v>15.5</v>
      </c>
      <c r="F30" s="31">
        <f t="shared" si="0"/>
        <v>2000</v>
      </c>
      <c r="G30" s="32">
        <v>1984.5</v>
      </c>
      <c r="H30" s="33">
        <v>15.5</v>
      </c>
      <c r="I30" s="31">
        <f t="shared" si="1"/>
        <v>2000</v>
      </c>
      <c r="J30" s="32">
        <v>926.6</v>
      </c>
      <c r="K30" s="33">
        <v>8.3000000000000007</v>
      </c>
      <c r="L30" s="53">
        <f t="shared" si="2"/>
        <v>934.9</v>
      </c>
      <c r="M30" s="65">
        <f t="shared" si="3"/>
        <v>0.46744999999999998</v>
      </c>
    </row>
    <row r="31" spans="2:13" x14ac:dyDescent="0.3">
      <c r="B31" s="18" t="s">
        <v>36</v>
      </c>
      <c r="C31" s="24" t="s">
        <v>30</v>
      </c>
      <c r="D31" s="32">
        <v>2709.5</v>
      </c>
      <c r="E31" s="33">
        <v>34.5</v>
      </c>
      <c r="F31" s="31">
        <f t="shared" si="0"/>
        <v>2744</v>
      </c>
      <c r="G31" s="32">
        <v>2709.5</v>
      </c>
      <c r="H31" s="33">
        <v>34.5</v>
      </c>
      <c r="I31" s="31">
        <f t="shared" si="1"/>
        <v>2744</v>
      </c>
      <c r="J31" s="32">
        <v>1527.7</v>
      </c>
      <c r="K31" s="33">
        <v>8.1</v>
      </c>
      <c r="L31" s="53">
        <f t="shared" si="2"/>
        <v>1535.8</v>
      </c>
      <c r="M31" s="65">
        <f t="shared" si="3"/>
        <v>0.5596938775510204</v>
      </c>
    </row>
    <row r="32" spans="2:13" x14ac:dyDescent="0.3">
      <c r="B32" s="18" t="s">
        <v>37</v>
      </c>
      <c r="C32" s="24" t="s">
        <v>123</v>
      </c>
      <c r="D32" s="32">
        <f>D37</f>
        <v>0</v>
      </c>
      <c r="E32" s="32">
        <f>E37</f>
        <v>0</v>
      </c>
      <c r="F32" s="31">
        <f t="shared" ref="F32:F40" si="4">D32+E32</f>
        <v>0</v>
      </c>
      <c r="G32" s="32">
        <f>G37</f>
        <v>0</v>
      </c>
      <c r="H32" s="32">
        <f>H37</f>
        <v>0</v>
      </c>
      <c r="I32" s="31">
        <f t="shared" si="1"/>
        <v>0</v>
      </c>
      <c r="J32" s="32">
        <f>J37</f>
        <v>0</v>
      </c>
      <c r="K32" s="32">
        <f>K37</f>
        <v>0</v>
      </c>
      <c r="L32" s="53">
        <f t="shared" si="2"/>
        <v>0</v>
      </c>
      <c r="M32" s="65" t="e">
        <f t="shared" si="3"/>
        <v>#DIV/0!</v>
      </c>
    </row>
    <row r="33" spans="2:18" x14ac:dyDescent="0.3">
      <c r="B33" s="19" t="s">
        <v>39</v>
      </c>
      <c r="C33" s="26" t="s">
        <v>32</v>
      </c>
      <c r="D33" s="34">
        <f>SUM(D21:D25)+SUM(D28:D31)</f>
        <v>53463</v>
      </c>
      <c r="E33" s="34">
        <f>SUM(E21:E25)+SUM(E28:E31)</f>
        <v>1000</v>
      </c>
      <c r="F33" s="35">
        <f t="shared" si="4"/>
        <v>54463</v>
      </c>
      <c r="G33" s="34">
        <f>SUM(G21:G25)+SUM(G28:G31)</f>
        <v>50217</v>
      </c>
      <c r="H33" s="34">
        <f>SUM(H21:H25)+SUM(H28:H31)</f>
        <v>1000</v>
      </c>
      <c r="I33" s="35">
        <f t="shared" si="1"/>
        <v>51217</v>
      </c>
      <c r="J33" s="34">
        <f>SUM(J21:J25)+SUM(J28:J31)</f>
        <v>24860.500000000004</v>
      </c>
      <c r="K33" s="34">
        <f>SUM(K21:K25)+SUM(K28:K31)</f>
        <v>287.59999999999997</v>
      </c>
      <c r="L33" s="35">
        <f t="shared" si="2"/>
        <v>25148.100000000002</v>
      </c>
      <c r="M33" s="65">
        <f t="shared" si="3"/>
        <v>0.49101079719624346</v>
      </c>
    </row>
    <row r="34" spans="2:18" x14ac:dyDescent="0.3">
      <c r="B34" s="19" t="s">
        <v>101</v>
      </c>
      <c r="C34" s="26" t="s">
        <v>118</v>
      </c>
      <c r="D34" s="34">
        <f>D20-D33</f>
        <v>-27300</v>
      </c>
      <c r="E34" s="34">
        <f>E20-E33</f>
        <v>0</v>
      </c>
      <c r="F34" s="35">
        <f t="shared" si="4"/>
        <v>-27300</v>
      </c>
      <c r="G34" s="34">
        <f>G20-G33</f>
        <v>-27300</v>
      </c>
      <c r="H34" s="34">
        <f>H20-H33</f>
        <v>300</v>
      </c>
      <c r="I34" s="35">
        <f t="shared" ref="I34:I35" si="5">G34+H34</f>
        <v>-27000</v>
      </c>
      <c r="J34" s="34">
        <f>J20-J33</f>
        <v>-14683.700000000004</v>
      </c>
      <c r="K34" s="34">
        <f>K20-K33</f>
        <v>435.2</v>
      </c>
      <c r="L34" s="54">
        <f t="shared" ref="L34:L35" si="6">J34+K34</f>
        <v>-14248.500000000004</v>
      </c>
      <c r="M34" s="65">
        <f t="shared" si="3"/>
        <v>0.52772222222222231</v>
      </c>
    </row>
    <row r="35" spans="2:18" x14ac:dyDescent="0.3">
      <c r="B35" s="19" t="s">
        <v>102</v>
      </c>
      <c r="C35" s="86" t="s">
        <v>97</v>
      </c>
      <c r="D35" s="88">
        <v>27300</v>
      </c>
      <c r="E35" s="89"/>
      <c r="F35" s="35">
        <f t="shared" si="4"/>
        <v>27300</v>
      </c>
      <c r="G35" s="88">
        <v>27300</v>
      </c>
      <c r="H35" s="89"/>
      <c r="I35" s="35">
        <f t="shared" si="5"/>
        <v>27300</v>
      </c>
      <c r="J35" s="88">
        <v>16150</v>
      </c>
      <c r="K35" s="89"/>
      <c r="L35" s="54">
        <f t="shared" si="6"/>
        <v>16150</v>
      </c>
      <c r="M35" s="65">
        <f t="shared" si="3"/>
        <v>0.59157509157509158</v>
      </c>
    </row>
    <row r="36" spans="2:18" ht="15" thickBot="1" x14ac:dyDescent="0.35">
      <c r="B36" s="27" t="s">
        <v>103</v>
      </c>
      <c r="C36" s="40" t="s">
        <v>122</v>
      </c>
      <c r="D36" s="41">
        <f>D34+D35</f>
        <v>0</v>
      </c>
      <c r="E36" s="41">
        <f>E34+E35</f>
        <v>0</v>
      </c>
      <c r="F36" s="42">
        <f>D36+E36</f>
        <v>0</v>
      </c>
      <c r="G36" s="41">
        <f>G34+G35</f>
        <v>0</v>
      </c>
      <c r="H36" s="41">
        <f>H34+H35</f>
        <v>300</v>
      </c>
      <c r="I36" s="42">
        <f>G36+H36</f>
        <v>300</v>
      </c>
      <c r="J36" s="41">
        <f>J34+J35</f>
        <v>1466.2999999999956</v>
      </c>
      <c r="K36" s="41">
        <f>K34+K35</f>
        <v>435.2</v>
      </c>
      <c r="L36" s="55">
        <f>J36+K36</f>
        <v>1901.4999999999957</v>
      </c>
      <c r="M36" s="65">
        <f t="shared" si="3"/>
        <v>6.3383333333333187</v>
      </c>
    </row>
    <row r="37" spans="2:18" x14ac:dyDescent="0.3">
      <c r="B37" s="49" t="s">
        <v>104</v>
      </c>
      <c r="C37" s="43" t="s">
        <v>35</v>
      </c>
      <c r="D37" s="44">
        <f>SUM(D38:D39)</f>
        <v>0</v>
      </c>
      <c r="E37" s="44">
        <f>SUM(E38:E39)</f>
        <v>0</v>
      </c>
      <c r="F37" s="45">
        <f t="shared" si="4"/>
        <v>0</v>
      </c>
      <c r="G37" s="44">
        <f>SUM(G38:G39)</f>
        <v>0</v>
      </c>
      <c r="H37" s="44">
        <f>SUM(H38:H39)</f>
        <v>0</v>
      </c>
      <c r="I37" s="45">
        <f t="shared" ref="I37:I40" si="7">G37+H37</f>
        <v>0</v>
      </c>
      <c r="J37" s="44">
        <f>SUM(J38:J39)</f>
        <v>0</v>
      </c>
      <c r="K37" s="44">
        <f>SUM(K38:K39)</f>
        <v>0</v>
      </c>
      <c r="L37" s="56">
        <f t="shared" ref="L37:L40" si="8">J37+K37</f>
        <v>0</v>
      </c>
      <c r="M37" s="66" t="str">
        <f t="shared" ref="M37:M40" si="9">IF(I37=0,"",L37/I37)</f>
        <v/>
      </c>
    </row>
    <row r="38" spans="2:18" x14ac:dyDescent="0.3">
      <c r="B38" s="50" t="s">
        <v>119</v>
      </c>
      <c r="C38" s="24" t="s">
        <v>52</v>
      </c>
      <c r="D38" s="32"/>
      <c r="E38" s="33"/>
      <c r="F38" s="31">
        <f t="shared" si="4"/>
        <v>0</v>
      </c>
      <c r="G38" s="32"/>
      <c r="H38" s="33"/>
      <c r="I38" s="31">
        <f t="shared" si="7"/>
        <v>0</v>
      </c>
      <c r="J38" s="32"/>
      <c r="K38" s="33"/>
      <c r="L38" s="53">
        <f t="shared" si="8"/>
        <v>0</v>
      </c>
      <c r="M38" s="65" t="str">
        <f t="shared" si="9"/>
        <v/>
      </c>
    </row>
    <row r="39" spans="2:18" ht="15" thickBot="1" x14ac:dyDescent="0.35">
      <c r="B39" s="52" t="s">
        <v>120</v>
      </c>
      <c r="C39" s="46" t="s">
        <v>38</v>
      </c>
      <c r="D39" s="47"/>
      <c r="E39" s="48"/>
      <c r="F39" s="42">
        <f t="shared" si="4"/>
        <v>0</v>
      </c>
      <c r="G39" s="47"/>
      <c r="H39" s="48"/>
      <c r="I39" s="42">
        <f t="shared" si="7"/>
        <v>0</v>
      </c>
      <c r="J39" s="47"/>
      <c r="K39" s="48"/>
      <c r="L39" s="55">
        <f t="shared" si="8"/>
        <v>0</v>
      </c>
      <c r="M39" s="67" t="str">
        <f t="shared" si="9"/>
        <v/>
      </c>
    </row>
    <row r="40" spans="2:18" ht="15" thickBot="1" x14ac:dyDescent="0.35">
      <c r="B40" s="51" t="s">
        <v>121</v>
      </c>
      <c r="C40" s="28" t="s">
        <v>40</v>
      </c>
      <c r="D40" s="57">
        <v>5000</v>
      </c>
      <c r="E40" s="58"/>
      <c r="F40" s="59">
        <f t="shared" si="4"/>
        <v>5000</v>
      </c>
      <c r="G40" s="57">
        <v>5000</v>
      </c>
      <c r="H40" s="58"/>
      <c r="I40" s="59">
        <f t="shared" si="7"/>
        <v>5000</v>
      </c>
      <c r="J40" s="57">
        <v>5000</v>
      </c>
      <c r="K40" s="58"/>
      <c r="L40" s="60">
        <f t="shared" si="8"/>
        <v>5000</v>
      </c>
      <c r="M40" s="68">
        <f t="shared" si="9"/>
        <v>1</v>
      </c>
    </row>
    <row r="41" spans="2:18" ht="8.25" customHeight="1" x14ac:dyDescent="0.3"/>
    <row r="42" spans="2:18" x14ac:dyDescent="0.3">
      <c r="B42" s="1" t="s">
        <v>71</v>
      </c>
      <c r="M42"/>
    </row>
    <row r="43" spans="2:18" ht="5.25" customHeight="1" x14ac:dyDescent="0.3">
      <c r="M43"/>
    </row>
    <row r="44" spans="2:18" x14ac:dyDescent="0.3">
      <c r="B44" s="242" t="s">
        <v>69</v>
      </c>
      <c r="C44" s="244"/>
      <c r="D44" s="82" t="s">
        <v>55</v>
      </c>
      <c r="F44" s="242" t="s">
        <v>77</v>
      </c>
      <c r="G44" s="243"/>
      <c r="H44" s="243"/>
      <c r="I44" s="243"/>
      <c r="J44" s="244"/>
      <c r="K44" s="83" t="s">
        <v>76</v>
      </c>
      <c r="M44" s="77" t="s">
        <v>75</v>
      </c>
      <c r="N44" s="79"/>
      <c r="O44" s="79"/>
      <c r="P44" s="79"/>
      <c r="Q44" s="78"/>
      <c r="R44" s="82" t="s">
        <v>76</v>
      </c>
    </row>
    <row r="45" spans="2:18" x14ac:dyDescent="0.3">
      <c r="B45" s="239" t="s">
        <v>56</v>
      </c>
      <c r="C45" s="241"/>
      <c r="D45" s="33">
        <v>7574.8</v>
      </c>
      <c r="F45" s="249" t="s">
        <v>78</v>
      </c>
      <c r="G45" s="249"/>
      <c r="H45" s="249"/>
      <c r="I45" s="249"/>
      <c r="J45" s="249"/>
      <c r="K45" s="84">
        <v>195</v>
      </c>
      <c r="M45" s="75" t="s">
        <v>79</v>
      </c>
      <c r="N45" s="80"/>
      <c r="O45" s="80"/>
      <c r="P45" s="80"/>
      <c r="Q45" s="76"/>
      <c r="R45" s="33">
        <v>146</v>
      </c>
    </row>
    <row r="46" spans="2:18" x14ac:dyDescent="0.3">
      <c r="B46" s="239" t="s">
        <v>57</v>
      </c>
      <c r="C46" s="241"/>
      <c r="D46" s="33"/>
      <c r="F46" s="249" t="s">
        <v>80</v>
      </c>
      <c r="G46" s="249"/>
      <c r="H46" s="249"/>
      <c r="I46" s="249"/>
      <c r="J46" s="249"/>
      <c r="K46" s="84">
        <v>7.2</v>
      </c>
      <c r="M46" s="75" t="s">
        <v>81</v>
      </c>
      <c r="N46" s="80"/>
      <c r="O46" s="80"/>
      <c r="P46" s="80"/>
      <c r="Q46" s="76"/>
      <c r="R46" s="33"/>
    </row>
    <row r="47" spans="2:18" x14ac:dyDescent="0.3">
      <c r="B47" s="239" t="s">
        <v>58</v>
      </c>
      <c r="C47" s="241"/>
      <c r="D47" s="33">
        <v>934.9</v>
      </c>
      <c r="F47" s="249" t="s">
        <v>72</v>
      </c>
      <c r="G47" s="249"/>
      <c r="H47" s="249"/>
      <c r="I47" s="249"/>
      <c r="J47" s="249"/>
      <c r="K47" s="84">
        <v>195.4</v>
      </c>
      <c r="M47" s="77" t="s">
        <v>82</v>
      </c>
      <c r="N47" s="79"/>
      <c r="O47" s="79"/>
      <c r="P47" s="79"/>
      <c r="Q47" s="78"/>
      <c r="R47" s="36">
        <f>SUM(R45:R46)</f>
        <v>146</v>
      </c>
    </row>
    <row r="48" spans="2:18" x14ac:dyDescent="0.3">
      <c r="B48" s="239" t="s">
        <v>59</v>
      </c>
      <c r="C48" s="241"/>
      <c r="D48" s="33"/>
      <c r="F48" s="248" t="s">
        <v>82</v>
      </c>
      <c r="G48" s="248"/>
      <c r="H48" s="248"/>
      <c r="I48" s="248"/>
      <c r="J48" s="248"/>
      <c r="K48" s="36">
        <f>SUM(K45:K47)</f>
        <v>397.6</v>
      </c>
      <c r="M48" s="75"/>
      <c r="N48" s="80"/>
      <c r="O48" s="80"/>
      <c r="P48" s="80"/>
      <c r="Q48" s="76"/>
      <c r="R48" s="33"/>
    </row>
    <row r="49" spans="2:18" x14ac:dyDescent="0.3">
      <c r="B49" s="239" t="s">
        <v>60</v>
      </c>
      <c r="C49" s="241"/>
      <c r="D49" s="33"/>
      <c r="F49" s="248"/>
      <c r="G49" s="248"/>
      <c r="H49" s="248"/>
      <c r="I49" s="248"/>
      <c r="J49" s="248"/>
      <c r="K49" s="36"/>
      <c r="M49" s="75" t="s">
        <v>84</v>
      </c>
      <c r="N49" s="80"/>
      <c r="O49" s="80"/>
      <c r="P49" s="80"/>
      <c r="Q49" s="76"/>
      <c r="R49" s="33"/>
    </row>
    <row r="50" spans="2:18" x14ac:dyDescent="0.3">
      <c r="B50" s="239" t="s">
        <v>61</v>
      </c>
      <c r="C50" s="241"/>
      <c r="D50" s="33"/>
      <c r="F50" s="249" t="s">
        <v>83</v>
      </c>
      <c r="G50" s="249"/>
      <c r="H50" s="249"/>
      <c r="I50" s="249"/>
      <c r="J50" s="249"/>
      <c r="K50" s="84"/>
      <c r="M50" s="77" t="s">
        <v>86</v>
      </c>
      <c r="N50" s="79"/>
      <c r="O50" s="79"/>
      <c r="P50" s="79"/>
      <c r="Q50" s="78"/>
      <c r="R50" s="36">
        <f>SUM(R49)</f>
        <v>0</v>
      </c>
    </row>
    <row r="51" spans="2:18" s="1" customFormat="1" x14ac:dyDescent="0.3">
      <c r="B51" s="242" t="s">
        <v>62</v>
      </c>
      <c r="C51" s="244"/>
      <c r="D51" s="36">
        <f>SUM(D45:D50)</f>
        <v>8509.7000000000007</v>
      </c>
      <c r="F51" s="249" t="s">
        <v>73</v>
      </c>
      <c r="G51" s="249"/>
      <c r="H51" s="249"/>
      <c r="I51" s="249"/>
      <c r="J51" s="249"/>
      <c r="K51" s="84"/>
      <c r="L51"/>
      <c r="M51"/>
      <c r="N51"/>
      <c r="O51"/>
      <c r="R51" s="81"/>
    </row>
    <row r="52" spans="2:18" s="1" customFormat="1" x14ac:dyDescent="0.3">
      <c r="B52" s="242"/>
      <c r="C52" s="244"/>
      <c r="D52" s="36"/>
      <c r="F52" s="249" t="s">
        <v>74</v>
      </c>
      <c r="G52" s="249"/>
      <c r="H52" s="249"/>
      <c r="I52" s="249"/>
      <c r="J52" s="249"/>
      <c r="K52" s="84"/>
      <c r="L52"/>
      <c r="M52" s="77" t="s">
        <v>138</v>
      </c>
      <c r="N52" s="79"/>
      <c r="O52" s="79"/>
      <c r="P52" s="79"/>
      <c r="Q52" s="78"/>
      <c r="R52" s="36">
        <f>R45-R50</f>
        <v>146</v>
      </c>
    </row>
    <row r="53" spans="2:18" x14ac:dyDescent="0.3">
      <c r="B53" s="239" t="s">
        <v>63</v>
      </c>
      <c r="C53" s="241"/>
      <c r="D53" s="33"/>
      <c r="F53" s="248" t="s">
        <v>85</v>
      </c>
      <c r="G53" s="248"/>
      <c r="H53" s="248"/>
      <c r="I53" s="248"/>
      <c r="J53" s="248"/>
      <c r="K53" s="36">
        <f>SUM(K50:K52)</f>
        <v>0</v>
      </c>
      <c r="M53"/>
    </row>
    <row r="54" spans="2:18" x14ac:dyDescent="0.3">
      <c r="B54" s="239" t="s">
        <v>64</v>
      </c>
      <c r="C54" s="241"/>
      <c r="D54" s="33"/>
      <c r="F54" s="242"/>
      <c r="G54" s="243"/>
      <c r="H54" s="243"/>
      <c r="I54" s="243"/>
      <c r="J54" s="244"/>
      <c r="K54" s="36"/>
      <c r="M54"/>
    </row>
    <row r="55" spans="2:18" x14ac:dyDescent="0.3">
      <c r="B55" s="239" t="s">
        <v>65</v>
      </c>
      <c r="C55" s="241"/>
      <c r="D55" s="33">
        <v>521.79999999999995</v>
      </c>
      <c r="F55" s="242" t="s">
        <v>135</v>
      </c>
      <c r="G55" s="243"/>
      <c r="H55" s="243"/>
      <c r="I55" s="243"/>
      <c r="J55" s="244"/>
      <c r="K55" s="36">
        <f>K48-K53</f>
        <v>397.6</v>
      </c>
      <c r="M55"/>
    </row>
    <row r="56" spans="2:18" x14ac:dyDescent="0.3">
      <c r="B56" s="239" t="s">
        <v>66</v>
      </c>
      <c r="C56" s="241"/>
      <c r="D56" s="33"/>
      <c r="K56" s="81"/>
      <c r="M56"/>
    </row>
    <row r="57" spans="2:18" x14ac:dyDescent="0.3">
      <c r="B57" s="239" t="s">
        <v>67</v>
      </c>
      <c r="C57" s="241"/>
      <c r="D57" s="33"/>
      <c r="M57"/>
    </row>
    <row r="58" spans="2:18" x14ac:dyDescent="0.3">
      <c r="B58" s="242" t="s">
        <v>68</v>
      </c>
      <c r="C58" s="244"/>
      <c r="D58" s="36">
        <f>SUM(D53:D57)</f>
        <v>521.79999999999995</v>
      </c>
      <c r="M58"/>
    </row>
    <row r="59" spans="2:18" x14ac:dyDescent="0.3">
      <c r="B59" s="242"/>
      <c r="C59" s="244"/>
      <c r="D59" s="36"/>
      <c r="M59"/>
    </row>
    <row r="60" spans="2:18" s="1" customFormat="1" x14ac:dyDescent="0.3">
      <c r="B60" s="242" t="s">
        <v>133</v>
      </c>
      <c r="C60" s="244"/>
      <c r="D60" s="36">
        <f>D51-D58</f>
        <v>7987.9000000000005</v>
      </c>
    </row>
    <row r="61" spans="2:18" x14ac:dyDescent="0.3">
      <c r="M61"/>
    </row>
    <row r="62" spans="2:18" x14ac:dyDescent="0.3">
      <c r="B62" t="s">
        <v>181</v>
      </c>
      <c r="D62" t="s">
        <v>53</v>
      </c>
      <c r="E62" t="s">
        <v>183</v>
      </c>
      <c r="J62" t="s">
        <v>54</v>
      </c>
      <c r="M62"/>
    </row>
    <row r="63" spans="2:18" x14ac:dyDescent="0.3">
      <c r="M63"/>
    </row>
    <row r="64" spans="2:18" x14ac:dyDescent="0.3">
      <c r="B64" t="s">
        <v>182</v>
      </c>
      <c r="D64" t="s">
        <v>53</v>
      </c>
      <c r="E64" t="s">
        <v>184</v>
      </c>
      <c r="J64" t="s">
        <v>54</v>
      </c>
      <c r="M64"/>
    </row>
    <row r="65" x14ac:dyDescent="0.3"/>
    <row r="66" x14ac:dyDescent="0.3"/>
    <row r="67" x14ac:dyDescent="0.3"/>
    <row r="68" x14ac:dyDescent="0.3"/>
  </sheetData>
  <mergeCells count="35">
    <mergeCell ref="B60:C60"/>
    <mergeCell ref="F55:J55"/>
    <mergeCell ref="F54:J54"/>
    <mergeCell ref="B55:C55"/>
    <mergeCell ref="B56:C56"/>
    <mergeCell ref="B57:C57"/>
    <mergeCell ref="B58:C58"/>
    <mergeCell ref="B59:C59"/>
    <mergeCell ref="B52:C52"/>
    <mergeCell ref="F52:J52"/>
    <mergeCell ref="B53:C53"/>
    <mergeCell ref="F53:J53"/>
    <mergeCell ref="B54:C54"/>
    <mergeCell ref="B50:C50"/>
    <mergeCell ref="F50:J50"/>
    <mergeCell ref="B51:C51"/>
    <mergeCell ref="F51:J51"/>
    <mergeCell ref="B48:C48"/>
    <mergeCell ref="F48:J48"/>
    <mergeCell ref="B49:C49"/>
    <mergeCell ref="F49:J49"/>
    <mergeCell ref="B46:C46"/>
    <mergeCell ref="F46:J46"/>
    <mergeCell ref="B47:C47"/>
    <mergeCell ref="F47:J47"/>
    <mergeCell ref="B44:C44"/>
    <mergeCell ref="F44:J44"/>
    <mergeCell ref="B45:C45"/>
    <mergeCell ref="F45:J45"/>
    <mergeCell ref="D3:M3"/>
    <mergeCell ref="B9:B10"/>
    <mergeCell ref="C9:C10"/>
    <mergeCell ref="D9:F9"/>
    <mergeCell ref="G9:I9"/>
    <mergeCell ref="J9:L9"/>
  </mergeCells>
  <conditionalFormatting sqref="M12:M40">
    <cfRule type="cellIs" dxfId="1" priority="2" operator="equal">
      <formula>0</formula>
    </cfRule>
    <cfRule type="containsErrors" dxfId="0" priority="3">
      <formula>ISERROR(M12)</formula>
    </cfRule>
  </conditionalFormatting>
  <pageMargins left="0.35433070866141736" right="0.19685039370078741" top="0.19685039370078741" bottom="0" header="0.19685039370078741" footer="0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4"/>
  <sheetViews>
    <sheetView view="pageLayout" zoomScaleNormal="100" workbookViewId="0">
      <selection activeCell="L11" sqref="L11"/>
    </sheetView>
  </sheetViews>
  <sheetFormatPr defaultRowHeight="14.4" x14ac:dyDescent="0.3"/>
  <cols>
    <col min="1" max="1" width="12.44140625" customWidth="1"/>
    <col min="2" max="7" width="6.44140625" customWidth="1"/>
    <col min="8" max="8" width="6.5546875" customWidth="1"/>
    <col min="9" max="17" width="6.44140625" customWidth="1"/>
    <col min="18" max="18" width="6.6640625" customWidth="1"/>
    <col min="19" max="19" width="8" customWidth="1"/>
    <col min="20" max="21" width="6.6640625" customWidth="1"/>
  </cols>
  <sheetData>
    <row r="1" spans="1:22" ht="21" x14ac:dyDescent="0.4">
      <c r="B1" s="3" t="s">
        <v>134</v>
      </c>
      <c r="M1" s="61"/>
    </row>
    <row r="2" spans="1:22" x14ac:dyDescent="0.3">
      <c r="M2" s="61"/>
    </row>
    <row r="3" spans="1:22" x14ac:dyDescent="0.3">
      <c r="B3" s="183" t="s">
        <v>87</v>
      </c>
      <c r="C3" s="183"/>
      <c r="D3" s="225"/>
      <c r="E3" s="225" t="s">
        <v>178</v>
      </c>
      <c r="F3" s="225"/>
      <c r="G3" s="225"/>
      <c r="H3" s="225"/>
      <c r="I3" s="225"/>
      <c r="J3" s="225"/>
      <c r="K3" s="225"/>
      <c r="L3" s="225"/>
      <c r="M3" s="225"/>
    </row>
    <row r="4" spans="1:22" x14ac:dyDescent="0.3">
      <c r="B4" s="183" t="s">
        <v>88</v>
      </c>
      <c r="C4" s="183"/>
      <c r="D4" s="223"/>
      <c r="E4" s="223" t="s">
        <v>180</v>
      </c>
      <c r="F4" s="183"/>
      <c r="G4" s="183"/>
      <c r="H4" s="183"/>
      <c r="I4" s="183"/>
      <c r="J4" s="183"/>
      <c r="K4" s="183"/>
      <c r="L4" s="183"/>
      <c r="M4" s="224"/>
    </row>
    <row r="5" spans="1:22" x14ac:dyDescent="0.3">
      <c r="B5" s="183" t="s">
        <v>89</v>
      </c>
      <c r="C5" s="183"/>
      <c r="D5" s="183"/>
      <c r="E5" s="183" t="s">
        <v>179</v>
      </c>
      <c r="F5" s="183"/>
      <c r="G5" s="183"/>
      <c r="H5" s="183"/>
      <c r="I5" s="183"/>
      <c r="J5" s="183"/>
      <c r="K5" s="183"/>
      <c r="L5" s="183"/>
      <c r="M5" s="224"/>
    </row>
    <row r="6" spans="1:22" x14ac:dyDescent="0.3">
      <c r="M6" s="61"/>
    </row>
    <row r="7" spans="1:22" ht="15" thickBot="1" x14ac:dyDescent="0.35"/>
    <row r="8" spans="1:22" ht="179.25" customHeight="1" thickBot="1" x14ac:dyDescent="0.35">
      <c r="A8" s="184" t="s">
        <v>130</v>
      </c>
      <c r="B8" s="185" t="s">
        <v>126</v>
      </c>
      <c r="C8" s="186" t="s">
        <v>131</v>
      </c>
      <c r="D8" s="186" t="s">
        <v>132</v>
      </c>
      <c r="E8" s="186" t="s">
        <v>99</v>
      </c>
      <c r="F8" s="187" t="s">
        <v>100</v>
      </c>
      <c r="G8" s="188" t="s">
        <v>3</v>
      </c>
      <c r="H8" s="189" t="s">
        <v>9</v>
      </c>
      <c r="I8" s="185" t="s">
        <v>11</v>
      </c>
      <c r="J8" s="188" t="s">
        <v>13</v>
      </c>
      <c r="K8" s="188" t="s">
        <v>15</v>
      </c>
      <c r="L8" s="188" t="s">
        <v>17</v>
      </c>
      <c r="M8" s="188" t="s">
        <v>19</v>
      </c>
      <c r="N8" s="188" t="s">
        <v>24</v>
      </c>
      <c r="O8" s="188" t="s">
        <v>26</v>
      </c>
      <c r="P8" s="190" t="s">
        <v>28</v>
      </c>
      <c r="Q8" s="191" t="s">
        <v>30</v>
      </c>
      <c r="R8" s="189" t="s">
        <v>32</v>
      </c>
      <c r="S8" s="192" t="s">
        <v>118</v>
      </c>
      <c r="T8" s="193" t="s">
        <v>97</v>
      </c>
      <c r="U8" s="194" t="s">
        <v>122</v>
      </c>
      <c r="V8" s="182"/>
    </row>
    <row r="9" spans="1:22" x14ac:dyDescent="0.3">
      <c r="A9" s="195" t="s">
        <v>187</v>
      </c>
      <c r="B9" s="196">
        <v>8307.5</v>
      </c>
      <c r="C9" s="197">
        <v>254</v>
      </c>
      <c r="D9" s="197">
        <v>83.9</v>
      </c>
      <c r="E9" s="197">
        <v>246.6</v>
      </c>
      <c r="F9" s="197"/>
      <c r="G9" s="198">
        <v>552</v>
      </c>
      <c r="H9" s="199">
        <f>SUM(B9:G9)</f>
        <v>9444</v>
      </c>
      <c r="I9" s="196">
        <v>55</v>
      </c>
      <c r="J9" s="197">
        <v>2738.1</v>
      </c>
      <c r="K9" s="197">
        <v>1404.4</v>
      </c>
      <c r="L9" s="197">
        <v>2603.8000000000002</v>
      </c>
      <c r="M9" s="197">
        <v>7705.1</v>
      </c>
      <c r="N9" s="197">
        <v>2542</v>
      </c>
      <c r="O9" s="197">
        <v>13.3</v>
      </c>
      <c r="P9" s="197">
        <v>934.9</v>
      </c>
      <c r="Q9" s="197">
        <v>937.6</v>
      </c>
      <c r="R9" s="200">
        <f>SUM(I9:Q9)</f>
        <v>18934.2</v>
      </c>
      <c r="S9" s="201">
        <f>H9-R9</f>
        <v>-9490.2000000000007</v>
      </c>
      <c r="T9" s="202">
        <v>11391.7</v>
      </c>
      <c r="U9" s="203">
        <f>S9+T9</f>
        <v>1901.5</v>
      </c>
      <c r="V9" s="183"/>
    </row>
    <row r="10" spans="1:22" x14ac:dyDescent="0.3">
      <c r="A10" s="204" t="s">
        <v>188</v>
      </c>
      <c r="B10" s="205"/>
      <c r="C10" s="206"/>
      <c r="D10" s="206"/>
      <c r="E10" s="206"/>
      <c r="F10" s="206"/>
      <c r="G10" s="207">
        <v>17.5</v>
      </c>
      <c r="H10" s="200">
        <f t="shared" ref="H10:H13" si="0">SUM(B10:G10)</f>
        <v>17.5</v>
      </c>
      <c r="I10" s="205"/>
      <c r="J10" s="206"/>
      <c r="K10" s="206">
        <v>9.8000000000000007</v>
      </c>
      <c r="L10" s="206">
        <v>458.6</v>
      </c>
      <c r="M10" s="206"/>
      <c r="N10" s="206"/>
      <c r="O10" s="206"/>
      <c r="P10" s="206"/>
      <c r="Q10" s="206"/>
      <c r="R10" s="200">
        <f t="shared" ref="R10:R13" si="1">SUM(I10:Q10)</f>
        <v>468.40000000000003</v>
      </c>
      <c r="S10" s="201">
        <f t="shared" ref="S10:S14" si="2">H10-R10</f>
        <v>-450.90000000000003</v>
      </c>
      <c r="T10" s="208">
        <v>450.9</v>
      </c>
      <c r="U10" s="203">
        <f t="shared" ref="U10:U14" si="3">S10+T10</f>
        <v>0</v>
      </c>
      <c r="V10" s="183"/>
    </row>
    <row r="11" spans="1:22" x14ac:dyDescent="0.3">
      <c r="A11" s="204" t="s">
        <v>189</v>
      </c>
      <c r="B11" s="205">
        <v>1437.7</v>
      </c>
      <c r="C11" s="206"/>
      <c r="D11" s="206"/>
      <c r="E11" s="206"/>
      <c r="F11" s="206"/>
      <c r="G11" s="207">
        <v>0.4</v>
      </c>
      <c r="H11" s="200">
        <f t="shared" si="0"/>
        <v>1438.1000000000001</v>
      </c>
      <c r="I11" s="205">
        <v>157.5</v>
      </c>
      <c r="J11" s="206">
        <v>226</v>
      </c>
      <c r="K11" s="206">
        <v>416.6</v>
      </c>
      <c r="L11" s="206">
        <v>678.1</v>
      </c>
      <c r="M11" s="206">
        <v>793</v>
      </c>
      <c r="N11" s="206">
        <v>165.1</v>
      </c>
      <c r="O11" s="206">
        <v>1</v>
      </c>
      <c r="P11" s="206"/>
      <c r="Q11" s="206">
        <v>394.2</v>
      </c>
      <c r="R11" s="200">
        <f t="shared" si="1"/>
        <v>2831.4999999999995</v>
      </c>
      <c r="S11" s="201">
        <f t="shared" si="2"/>
        <v>-1393.3999999999994</v>
      </c>
      <c r="T11" s="208">
        <v>1393.4</v>
      </c>
      <c r="U11" s="203">
        <f t="shared" si="3"/>
        <v>0</v>
      </c>
      <c r="V11" s="183"/>
    </row>
    <row r="12" spans="1:22" x14ac:dyDescent="0.3">
      <c r="A12" s="204" t="s">
        <v>190</v>
      </c>
      <c r="B12" s="205"/>
      <c r="C12" s="206"/>
      <c r="D12" s="206"/>
      <c r="E12" s="206"/>
      <c r="F12" s="206"/>
      <c r="G12" s="207"/>
      <c r="H12" s="200">
        <f t="shared" si="0"/>
        <v>0</v>
      </c>
      <c r="I12" s="205">
        <v>50</v>
      </c>
      <c r="J12" s="206">
        <v>100</v>
      </c>
      <c r="K12" s="206">
        <v>60</v>
      </c>
      <c r="L12" s="206">
        <v>500</v>
      </c>
      <c r="M12" s="206">
        <v>1500</v>
      </c>
      <c r="N12" s="206">
        <v>500</v>
      </c>
      <c r="O12" s="206"/>
      <c r="P12" s="206"/>
      <c r="Q12" s="206">
        <v>204</v>
      </c>
      <c r="R12" s="200">
        <f t="shared" si="1"/>
        <v>2914</v>
      </c>
      <c r="S12" s="201">
        <f t="shared" si="2"/>
        <v>-2914</v>
      </c>
      <c r="T12" s="208">
        <v>2914</v>
      </c>
      <c r="U12" s="203">
        <f t="shared" si="3"/>
        <v>0</v>
      </c>
      <c r="V12" s="183"/>
    </row>
    <row r="13" spans="1:22" ht="15" thickBot="1" x14ac:dyDescent="0.35">
      <c r="A13" s="209"/>
      <c r="B13" s="210"/>
      <c r="C13" s="211"/>
      <c r="D13" s="211"/>
      <c r="E13" s="211"/>
      <c r="F13" s="211"/>
      <c r="G13" s="212"/>
      <c r="H13" s="200">
        <f t="shared" si="0"/>
        <v>0</v>
      </c>
      <c r="I13" s="210"/>
      <c r="J13" s="211"/>
      <c r="K13" s="211"/>
      <c r="L13" s="211"/>
      <c r="M13" s="211"/>
      <c r="N13" s="211"/>
      <c r="O13" s="211"/>
      <c r="P13" s="211"/>
      <c r="Q13" s="211"/>
      <c r="R13" s="200">
        <f t="shared" si="1"/>
        <v>0</v>
      </c>
      <c r="S13" s="213">
        <f t="shared" si="2"/>
        <v>0</v>
      </c>
      <c r="T13" s="214"/>
      <c r="U13" s="215">
        <f t="shared" si="3"/>
        <v>0</v>
      </c>
      <c r="V13" s="183"/>
    </row>
    <row r="14" spans="1:22" ht="15" thickBot="1" x14ac:dyDescent="0.35">
      <c r="A14" s="216" t="s">
        <v>45</v>
      </c>
      <c r="B14" s="217">
        <f t="shared" ref="B14:R14" si="4">SUM(B9:B13)</f>
        <v>9745.2000000000007</v>
      </c>
      <c r="C14" s="217">
        <f t="shared" si="4"/>
        <v>254</v>
      </c>
      <c r="D14" s="217">
        <f t="shared" si="4"/>
        <v>83.9</v>
      </c>
      <c r="E14" s="217">
        <f t="shared" si="4"/>
        <v>246.6</v>
      </c>
      <c r="F14" s="217">
        <f t="shared" si="4"/>
        <v>0</v>
      </c>
      <c r="G14" s="218">
        <f t="shared" si="4"/>
        <v>569.9</v>
      </c>
      <c r="H14" s="219">
        <f t="shared" si="4"/>
        <v>10899.6</v>
      </c>
      <c r="I14" s="217">
        <f t="shared" si="4"/>
        <v>262.5</v>
      </c>
      <c r="J14" s="217">
        <f t="shared" si="4"/>
        <v>3064.1</v>
      </c>
      <c r="K14" s="217">
        <f t="shared" si="4"/>
        <v>1890.8000000000002</v>
      </c>
      <c r="L14" s="217">
        <f t="shared" si="4"/>
        <v>4240.5</v>
      </c>
      <c r="M14" s="217">
        <f t="shared" si="4"/>
        <v>9998.1</v>
      </c>
      <c r="N14" s="217">
        <f t="shared" si="4"/>
        <v>3207.1</v>
      </c>
      <c r="O14" s="217">
        <f t="shared" si="4"/>
        <v>14.3</v>
      </c>
      <c r="P14" s="217">
        <f t="shared" si="4"/>
        <v>934.9</v>
      </c>
      <c r="Q14" s="218">
        <f t="shared" si="4"/>
        <v>1535.8</v>
      </c>
      <c r="R14" s="219">
        <f t="shared" si="4"/>
        <v>25148.100000000002</v>
      </c>
      <c r="S14" s="220">
        <f t="shared" si="2"/>
        <v>-14248.500000000002</v>
      </c>
      <c r="T14" s="221">
        <f>SUM(T9:T13)</f>
        <v>16150</v>
      </c>
      <c r="U14" s="222">
        <f t="shared" si="3"/>
        <v>1901.4999999999982</v>
      </c>
      <c r="V14" s="183"/>
    </row>
  </sheetData>
  <pageMargins left="0.11811023622047245" right="0.11811023622047245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Rozpočet PO</vt:lpstr>
      <vt:lpstr>Příloha rozpočet</vt:lpstr>
      <vt:lpstr>Střediska</vt:lpstr>
      <vt:lpstr>Střednědobý výhled hospod. PO </vt:lpstr>
      <vt:lpstr>Vyhodnocení hospodaření PO</vt:lpstr>
      <vt:lpstr>Vyhod. hosp. PO -střediska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Ing. Romana Matějková</cp:lastModifiedBy>
  <cp:lastPrinted>2017-10-05T09:24:56Z</cp:lastPrinted>
  <dcterms:created xsi:type="dcterms:W3CDTF">2017-02-23T12:10:09Z</dcterms:created>
  <dcterms:modified xsi:type="dcterms:W3CDTF">2017-10-09T14:37:53Z</dcterms:modified>
</cp:coreProperties>
</file>