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S:\Odbor ekonomiky\Interní dokumenty OE\Rozpočet, rozbory, závěrečný účet\Rozpočet\Návrh rozpočtu r. 2024\Zoopark Chomutov\"/>
    </mc:Choice>
  </mc:AlternateContent>
  <xr:revisionPtr revIDLastSave="0" documentId="13_ncr:1_{323F82A5-0B23-46B3-B287-E9A55D6B9AB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NR 2024" sheetId="3" r:id="rId1"/>
  </sheets>
  <definedNames>
    <definedName name="_xlnm.Print_Area" localSheetId="0">'NR 2024'!$A$1:$AC$99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0" i="3" l="1"/>
  <c r="Y38" i="3" l="1"/>
  <c r="AA38" i="3" s="1"/>
  <c r="Y37" i="3"/>
  <c r="Y36" i="3"/>
  <c r="AA36" i="3" s="1"/>
  <c r="Y35" i="3"/>
  <c r="Y34" i="3"/>
  <c r="AA34" i="3" s="1"/>
  <c r="Y31" i="3"/>
  <c r="AA31" i="3" s="1"/>
  <c r="Y30" i="3"/>
  <c r="AA30" i="3" s="1"/>
  <c r="Y28" i="3"/>
  <c r="Y29" i="3"/>
  <c r="AA29" i="3" s="1"/>
  <c r="AA33" i="3"/>
  <c r="X32" i="3"/>
  <c r="X39" i="3" s="1"/>
  <c r="W32" i="3"/>
  <c r="V32" i="3"/>
  <c r="Z32" i="3"/>
  <c r="M50" i="3"/>
  <c r="Y23" i="3"/>
  <c r="Y22" i="3"/>
  <c r="Y21" i="3"/>
  <c r="Y20" i="3"/>
  <c r="Y19" i="3"/>
  <c r="Y18" i="3"/>
  <c r="Y17" i="3"/>
  <c r="Y16" i="3"/>
  <c r="Y15" i="3"/>
  <c r="AA37" i="3"/>
  <c r="AA35" i="3"/>
  <c r="AA28" i="3"/>
  <c r="Y32" i="3" l="1"/>
  <c r="F38" i="3"/>
  <c r="AA21" i="3" l="1"/>
  <c r="AA20" i="3"/>
  <c r="AA19" i="3"/>
  <c r="AA18" i="3"/>
  <c r="AA17" i="3"/>
  <c r="AA16" i="3"/>
  <c r="AA15" i="3"/>
  <c r="E51" i="3"/>
  <c r="F54" i="3"/>
  <c r="G54" i="3" s="1"/>
  <c r="Y39" i="3"/>
  <c r="F33" i="3"/>
  <c r="F32" i="3"/>
  <c r="D38" i="3"/>
  <c r="G38" i="3" s="1"/>
  <c r="F35" i="3"/>
  <c r="F29" i="3"/>
  <c r="F31" i="3"/>
  <c r="F30" i="3"/>
  <c r="E33" i="3"/>
  <c r="F28" i="3"/>
  <c r="G33" i="3" l="1"/>
  <c r="F15" i="3"/>
  <c r="E18" i="3"/>
  <c r="D37" i="3"/>
  <c r="F21" i="3"/>
  <c r="H38" i="3"/>
  <c r="H21" i="3"/>
  <c r="H39" i="3" l="1"/>
  <c r="Z24" i="3"/>
  <c r="X24" i="3"/>
  <c r="W24" i="3"/>
  <c r="V24" i="3"/>
  <c r="T24" i="3"/>
  <c r="R24" i="3"/>
  <c r="Q24" i="3"/>
  <c r="P24" i="3"/>
  <c r="N24" i="3"/>
  <c r="L24" i="3"/>
  <c r="K24" i="3"/>
  <c r="J24" i="3"/>
  <c r="H24" i="3"/>
  <c r="F24" i="3"/>
  <c r="E24" i="3"/>
  <c r="D24" i="3"/>
  <c r="Y24" i="3" l="1"/>
  <c r="G24" i="3"/>
  <c r="S24" i="3"/>
  <c r="M24" i="3"/>
  <c r="Y54" i="3"/>
  <c r="Y53" i="3"/>
  <c r="Y52" i="3"/>
  <c r="Y51" i="3"/>
  <c r="G53" i="3"/>
  <c r="W39" i="3"/>
  <c r="W40" i="3" s="1"/>
  <c r="V39" i="3"/>
  <c r="T39" i="3"/>
  <c r="R39" i="3"/>
  <c r="Q39" i="3"/>
  <c r="P39" i="3"/>
  <c r="U38" i="3"/>
  <c r="U37" i="3"/>
  <c r="U36" i="3"/>
  <c r="U35" i="3"/>
  <c r="U34" i="3"/>
  <c r="U33" i="3"/>
  <c r="U32" i="3"/>
  <c r="U31" i="3"/>
  <c r="U30" i="3"/>
  <c r="U29" i="3"/>
  <c r="U28" i="3"/>
  <c r="Y50" i="3" l="1"/>
  <c r="U24" i="3"/>
  <c r="X40" i="3"/>
  <c r="V40" i="3"/>
  <c r="R40" i="3"/>
  <c r="T40" i="3"/>
  <c r="S39" i="3"/>
  <c r="Q40" i="3"/>
  <c r="U39" i="3"/>
  <c r="P40" i="3"/>
  <c r="G28" i="3"/>
  <c r="G15" i="3"/>
  <c r="AA24" i="3" l="1"/>
  <c r="Y40" i="3"/>
  <c r="S40" i="3"/>
  <c r="U40" i="3"/>
  <c r="U41" i="3" l="1"/>
  <c r="G18" i="3"/>
  <c r="G51" i="3" l="1"/>
  <c r="G52" i="3"/>
  <c r="G50" i="3" l="1"/>
  <c r="N39" i="3"/>
  <c r="L39" i="3"/>
  <c r="K39" i="3"/>
  <c r="AB34" i="3"/>
  <c r="J39" i="3"/>
  <c r="AB23" i="3"/>
  <c r="AB22" i="3"/>
  <c r="AB21" i="3"/>
  <c r="AB20" i="3"/>
  <c r="AB19" i="3"/>
  <c r="AB18" i="3"/>
  <c r="AB17" i="3"/>
  <c r="AB16" i="3"/>
  <c r="F39" i="3"/>
  <c r="E39" i="3"/>
  <c r="I38" i="3"/>
  <c r="G29" i="3"/>
  <c r="G31" i="3"/>
  <c r="G32" i="3"/>
  <c r="G34" i="3"/>
  <c r="G35" i="3"/>
  <c r="G37" i="3"/>
  <c r="I28" i="3"/>
  <c r="G30" i="3"/>
  <c r="I15" i="3"/>
  <c r="G16" i="3"/>
  <c r="G17" i="3"/>
  <c r="I18" i="3"/>
  <c r="G19" i="3"/>
  <c r="I20" i="3"/>
  <c r="G21" i="3"/>
  <c r="G22" i="3"/>
  <c r="G23" i="3"/>
  <c r="M39" i="3" l="1"/>
  <c r="I21" i="3"/>
  <c r="I17" i="3"/>
  <c r="I34" i="3"/>
  <c r="I29" i="3"/>
  <c r="AB38" i="3"/>
  <c r="I16" i="3"/>
  <c r="I37" i="3"/>
  <c r="I33" i="3"/>
  <c r="AB35" i="3"/>
  <c r="I23" i="3"/>
  <c r="I19" i="3"/>
  <c r="I36" i="3"/>
  <c r="I32" i="3"/>
  <c r="AB28" i="3"/>
  <c r="I22" i="3"/>
  <c r="I30" i="3"/>
  <c r="I35" i="3"/>
  <c r="I31" i="3"/>
  <c r="AB29" i="3"/>
  <c r="AB33" i="3"/>
  <c r="AB37" i="3"/>
  <c r="AB31" i="3"/>
  <c r="AB15" i="3"/>
  <c r="O24" i="3"/>
  <c r="AB24" i="3" s="1"/>
  <c r="K40" i="3"/>
  <c r="E40" i="3"/>
  <c r="N40" i="3"/>
  <c r="J40" i="3"/>
  <c r="AB36" i="3"/>
  <c r="L40" i="3"/>
  <c r="H40" i="3"/>
  <c r="D39" i="3"/>
  <c r="F40" i="3"/>
  <c r="I39" i="3" l="1"/>
  <c r="I24" i="3"/>
  <c r="AB30" i="3"/>
  <c r="D40" i="3"/>
  <c r="G39" i="3"/>
  <c r="G40" i="3" s="1"/>
  <c r="M40" i="3"/>
  <c r="O39" i="3" l="1"/>
  <c r="I40" i="3"/>
  <c r="I41" i="3" s="1"/>
  <c r="O40" i="3" l="1"/>
  <c r="O41" i="3" l="1"/>
  <c r="Z39" i="3"/>
  <c r="Z40" i="3" s="1"/>
  <c r="AA32" i="3"/>
  <c r="AB32" i="3" s="1"/>
  <c r="AA39" i="3" l="1"/>
  <c r="AA40" i="3" s="1"/>
  <c r="AB40" i="3" s="1"/>
  <c r="AA41" i="3" l="1"/>
  <c r="AB41" i="3" s="1"/>
  <c r="AB39" i="3"/>
</calcChain>
</file>

<file path=xl/sharedStrings.xml><?xml version="1.0" encoding="utf-8"?>
<sst xmlns="http://schemas.openxmlformats.org/spreadsheetml/2006/main" count="226" uniqueCount="135">
  <si>
    <t>1.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</si>
  <si>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</si>
  <si>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</si>
  <si>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</si>
  <si>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</si>
  <si>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</si>
  <si>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</si>
  <si>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</si>
  <si>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</si>
  <si>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</si>
  <si>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</si>
  <si>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</si>
  <si>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</si>
  <si>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</si>
  <si>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</si>
  <si>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</si>
  <si>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</si>
  <si>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</si>
  <si>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</si>
  <si>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</si>
  <si>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</si>
  <si>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</si>
  <si>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</si>
  <si>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</si>
  <si>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</si>
  <si>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</si>
  <si>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</si>
  <si>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</si>
  <si>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</si>
  <si>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</si>
  <si>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</si>
  <si>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</si>
  <si>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</si>
  <si>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</si>
  <si>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20.</t>
  </si>
  <si>
    <t>21.</t>
  </si>
  <si>
    <t>ostatní</t>
  </si>
  <si>
    <t xml:space="preserve">Poř.č. řádku </t>
  </si>
  <si>
    <t>Ukazatel</t>
  </si>
  <si>
    <t>Hlavní činnost</t>
  </si>
  <si>
    <t>Doplňková činnost</t>
  </si>
  <si>
    <t>Celkem</t>
  </si>
  <si>
    <t>v tom:  mzdy zaměstnanců</t>
  </si>
  <si>
    <t>Název organizace:</t>
  </si>
  <si>
    <t>IČO:</t>
  </si>
  <si>
    <t>Sídlo:</t>
  </si>
  <si>
    <t>Zúčtování 403 do výnosů</t>
  </si>
  <si>
    <t>Zapojení fondů do výnosů</t>
  </si>
  <si>
    <t>23.</t>
  </si>
  <si>
    <t>25.</t>
  </si>
  <si>
    <t>26.</t>
  </si>
  <si>
    <t>Výsledek hospodaření</t>
  </si>
  <si>
    <t>Tržby  601-609</t>
  </si>
  <si>
    <t>Provozní dotace z jiných zdrojů (mimo SMCH)</t>
  </si>
  <si>
    <t>z příspěvku zřizovatele</t>
  </si>
  <si>
    <t>ostatních transferů</t>
  </si>
  <si>
    <t>z vlastních výnosů</t>
  </si>
  <si>
    <t>Výnosy</t>
  </si>
  <si>
    <t>zřizovatel</t>
  </si>
  <si>
    <t>vlastní činnost</t>
  </si>
  <si>
    <t>Provozní příspěvek zřizovatele</t>
  </si>
  <si>
    <t>Organizace celkem</t>
  </si>
  <si>
    <t>VÝNOSY</t>
  </si>
  <si>
    <t>Výnosy Hl.Č. celkem</t>
  </si>
  <si>
    <t>Náklady Hl.Č celkem</t>
  </si>
  <si>
    <t>Čistý zisk/ztráta (bez provozního příspěvku zřizovatele)</t>
  </si>
  <si>
    <t>Výnosy DČ</t>
  </si>
  <si>
    <t>Náklady DČ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</si>
  <si>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</si>
  <si>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</si>
  <si>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Stavy fondů</t>
  </si>
  <si>
    <t>Rezervní fond</t>
  </si>
  <si>
    <t>Fond investic</t>
  </si>
  <si>
    <t>Stav k 1.1.</t>
  </si>
  <si>
    <t>Příděl v roce</t>
  </si>
  <si>
    <t>Průměrný přepočtený stav zaměstnanců k:</t>
  </si>
  <si>
    <t>1.1.</t>
  </si>
  <si>
    <t xml:space="preserve">Sestavil: </t>
  </si>
  <si>
    <t xml:space="preserve">Schválil: </t>
  </si>
  <si>
    <t>Účelový příspěvek zřizovatele (s vyúčtováním) - granty OŠ, OE</t>
  </si>
  <si>
    <t>Podpis:</t>
  </si>
  <si>
    <t>Dne:</t>
  </si>
  <si>
    <t>Stavy peněžitých fondů</t>
  </si>
  <si>
    <t>Odvod do rozpočtu zřizovatele</t>
  </si>
  <si>
    <t>z provozu</t>
  </si>
  <si>
    <t>Ostatní investiční transfery</t>
  </si>
  <si>
    <t>Investiční příspěvek/dotace</t>
  </si>
  <si>
    <t>Investiční příspěvek zřizovatel</t>
  </si>
  <si>
    <t xml:space="preserve"> </t>
  </si>
  <si>
    <t>Fond odměn</t>
  </si>
  <si>
    <t>FKSP</t>
  </si>
  <si>
    <t>ostatní transfery</t>
  </si>
  <si>
    <t>Čerpání v roce</t>
  </si>
  <si>
    <t>Komentář k návrhu rozpočtu:</t>
  </si>
  <si>
    <t>Zůstatek k 31.12.</t>
  </si>
  <si>
    <t>Plán k 31.12.</t>
  </si>
  <si>
    <t>Plán k 1.1.</t>
  </si>
  <si>
    <t>31.12.</t>
  </si>
  <si>
    <t>Plán 31.12.</t>
  </si>
  <si>
    <t>Skutečnost k 30.6.</t>
  </si>
  <si>
    <t>Porovnání s rokem 2022</t>
  </si>
  <si>
    <t>Skutečnost k 31.12.2022</t>
  </si>
  <si>
    <t>Schválený rozpočet (plán NaV 2023)</t>
  </si>
  <si>
    <t>Skutečnost k 30.6.2023</t>
  </si>
  <si>
    <t>Plán 2024 (návrh rozpočtu organizace)</t>
  </si>
  <si>
    <t>Návrh rozpočtu 2024</t>
  </si>
  <si>
    <t>Zoopark Chomutov, p.o.</t>
  </si>
  <si>
    <t>Žůčtování 403 do výnosů - stanoveno podle plánu rozpuštění transferů pro rok 2024</t>
  </si>
  <si>
    <t>Zapojení fondů - předpoklad čerpání rezervního fondu - použití darů na pokrytí nákladů na krmivo.</t>
  </si>
  <si>
    <t>Ostatní výnosy -  500 tis. úroky, 1000 tis. prodej krmiva, 1500 tis. přefakturace služeb nájemcům.</t>
  </si>
  <si>
    <t>Organizace plánuje celkový nárůst výnosů o 4,57%</t>
  </si>
  <si>
    <t>Náklady</t>
  </si>
  <si>
    <t xml:space="preserve">V souvislosti se zvýšením nákladů na mzdy se zvyšuje i náklad na pojistné zaměstnanců. </t>
  </si>
  <si>
    <t>Náklady na odpisy byly stanoveny na základě plánu odpisů pro rok 2024, který zahrbuje odpisy plánovaných a dokončených investic</t>
  </si>
  <si>
    <t>HLAVNÍ ČINNOST</t>
  </si>
  <si>
    <t>DOPLNKOVÁ ČINNOST</t>
  </si>
  <si>
    <t>Náklady na energie, materiál a služby stanoveny dle vývoje 1-8/2023 s přihlédnutím k inflaci.</t>
  </si>
  <si>
    <t xml:space="preserve">Mzdové náklady oproti rozpočtu roku 2023 již zahrnují  společné režijní nálkady. (V roce 2023 budou rozpočítány na konci roku.) </t>
  </si>
  <si>
    <t>FONDY</t>
  </si>
  <si>
    <t>Dotace -  pravidelná dotace 600 tis. na krmivo a dotace na pracovní místa 200 tis, 300 tis. příspěvek na ubytování  (ukrajina), nebo jiné ostatní dotace.</t>
  </si>
  <si>
    <t>Rezerní fond - plánujeme příjem 500 tis. z vybraných darů a použití darů ke krytí nákladů na  spotřebu krmiva ve výši 1500 tis. Kč</t>
  </si>
  <si>
    <t>V doplňkové činnosti organizace plánuje mírné zvýšení výnosů - některé aktivity ukončeny - sportovní aktivity KJ a pronájem (Pratur), naopak evidujeme nárůst tržeb u prodeje suvenýrů.</t>
  </si>
  <si>
    <t xml:space="preserve">Fond odměn - Vyjma případného přídělu z HV za rok 2023 organizace zatím neplánuje jeho použití. </t>
  </si>
  <si>
    <t>FKSP - příjmem fondu je zákonný příděl a výdaje fondu stravné, vitamíny a jiné zákonné použití.</t>
  </si>
  <si>
    <t>ZÁVĚR</t>
  </si>
  <si>
    <t>Bc. Lenka Maříková</t>
  </si>
  <si>
    <t>Bc. Věra Fryčová</t>
  </si>
  <si>
    <t>Přemyslova 259, 43001 Chomutov</t>
  </si>
  <si>
    <t>Organizace při stanovení plánovaných výnosů vycházela z vývoje výsledků výnosů za první pololetí a průběžných výnosů do 8/2023, kdy předpokádá navýšení tržeb o 7% .</t>
  </si>
  <si>
    <t>Mzdové náklady - navýšení o 6,19% - navýšení počtu zaměstnanců na HP o 2 plné úvazky , a navýšení u DPP - nutnost zvýšení hodinové sazby za práce poskytované na DPP a DPČ, zejména na KJ.</t>
  </si>
  <si>
    <t>ORAGANIZACE NA ROK 2024 PLÁNUJE POKRYTÍ NÁKLADŮ Z VLASTNÍCH ZDROJŮ VE VÝŠI 46,8 %, POŽADAVEK NA PROVOZNÍ DOTACI JE 54 300 000,- Kč, COŽ PŘEDSTAVUJE NAVÝŠENÍ OPROTI ROKU 2023  O 2 700 000,-Kč</t>
  </si>
  <si>
    <t xml:space="preserve">Ostatní náklady -  600 tis. příděl FKSP, 1000 tis. stravné, 500 tis. pojistné,  650 tis. jiné ostatní náklady </t>
  </si>
  <si>
    <t>Náklady na materiál, služby, opravy a energie jsou stanoveny podle vývoje do 8/2023, kdy pro rok 2024 zohledňují pouze inflaci od 2 - 4 %</t>
  </si>
  <si>
    <t>Fond investic - organizace plánuje v roce 2024 investice ve výši 10 mil. Kč a započetí investičních akcí ve výši více než 40 mil. KČ, Příjmy tvoří plánované odpisy a investiční příspěvek zřizovatele.</t>
  </si>
  <si>
    <t>POŽADAVEK NA INVESTIČNÍ PŘÍSPĚVĚK ČINÍ 10 000 000,-Kč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</si>
</sst>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_ ;[Red]\-#,##0.0\ "/>
    <numFmt numFmtId="166" formatCode="0.0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200">
    <xf numFmtId="0" fontId="0" fillId="0" borderId="0" xfId="0"/>
    <xf numFmtId="10" fontId="0" fillId="0" borderId="0" xfId="0" applyNumberFormat="1"/>
    <xf numFmtId="0" fontId="11" fillId="0" borderId="0" xfId="2" applyFont="1"/>
    <xf numFmtId="0" fontId="0" fillId="8" borderId="0" xfId="0" applyFill="1"/>
    <xf numFmtId="10" fontId="0" fillId="8" borderId="0" xfId="0" applyNumberFormat="1" applyFill="1"/>
    <xf numFmtId="0" fontId="3" fillId="8" borderId="0" xfId="0" applyFont="1" applyFill="1"/>
    <xf numFmtId="0" fontId="7" fillId="8" borderId="0" xfId="0" applyFont="1" applyFill="1"/>
    <xf numFmtId="0" fontId="1" fillId="4" borderId="30" xfId="0" applyFont="1" applyFill="1" applyBorder="1" applyAlignment="1">
      <alignment horizontal="center" vertical="center" wrapText="1"/>
    </xf>
    <xf numFmtId="0" fontId="1" fillId="14" borderId="34" xfId="0" applyFont="1" applyFill="1" applyBorder="1" applyAlignment="1">
      <alignment horizontal="center" vertical="center" wrapText="1"/>
    </xf>
    <xf numFmtId="0" fontId="1" fillId="14" borderId="19" xfId="0" applyFont="1" applyFill="1" applyBorder="1" applyAlignment="1">
      <alignment horizontal="center" vertical="center"/>
    </xf>
    <xf numFmtId="164" fontId="0" fillId="11" borderId="51" xfId="0" applyNumberFormat="1" applyFill="1" applyBorder="1" applyAlignment="1">
      <alignment horizontal="right"/>
    </xf>
    <xf numFmtId="164" fontId="0" fillId="11" borderId="9" xfId="0" applyNumberFormat="1" applyFill="1" applyBorder="1" applyAlignment="1">
      <alignment horizontal="right"/>
    </xf>
    <xf numFmtId="164" fontId="0" fillId="0" borderId="23" xfId="0" applyNumberFormat="1" applyBorder="1" applyAlignment="1">
      <alignment horizontal="right"/>
    </xf>
    <xf numFmtId="0" fontId="0" fillId="0" borderId="49" xfId="0" applyBorder="1" applyAlignment="1">
      <alignment horizontal="center"/>
    </xf>
    <xf numFmtId="164" fontId="0" fillId="11" borderId="1" xfId="0" applyNumberFormat="1" applyFill="1" applyBorder="1" applyAlignment="1">
      <alignment horizontal="right"/>
    </xf>
    <xf numFmtId="164" fontId="6" fillId="11" borderId="1" xfId="0" applyNumberFormat="1" applyFont="1" applyFill="1" applyBorder="1" applyAlignment="1">
      <alignment horizontal="right"/>
    </xf>
    <xf numFmtId="164" fontId="0" fillId="11" borderId="49" xfId="0" applyNumberFormat="1" applyFill="1" applyBorder="1" applyAlignment="1">
      <alignment horizontal="right"/>
    </xf>
    <xf numFmtId="164" fontId="6" fillId="11" borderId="49" xfId="0" applyNumberFormat="1" applyFont="1" applyFill="1" applyBorder="1" applyAlignment="1">
      <alignment horizontal="right"/>
    </xf>
    <xf numFmtId="0" fontId="0" fillId="0" borderId="11" xfId="0" applyBorder="1" applyAlignment="1">
      <alignment horizontal="center"/>
    </xf>
    <xf numFmtId="164" fontId="0" fillId="11" borderId="11" xfId="0" applyNumberFormat="1" applyFill="1" applyBorder="1" applyAlignment="1">
      <alignment horizontal="right"/>
    </xf>
    <xf numFmtId="164" fontId="0" fillId="11" borderId="44" xfId="0" applyNumberFormat="1" applyFill="1" applyBorder="1" applyAlignment="1">
      <alignment horizontal="right"/>
    </xf>
    <xf numFmtId="164" fontId="0" fillId="0" borderId="14" xfId="0" applyNumberForma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3" borderId="59" xfId="0" applyFont="1" applyFill="1" applyBorder="1"/>
    <xf numFmtId="164" fontId="1" fillId="3" borderId="25" xfId="0" applyNumberFormat="1" applyFont="1" applyFill="1" applyBorder="1" applyAlignment="1">
      <alignment horizontal="right"/>
    </xf>
    <xf numFmtId="164" fontId="1" fillId="3" borderId="26" xfId="0" applyNumberFormat="1" applyFont="1" applyFill="1" applyBorder="1" applyAlignment="1">
      <alignment horizontal="right"/>
    </xf>
    <xf numFmtId="164" fontId="1" fillId="3" borderId="29" xfId="0" applyNumberFormat="1" applyFont="1" applyFill="1" applyBorder="1" applyAlignment="1">
      <alignment horizontal="right"/>
    </xf>
    <xf numFmtId="164" fontId="1" fillId="3" borderId="30" xfId="0" applyNumberFormat="1" applyFont="1" applyFill="1" applyBorder="1" applyAlignment="1">
      <alignment horizontal="right"/>
    </xf>
    <xf numFmtId="0" fontId="0" fillId="14" borderId="58" xfId="0" applyFill="1" applyBorder="1" applyAlignment="1">
      <alignment horizontal="center"/>
    </xf>
    <xf numFmtId="0" fontId="1" fillId="14" borderId="59" xfId="0" applyFont="1" applyFill="1" applyBorder="1"/>
    <xf numFmtId="0" fontId="12" fillId="0" borderId="34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164" fontId="0" fillId="0" borderId="13" xfId="0" applyNumberFormat="1" applyBorder="1" applyAlignment="1">
      <alignment horizontal="right"/>
    </xf>
    <xf numFmtId="0" fontId="0" fillId="0" borderId="50" xfId="0" applyBorder="1"/>
    <xf numFmtId="0" fontId="7" fillId="0" borderId="50" xfId="0" applyFont="1" applyBorder="1"/>
    <xf numFmtId="0" fontId="7" fillId="0" borderId="50" xfId="0" applyFont="1" applyBorder="1" applyAlignment="1">
      <alignment horizontal="left" indent="5"/>
    </xf>
    <xf numFmtId="164" fontId="1" fillId="5" borderId="34" xfId="0" applyNumberFormat="1" applyFont="1" applyFill="1" applyBorder="1"/>
    <xf numFmtId="164" fontId="1" fillId="5" borderId="56" xfId="0" applyNumberFormat="1" applyFont="1" applyFill="1" applyBorder="1"/>
    <xf numFmtId="164" fontId="1" fillId="5" borderId="3" xfId="0" applyNumberFormat="1" applyFont="1" applyFill="1" applyBorder="1"/>
    <xf numFmtId="164" fontId="1" fillId="14" borderId="18" xfId="0" applyNumberFormat="1" applyFont="1" applyFill="1" applyBorder="1"/>
    <xf numFmtId="164" fontId="1" fillId="14" borderId="19" xfId="0" applyNumberFormat="1" applyFont="1" applyFill="1" applyBorder="1"/>
    <xf numFmtId="0" fontId="1" fillId="8" borderId="0" xfId="0" applyFont="1" applyFill="1" applyAlignment="1">
      <alignment horizontal="center"/>
    </xf>
    <xf numFmtId="0" fontId="1" fillId="8" borderId="0" xfId="0" applyFont="1" applyFill="1"/>
    <xf numFmtId="164" fontId="1" fillId="8" borderId="0" xfId="0" applyNumberFormat="1" applyFont="1" applyFill="1"/>
    <xf numFmtId="164" fontId="5" fillId="8" borderId="0" xfId="0" applyNumberFormat="1" applyFont="1" applyFill="1" applyAlignment="1">
      <alignment horizontal="right"/>
    </xf>
    <xf numFmtId="0" fontId="1" fillId="0" borderId="1" xfId="0" applyFont="1" applyBorder="1"/>
    <xf numFmtId="164" fontId="1" fillId="0" borderId="1" xfId="0" applyNumberFormat="1" applyFont="1" applyBorder="1"/>
    <xf numFmtId="0" fontId="1" fillId="8" borderId="0" xfId="0" applyFont="1" applyFill="1" applyAlignment="1">
      <alignment horizontal="left"/>
    </xf>
    <xf numFmtId="0" fontId="1" fillId="13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164" fontId="0" fillId="0" borderId="9" xfId="0" applyNumberFormat="1" applyBorder="1" applyAlignment="1" applyProtection="1">
      <alignment horizontal="right"/>
      <protection locked="0"/>
    </xf>
    <xf numFmtId="164" fontId="0" fillId="10" borderId="49" xfId="0" applyNumberFormat="1" applyFill="1" applyBorder="1" applyAlignment="1" applyProtection="1">
      <alignment horizontal="right"/>
      <protection locked="0"/>
    </xf>
    <xf numFmtId="164" fontId="6" fillId="5" borderId="49" xfId="0" applyNumberFormat="1" applyFont="1" applyFill="1" applyBorder="1" applyAlignment="1" applyProtection="1">
      <alignment horizontal="right"/>
      <protection locked="0"/>
    </xf>
    <xf numFmtId="164" fontId="6" fillId="0" borderId="1" xfId="0" applyNumberFormat="1" applyFont="1" applyBorder="1" applyAlignment="1" applyProtection="1">
      <alignment horizontal="right"/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164" fontId="0" fillId="0" borderId="44" xfId="0" applyNumberFormat="1" applyBorder="1" applyAlignment="1" applyProtection="1">
      <alignment horizontal="right"/>
      <protection locked="0"/>
    </xf>
    <xf numFmtId="164" fontId="0" fillId="0" borderId="8" xfId="0" applyNumberFormat="1" applyBorder="1" applyAlignment="1" applyProtection="1">
      <alignment horizontal="right"/>
      <protection locked="0"/>
    </xf>
    <xf numFmtId="164" fontId="0" fillId="0" borderId="43" xfId="0" applyNumberFormat="1" applyBorder="1" applyAlignment="1" applyProtection="1">
      <alignment horizontal="right"/>
      <protection locked="0"/>
    </xf>
    <xf numFmtId="164" fontId="0" fillId="0" borderId="12" xfId="0" applyNumberFormat="1" applyBorder="1" applyAlignment="1" applyProtection="1">
      <alignment horizontal="right"/>
      <protection locked="0"/>
    </xf>
    <xf numFmtId="164" fontId="0" fillId="0" borderId="23" xfId="0" applyNumberFormat="1" applyBorder="1" applyAlignment="1" applyProtection="1">
      <alignment horizontal="right"/>
      <protection locked="0"/>
    </xf>
    <xf numFmtId="164" fontId="0" fillId="2" borderId="23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164" fontId="0" fillId="0" borderId="15" xfId="0" applyNumberFormat="1" applyBorder="1" applyAlignment="1" applyProtection="1">
      <alignment horizontal="right"/>
      <protection locked="0"/>
    </xf>
    <xf numFmtId="164" fontId="0" fillId="0" borderId="16" xfId="0" applyNumberFormat="1" applyBorder="1" applyAlignment="1" applyProtection="1">
      <alignment horizontal="right"/>
      <protection locked="0"/>
    </xf>
    <xf numFmtId="164" fontId="0" fillId="0" borderId="7" xfId="0" applyNumberFormat="1" applyBorder="1" applyProtection="1">
      <protection locked="0"/>
    </xf>
    <xf numFmtId="164" fontId="0" fillId="0" borderId="55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164" fontId="0" fillId="0" borderId="54" xfId="0" applyNumberFormat="1" applyBorder="1" applyProtection="1">
      <protection locked="0"/>
    </xf>
    <xf numFmtId="164" fontId="0" fillId="0" borderId="40" xfId="0" applyNumberFormat="1" applyBorder="1" applyProtection="1">
      <protection locked="0"/>
    </xf>
    <xf numFmtId="164" fontId="0" fillId="0" borderId="57" xfId="0" applyNumberFormat="1" applyBorder="1" applyProtection="1">
      <protection locked="0"/>
    </xf>
    <xf numFmtId="164" fontId="0" fillId="0" borderId="4" xfId="0" applyNumberFormat="1" applyBorder="1" applyProtection="1">
      <protection locked="0"/>
    </xf>
    <xf numFmtId="164" fontId="0" fillId="0" borderId="49" xfId="0" applyNumberFormat="1" applyBorder="1" applyProtection="1">
      <protection locked="0"/>
    </xf>
    <xf numFmtId="0" fontId="0" fillId="0" borderId="49" xfId="0" applyBorder="1" applyProtection="1">
      <protection locked="0"/>
    </xf>
    <xf numFmtId="164" fontId="0" fillId="0" borderId="11" xfId="0" applyNumberFormat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8" borderId="0" xfId="0" applyFill="1" applyAlignment="1">
      <alignment horizontal="center"/>
    </xf>
    <xf numFmtId="164" fontId="1" fillId="8" borderId="0" xfId="0" applyNumberFormat="1" applyFont="1" applyFill="1" applyAlignment="1">
      <alignment horizontal="center"/>
    </xf>
    <xf numFmtId="164" fontId="1" fillId="8" borderId="0" xfId="0" applyNumberFormat="1" applyFont="1" applyFill="1" applyProtection="1">
      <protection locked="0"/>
    </xf>
    <xf numFmtId="164" fontId="1" fillId="0" borderId="31" xfId="0" applyNumberFormat="1" applyFont="1" applyBorder="1" applyProtection="1">
      <protection locked="0"/>
    </xf>
    <xf numFmtId="164" fontId="13" fillId="14" borderId="34" xfId="0" applyNumberFormat="1" applyFont="1" applyFill="1" applyBorder="1" applyAlignment="1" applyProtection="1">
      <alignment horizontal="center" wrapText="1"/>
      <protection locked="0"/>
    </xf>
    <xf numFmtId="164" fontId="13" fillId="14" borderId="19" xfId="0" applyNumberFormat="1" applyFont="1" applyFill="1" applyBorder="1" applyAlignment="1">
      <alignment horizontal="center" wrapText="1"/>
    </xf>
    <xf numFmtId="164" fontId="1" fillId="0" borderId="48" xfId="0" applyNumberFormat="1" applyFont="1" applyBorder="1" applyProtection="1">
      <protection locked="0"/>
    </xf>
    <xf numFmtId="0" fontId="1" fillId="12" borderId="1" xfId="0" applyFont="1" applyFill="1" applyBorder="1"/>
    <xf numFmtId="164" fontId="1" fillId="12" borderId="1" xfId="0" applyNumberFormat="1" applyFont="1" applyFill="1" applyBorder="1" applyAlignment="1">
      <alignment horizontal="center"/>
    </xf>
    <xf numFmtId="0" fontId="1" fillId="12" borderId="39" xfId="0" applyFont="1" applyFill="1" applyBorder="1" applyAlignment="1">
      <alignment horizontal="left"/>
    </xf>
    <xf numFmtId="0" fontId="1" fillId="12" borderId="12" xfId="0" applyFont="1" applyFill="1" applyBorder="1" applyAlignment="1">
      <alignment horizontal="left"/>
    </xf>
    <xf numFmtId="0" fontId="0" fillId="0" borderId="46" xfId="0" applyBorder="1"/>
    <xf numFmtId="0" fontId="1" fillId="5" borderId="41" xfId="0" applyFont="1" applyFill="1" applyBorder="1"/>
    <xf numFmtId="164" fontId="1" fillId="0" borderId="32" xfId="0" applyNumberFormat="1" applyFont="1" applyBorder="1" applyProtection="1">
      <protection locked="0"/>
    </xf>
    <xf numFmtId="164" fontId="1" fillId="0" borderId="20" xfId="0" applyNumberFormat="1" applyFont="1" applyBorder="1" applyProtection="1">
      <protection locked="0"/>
    </xf>
    <xf numFmtId="164" fontId="1" fillId="14" borderId="34" xfId="0" applyNumberFormat="1" applyFont="1" applyFill="1" applyBorder="1" applyProtection="1">
      <protection locked="0"/>
    </xf>
    <xf numFmtId="0" fontId="16" fillId="0" borderId="38" xfId="0" applyFont="1" applyBorder="1" applyAlignment="1">
      <alignment horizontal="center"/>
    </xf>
    <xf numFmtId="0" fontId="16" fillId="6" borderId="38" xfId="0" applyFont="1" applyFill="1" applyBorder="1" applyAlignment="1">
      <alignment horizontal="left"/>
    </xf>
    <xf numFmtId="165" fontId="16" fillId="6" borderId="38" xfId="0" applyNumberFormat="1" applyFont="1" applyFill="1" applyBorder="1"/>
    <xf numFmtId="0" fontId="2" fillId="0" borderId="41" xfId="0" applyFont="1" applyBorder="1" applyAlignment="1">
      <alignment horizontal="center"/>
    </xf>
    <xf numFmtId="0" fontId="2" fillId="0" borderId="41" xfId="0" applyFont="1" applyBorder="1"/>
    <xf numFmtId="164" fontId="5" fillId="14" borderId="34" xfId="0" applyNumberFormat="1" applyFont="1" applyFill="1" applyBorder="1" applyAlignment="1">
      <alignment horizontal="center"/>
    </xf>
    <xf numFmtId="164" fontId="5" fillId="14" borderId="18" xfId="0" applyNumberFormat="1" applyFont="1" applyFill="1" applyBorder="1"/>
    <xf numFmtId="0" fontId="2" fillId="14" borderId="18" xfId="0" applyFont="1" applyFill="1" applyBorder="1"/>
    <xf numFmtId="164" fontId="5" fillId="14" borderId="35" xfId="0" applyNumberFormat="1" applyFont="1" applyFill="1" applyBorder="1"/>
    <xf numFmtId="165" fontId="2" fillId="7" borderId="3" xfId="0" applyNumberFormat="1" applyFont="1" applyFill="1" applyBorder="1"/>
    <xf numFmtId="164" fontId="5" fillId="14" borderId="19" xfId="0" applyNumberFormat="1" applyFont="1" applyFill="1" applyBorder="1"/>
    <xf numFmtId="165" fontId="17" fillId="9" borderId="38" xfId="0" applyNumberFormat="1" applyFont="1" applyFill="1" applyBorder="1"/>
    <xf numFmtId="165" fontId="17" fillId="9" borderId="30" xfId="0" applyNumberFormat="1" applyFont="1" applyFill="1" applyBorder="1"/>
    <xf numFmtId="14" fontId="1" fillId="13" borderId="0" xfId="0" applyNumberFormat="1" applyFont="1" applyFill="1" applyAlignment="1" applyProtection="1">
      <alignment horizontal="left"/>
      <protection locked="0"/>
    </xf>
    <xf numFmtId="0" fontId="0" fillId="0" borderId="36" xfId="0" applyBorder="1"/>
    <xf numFmtId="0" fontId="11" fillId="0" borderId="22" xfId="2" applyFont="1" applyBorder="1"/>
    <xf numFmtId="0" fontId="0" fillId="10" borderId="50" xfId="0" applyFill="1" applyBorder="1"/>
    <xf numFmtId="0" fontId="7" fillId="5" borderId="50" xfId="0" applyFont="1" applyFill="1" applyBorder="1"/>
    <xf numFmtId="0" fontId="7" fillId="0" borderId="50" xfId="0" applyFont="1" applyBorder="1" applyAlignment="1">
      <alignment horizontal="left"/>
    </xf>
    <xf numFmtId="0" fontId="4" fillId="0" borderId="50" xfId="0" applyFont="1" applyBorder="1"/>
    <xf numFmtId="0" fontId="0" fillId="0" borderId="45" xfId="0" applyBorder="1" applyAlignment="1">
      <alignment horizontal="center"/>
    </xf>
    <xf numFmtId="0" fontId="0" fillId="0" borderId="6" xfId="0" applyBorder="1" applyAlignment="1">
      <alignment horizontal="left" indent="5"/>
    </xf>
    <xf numFmtId="0" fontId="8" fillId="0" borderId="1" xfId="0" applyFont="1" applyBorder="1"/>
    <xf numFmtId="0" fontId="11" fillId="0" borderId="8" xfId="2" applyFont="1" applyBorder="1"/>
    <xf numFmtId="0" fontId="11" fillId="0" borderId="52" xfId="2" applyFont="1" applyBorder="1"/>
    <xf numFmtId="0" fontId="11" fillId="8" borderId="0" xfId="0" applyFont="1" applyFill="1"/>
    <xf numFmtId="0" fontId="11" fillId="8" borderId="0" xfId="2" applyFont="1" applyFill="1"/>
    <xf numFmtId="0" fontId="18" fillId="0" borderId="34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" fillId="0" borderId="52" xfId="0" applyFont="1" applyBorder="1" applyAlignment="1" applyProtection="1">
      <alignment horizontal="left"/>
      <protection locked="0"/>
    </xf>
    <xf numFmtId="164" fontId="0" fillId="5" borderId="55" xfId="0" applyNumberFormat="1" applyFill="1" applyBorder="1" applyProtection="1">
      <protection locked="0"/>
    </xf>
    <xf numFmtId="10" fontId="7" fillId="0" borderId="23" xfId="0" applyNumberFormat="1" applyFont="1" applyBorder="1"/>
    <xf numFmtId="164" fontId="13" fillId="8" borderId="0" xfId="0" applyNumberFormat="1" applyFont="1" applyFill="1" applyAlignment="1">
      <alignment horizontal="center" vertical="center" wrapText="1"/>
    </xf>
    <xf numFmtId="164" fontId="1" fillId="8" borderId="0" xfId="0" applyNumberFormat="1" applyFont="1" applyFill="1" applyAlignment="1" applyProtection="1">
      <alignment horizontal="right"/>
      <protection locked="0"/>
    </xf>
    <xf numFmtId="10" fontId="7" fillId="0" borderId="14" xfId="0" applyNumberFormat="1" applyFont="1" applyBorder="1"/>
    <xf numFmtId="10" fontId="7" fillId="3" borderId="3" xfId="0" applyNumberFormat="1" applyFont="1" applyFill="1" applyBorder="1"/>
    <xf numFmtId="10" fontId="7" fillId="5" borderId="3" xfId="0" applyNumberFormat="1" applyFont="1" applyFill="1" applyBorder="1"/>
    <xf numFmtId="10" fontId="19" fillId="9" borderId="23" xfId="0" applyNumberFormat="1" applyFont="1" applyFill="1" applyBorder="1"/>
    <xf numFmtId="0" fontId="0" fillId="0" borderId="39" xfId="0" applyBorder="1"/>
    <xf numFmtId="0" fontId="0" fillId="0" borderId="40" xfId="0" applyBorder="1"/>
    <xf numFmtId="0" fontId="0" fillId="0" borderId="52" xfId="0" applyBorder="1"/>
    <xf numFmtId="0" fontId="0" fillId="0" borderId="10" xfId="0" applyBorder="1"/>
    <xf numFmtId="0" fontId="1" fillId="0" borderId="22" xfId="0" applyFont="1" applyBorder="1" applyAlignment="1" applyProtection="1">
      <alignment horizontal="left"/>
      <protection locked="0"/>
    </xf>
    <xf numFmtId="164" fontId="0" fillId="0" borderId="2" xfId="0" applyNumberFormat="1" applyBorder="1"/>
    <xf numFmtId="166" fontId="0" fillId="0" borderId="49" xfId="0" applyNumberFormat="1" applyBorder="1" applyProtection="1">
      <protection locked="0"/>
    </xf>
    <xf numFmtId="164" fontId="0" fillId="8" borderId="0" xfId="0" applyNumberFormat="1" applyFill="1"/>
    <xf numFmtId="164" fontId="1" fillId="3" borderId="1" xfId="0" applyNumberFormat="1" applyFont="1" applyFill="1" applyBorder="1" applyProtection="1">
      <protection locked="0"/>
    </xf>
    <xf numFmtId="0" fontId="1" fillId="0" borderId="22" xfId="0" applyFont="1" applyBorder="1"/>
    <xf numFmtId="0" fontId="1" fillId="12" borderId="22" xfId="0" applyFont="1" applyFill="1" applyBorder="1" applyAlignment="1">
      <alignment horizontal="left"/>
    </xf>
    <xf numFmtId="0" fontId="1" fillId="12" borderId="0" xfId="0" applyFont="1" applyFill="1" applyAlignment="1">
      <alignment horizontal="left"/>
    </xf>
    <xf numFmtId="164" fontId="1" fillId="0" borderId="0" xfId="0" applyNumberFormat="1" applyFont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horizontal="center" vertical="center" wrapText="1"/>
    </xf>
    <xf numFmtId="0" fontId="1" fillId="3" borderId="56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0" borderId="27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164" fontId="8" fillId="5" borderId="41" xfId="0" applyNumberFormat="1" applyFont="1" applyFill="1" applyBorder="1" applyAlignment="1">
      <alignment horizontal="center"/>
    </xf>
    <xf numFmtId="164" fontId="8" fillId="5" borderId="42" xfId="0" applyNumberFormat="1" applyFont="1" applyFill="1" applyBorder="1" applyAlignment="1">
      <alignment horizontal="center"/>
    </xf>
    <xf numFmtId="164" fontId="8" fillId="5" borderId="59" xfId="0" applyNumberFormat="1" applyFont="1" applyFill="1" applyBorder="1" applyAlignment="1">
      <alignment horizontal="center"/>
    </xf>
    <xf numFmtId="164" fontId="8" fillId="5" borderId="53" xfId="0" applyNumberFormat="1" applyFont="1" applyFill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0" fillId="0" borderId="22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64" fontId="1" fillId="0" borderId="39" xfId="0" applyNumberFormat="1" applyFont="1" applyBorder="1" applyAlignment="1" applyProtection="1">
      <alignment horizontal="left"/>
      <protection locked="0"/>
    </xf>
    <xf numFmtId="0" fontId="1" fillId="0" borderId="25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0" fillId="0" borderId="3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" fillId="0" borderId="0" xfId="0" applyFont="1" applyAlignment="1" applyProtection="1">
      <alignment horizontal="left"/>
      <protection locked="0"/>
    </xf>
    <xf numFmtId="0" fontId="1" fillId="13" borderId="0" xfId="0" applyFont="1" applyFill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12" borderId="58" xfId="0" applyFont="1" applyFill="1" applyBorder="1" applyAlignment="1">
      <alignment horizontal="left" vertical="center"/>
    </xf>
    <xf numFmtId="0" fontId="1" fillId="12" borderId="47" xfId="0" applyFont="1" applyFill="1" applyBorder="1" applyAlignment="1">
      <alignment horizontal="left" vertical="center"/>
    </xf>
    <xf numFmtId="0" fontId="1" fillId="12" borderId="21" xfId="0" applyFont="1" applyFill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10" fontId="15" fillId="0" borderId="30" xfId="0" applyNumberFormat="1" applyFont="1" applyBorder="1" applyAlignment="1">
      <alignment horizontal="center" vertical="center" wrapText="1"/>
    </xf>
    <xf numFmtId="10" fontId="15" fillId="0" borderId="14" xfId="0" applyNumberFormat="1" applyFont="1" applyBorder="1" applyAlignment="1">
      <alignment horizontal="center" vertical="center" wrapText="1"/>
    </xf>
    <xf numFmtId="10" fontId="15" fillId="0" borderId="21" xfId="0" applyNumberFormat="1" applyFont="1" applyBorder="1" applyAlignment="1">
      <alignment horizontal="center" vertical="center" wrapText="1"/>
    </xf>
    <xf numFmtId="10" fontId="1" fillId="0" borderId="30" xfId="0" applyNumberFormat="1" applyFont="1" applyBorder="1" applyAlignment="1">
      <alignment horizontal="center" vertical="center" wrapText="1"/>
    </xf>
    <xf numFmtId="10" fontId="1" fillId="0" borderId="14" xfId="0" applyNumberFormat="1" applyFont="1" applyBorder="1" applyAlignment="1">
      <alignment horizontal="center" vertical="center" wrapText="1"/>
    </xf>
    <xf numFmtId="10" fontId="1" fillId="0" borderId="21" xfId="0" applyNumberFormat="1" applyFont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_Tabulka školy, návrh rozpočtu" xfId="2" xr:uid="{00000000-0005-0000-0000-000002000000}"/>
  </cellStyles>
  <dxfs count="4">
    <dxf>
      <font>
        <color theme="0"/>
      </font>
      <numFmt numFmtId="167" formatCode=";;;"/>
    </dxf>
    <dxf>
      <numFmt numFmtId="167" formatCode=";;;"/>
    </dxf>
    <dxf>
      <font>
        <color theme="0"/>
      </font>
      <numFmt numFmtId="167" formatCode=";;;"/>
    </dxf>
    <dxf>
      <numFmt numFmtId="167" formatCode=";;;"/>
    </dxf>
  </dxfs>
  <tableStyles count="0" defaultTableStyle="TableStyleMedium2" defaultPivotStyle="PivotStyleLight16"/>
  <colors>
    <mruColors>
      <color rgb="FFF8D4F3"/>
      <color rgb="FFD7D7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D138"/>
  <sheetViews>
    <sheetView showGridLines="0" tabSelected="1" zoomScale="80" zoomScaleNormal="80" zoomScaleSheetLayoutView="80" workbookViewId="0">
      <selection activeCell="B32" sqref="B32:AA32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7.7109375" bestFit="1" customWidth="1"/>
    <col min="30" max="30" width="0" hidden="1" customWidth="1"/>
    <col min="31" max="16384" width="9.140625" hidden="1"/>
  </cols>
  <sheetData>
    <row r="1" spans="1:30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30" ht="21" x14ac:dyDescent="0.35">
      <c r="A2" s="3"/>
      <c r="B2" s="5" t="s">
        <v>105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30" ht="7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30" ht="21" x14ac:dyDescent="0.35">
      <c r="A4" s="3"/>
      <c r="B4" s="3" t="s">
        <v>43</v>
      </c>
      <c r="C4" s="3"/>
      <c r="D4" s="186" t="s">
        <v>106</v>
      </c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3"/>
      <c r="W4" s="3"/>
      <c r="X4" s="3"/>
      <c r="Y4" s="3"/>
      <c r="Z4" s="3"/>
      <c r="AA4" s="3"/>
      <c r="AB4" s="3"/>
      <c r="AC4" s="3"/>
    </row>
    <row r="5" spans="1:30" ht="3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30" x14ac:dyDescent="0.25">
      <c r="A6" s="3"/>
      <c r="B6" s="3" t="s">
        <v>44</v>
      </c>
      <c r="C6" s="3"/>
      <c r="D6" s="79">
        <v>379719</v>
      </c>
      <c r="E6" s="3"/>
      <c r="F6" s="3"/>
      <c r="G6" s="3"/>
      <c r="H6" s="3"/>
      <c r="I6" s="3"/>
      <c r="J6" s="3"/>
      <c r="K6" s="3"/>
      <c r="L6" s="3"/>
      <c r="M6" s="4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30" ht="3.75" customHeight="1" x14ac:dyDescent="0.25">
      <c r="A7" s="3"/>
      <c r="B7" s="3"/>
      <c r="C7" s="3"/>
      <c r="D7" s="6"/>
      <c r="E7" s="3"/>
      <c r="F7" s="3"/>
      <c r="G7" s="3"/>
      <c r="H7" s="3"/>
      <c r="I7" s="3"/>
      <c r="J7" s="3"/>
      <c r="K7" s="3"/>
      <c r="L7" s="3"/>
      <c r="M7" s="4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30" x14ac:dyDescent="0.25">
      <c r="A8" s="3"/>
      <c r="B8" s="3" t="s">
        <v>45</v>
      </c>
      <c r="C8" s="3"/>
      <c r="D8" s="176" t="s">
        <v>127</v>
      </c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3"/>
      <c r="W8" s="3"/>
      <c r="X8" s="3"/>
      <c r="Y8" s="3"/>
      <c r="Z8" s="3"/>
      <c r="AA8" s="3"/>
      <c r="AB8" s="3"/>
      <c r="AC8" s="3"/>
    </row>
    <row r="9" spans="1:30" ht="15.75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4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</row>
    <row r="10" spans="1:30" ht="29.25" customHeight="1" thickBot="1" x14ac:dyDescent="0.3">
      <c r="A10" s="3"/>
      <c r="B10" s="172" t="s">
        <v>37</v>
      </c>
      <c r="C10" s="190" t="s">
        <v>38</v>
      </c>
      <c r="D10" s="149" t="s">
        <v>101</v>
      </c>
      <c r="E10" s="150"/>
      <c r="F10" s="150"/>
      <c r="G10" s="150"/>
      <c r="H10" s="150"/>
      <c r="I10" s="151"/>
      <c r="J10" s="149" t="s">
        <v>102</v>
      </c>
      <c r="K10" s="150"/>
      <c r="L10" s="150"/>
      <c r="M10" s="150"/>
      <c r="N10" s="150"/>
      <c r="O10" s="151"/>
      <c r="P10" s="149" t="s">
        <v>103</v>
      </c>
      <c r="Q10" s="150"/>
      <c r="R10" s="150"/>
      <c r="S10" s="150"/>
      <c r="T10" s="150"/>
      <c r="U10" s="151"/>
      <c r="V10" s="149" t="s">
        <v>104</v>
      </c>
      <c r="W10" s="150"/>
      <c r="X10" s="150"/>
      <c r="Y10" s="150"/>
      <c r="Z10" s="150"/>
      <c r="AA10" s="151"/>
      <c r="AB10" s="197" t="s">
        <v>100</v>
      </c>
      <c r="AC10" s="3"/>
      <c r="AD10" s="3"/>
    </row>
    <row r="11" spans="1:30" ht="30.75" customHeight="1" thickBot="1" x14ac:dyDescent="0.3">
      <c r="A11" s="3"/>
      <c r="B11" s="173"/>
      <c r="C11" s="191"/>
      <c r="D11" s="152" t="s">
        <v>39</v>
      </c>
      <c r="E11" s="153"/>
      <c r="F11" s="153"/>
      <c r="G11" s="154"/>
      <c r="H11" s="7" t="s">
        <v>40</v>
      </c>
      <c r="I11" s="7" t="s">
        <v>61</v>
      </c>
      <c r="J11" s="152" t="s">
        <v>39</v>
      </c>
      <c r="K11" s="153"/>
      <c r="L11" s="153"/>
      <c r="M11" s="154"/>
      <c r="N11" s="7" t="s">
        <v>40</v>
      </c>
      <c r="O11" s="7" t="s">
        <v>61</v>
      </c>
      <c r="P11" s="152" t="s">
        <v>39</v>
      </c>
      <c r="Q11" s="153"/>
      <c r="R11" s="153"/>
      <c r="S11" s="154"/>
      <c r="T11" s="7" t="s">
        <v>40</v>
      </c>
      <c r="U11" s="7" t="s">
        <v>61</v>
      </c>
      <c r="V11" s="152" t="s">
        <v>39</v>
      </c>
      <c r="W11" s="153"/>
      <c r="X11" s="153"/>
      <c r="Y11" s="154"/>
      <c r="Z11" s="7" t="s">
        <v>40</v>
      </c>
      <c r="AA11" s="7" t="s">
        <v>61</v>
      </c>
      <c r="AB11" s="198"/>
      <c r="AC11" s="3"/>
      <c r="AD11" s="3"/>
    </row>
    <row r="12" spans="1:30" ht="15.75" customHeight="1" thickBot="1" x14ac:dyDescent="0.3">
      <c r="A12" s="3"/>
      <c r="B12" s="173"/>
      <c r="C12" s="192"/>
      <c r="D12" s="155" t="s">
        <v>62</v>
      </c>
      <c r="E12" s="156"/>
      <c r="F12" s="156"/>
      <c r="G12" s="156"/>
      <c r="H12" s="156"/>
      <c r="I12" s="157"/>
      <c r="J12" s="155" t="s">
        <v>62</v>
      </c>
      <c r="K12" s="156"/>
      <c r="L12" s="156"/>
      <c r="M12" s="156"/>
      <c r="N12" s="156"/>
      <c r="O12" s="157"/>
      <c r="P12" s="155" t="s">
        <v>62</v>
      </c>
      <c r="Q12" s="156"/>
      <c r="R12" s="156"/>
      <c r="S12" s="156"/>
      <c r="T12" s="156"/>
      <c r="U12" s="157"/>
      <c r="V12" s="155" t="s">
        <v>62</v>
      </c>
      <c r="W12" s="156"/>
      <c r="X12" s="156"/>
      <c r="Y12" s="156"/>
      <c r="Z12" s="156"/>
      <c r="AA12" s="157"/>
      <c r="AB12" s="198"/>
      <c r="AC12" s="3"/>
      <c r="AD12" s="3"/>
    </row>
    <row r="13" spans="1:30" ht="15.75" customHeight="1" thickBot="1" x14ac:dyDescent="0.3">
      <c r="A13" s="3"/>
      <c r="B13" s="174"/>
      <c r="C13" s="193"/>
      <c r="D13" s="158" t="s">
        <v>57</v>
      </c>
      <c r="E13" s="159"/>
      <c r="F13" s="159"/>
      <c r="G13" s="160" t="s">
        <v>63</v>
      </c>
      <c r="H13" s="162" t="s">
        <v>66</v>
      </c>
      <c r="I13" s="164" t="s">
        <v>62</v>
      </c>
      <c r="J13" s="158" t="s">
        <v>57</v>
      </c>
      <c r="K13" s="159"/>
      <c r="L13" s="159"/>
      <c r="M13" s="160" t="s">
        <v>63</v>
      </c>
      <c r="N13" s="162" t="s">
        <v>66</v>
      </c>
      <c r="O13" s="164" t="s">
        <v>62</v>
      </c>
      <c r="P13" s="158" t="s">
        <v>57</v>
      </c>
      <c r="Q13" s="159"/>
      <c r="R13" s="159"/>
      <c r="S13" s="160" t="s">
        <v>63</v>
      </c>
      <c r="T13" s="162" t="s">
        <v>66</v>
      </c>
      <c r="U13" s="164" t="s">
        <v>62</v>
      </c>
      <c r="V13" s="158" t="s">
        <v>57</v>
      </c>
      <c r="W13" s="159"/>
      <c r="X13" s="159"/>
      <c r="Y13" s="160" t="s">
        <v>63</v>
      </c>
      <c r="Z13" s="162" t="s">
        <v>66</v>
      </c>
      <c r="AA13" s="164" t="s">
        <v>62</v>
      </c>
      <c r="AB13" s="198"/>
      <c r="AC13" s="3"/>
      <c r="AD13" s="3"/>
    </row>
    <row r="14" spans="1:30" ht="15.75" thickBot="1" x14ac:dyDescent="0.3">
      <c r="A14" s="3"/>
      <c r="B14" s="8"/>
      <c r="C14" s="9"/>
      <c r="D14" s="123" t="s">
        <v>58</v>
      </c>
      <c r="E14" s="124" t="s">
        <v>91</v>
      </c>
      <c r="F14" s="124" t="s">
        <v>59</v>
      </c>
      <c r="G14" s="161"/>
      <c r="H14" s="163"/>
      <c r="I14" s="165"/>
      <c r="J14" s="123" t="s">
        <v>58</v>
      </c>
      <c r="K14" s="124" t="s">
        <v>91</v>
      </c>
      <c r="L14" s="124" t="s">
        <v>59</v>
      </c>
      <c r="M14" s="161"/>
      <c r="N14" s="163"/>
      <c r="O14" s="165"/>
      <c r="P14" s="123" t="s">
        <v>58</v>
      </c>
      <c r="Q14" s="124" t="s">
        <v>91</v>
      </c>
      <c r="R14" s="124" t="s">
        <v>59</v>
      </c>
      <c r="S14" s="161"/>
      <c r="T14" s="163"/>
      <c r="U14" s="165"/>
      <c r="V14" s="123" t="s">
        <v>58</v>
      </c>
      <c r="W14" s="124" t="s">
        <v>91</v>
      </c>
      <c r="X14" s="124" t="s">
        <v>59</v>
      </c>
      <c r="Y14" s="161"/>
      <c r="Z14" s="163"/>
      <c r="AA14" s="165"/>
      <c r="AB14" s="199"/>
      <c r="AC14" s="3"/>
      <c r="AD14" s="3"/>
    </row>
    <row r="15" spans="1:30" x14ac:dyDescent="0.25">
      <c r="A15" s="3"/>
      <c r="B15" s="33" t="s">
        <v>0</v>
      </c>
      <c r="C15" s="34" t="s">
        <v>52</v>
      </c>
      <c r="D15" s="10"/>
      <c r="E15" s="11"/>
      <c r="F15" s="53">
        <f>28035.9+329.4+4.6</f>
        <v>28369.9</v>
      </c>
      <c r="G15" s="59">
        <f>SUM(D15:F15)</f>
        <v>28369.9</v>
      </c>
      <c r="H15" s="62">
        <v>8481.7000000000007</v>
      </c>
      <c r="I15" s="12">
        <f>G15+H15</f>
        <v>36851.600000000006</v>
      </c>
      <c r="J15" s="10"/>
      <c r="K15" s="11"/>
      <c r="L15" s="53">
        <v>30200</v>
      </c>
      <c r="M15" s="59">
        <v>30200</v>
      </c>
      <c r="N15" s="62">
        <v>7200</v>
      </c>
      <c r="O15" s="12">
        <v>37400</v>
      </c>
      <c r="P15" s="10"/>
      <c r="Q15" s="11"/>
      <c r="R15" s="53">
        <v>16843.3</v>
      </c>
      <c r="S15" s="59">
        <v>16843.3</v>
      </c>
      <c r="T15" s="62">
        <v>4357.8</v>
      </c>
      <c r="U15" s="12">
        <v>21201.1</v>
      </c>
      <c r="V15" s="10"/>
      <c r="W15" s="11"/>
      <c r="X15" s="53">
        <v>32500</v>
      </c>
      <c r="Y15" s="59">
        <f>V15+W15+X15</f>
        <v>32500</v>
      </c>
      <c r="Z15" s="62">
        <v>7500</v>
      </c>
      <c r="AA15" s="12">
        <f>Y15+Z15</f>
        <v>40000</v>
      </c>
      <c r="AB15" s="127">
        <f>(AA15/O15)</f>
        <v>1.0695187165775402</v>
      </c>
      <c r="AC15" s="3"/>
      <c r="AD15" s="3"/>
    </row>
    <row r="16" spans="1:30" x14ac:dyDescent="0.25">
      <c r="A16" s="3"/>
      <c r="B16" s="13" t="s">
        <v>1</v>
      </c>
      <c r="C16" s="112" t="s">
        <v>60</v>
      </c>
      <c r="D16" s="54">
        <v>47982.9</v>
      </c>
      <c r="E16" s="14"/>
      <c r="F16" s="14"/>
      <c r="G16" s="60">
        <f t="shared" ref="G16:G23" si="0">SUM(D16:F16)</f>
        <v>47982.9</v>
      </c>
      <c r="H16" s="63"/>
      <c r="I16" s="12">
        <f t="shared" ref="I16:I23" si="1">G16+H16</f>
        <v>47982.9</v>
      </c>
      <c r="J16" s="54">
        <v>51600</v>
      </c>
      <c r="K16" s="14"/>
      <c r="L16" s="14"/>
      <c r="M16" s="60">
        <v>51600</v>
      </c>
      <c r="N16" s="63"/>
      <c r="O16" s="12">
        <v>51600</v>
      </c>
      <c r="P16" s="54">
        <v>25800</v>
      </c>
      <c r="Q16" s="14"/>
      <c r="R16" s="14"/>
      <c r="S16" s="60">
        <v>25800</v>
      </c>
      <c r="T16" s="63"/>
      <c r="U16" s="12">
        <v>25800</v>
      </c>
      <c r="V16" s="54">
        <v>54300</v>
      </c>
      <c r="W16" s="14"/>
      <c r="X16" s="14"/>
      <c r="Y16" s="59">
        <f t="shared" ref="Y16:Y23" si="2">V16+W16+X16</f>
        <v>54300</v>
      </c>
      <c r="Z16" s="63"/>
      <c r="AA16" s="12">
        <f t="shared" ref="AA16:AA21" si="3">Y16+Z16</f>
        <v>54300</v>
      </c>
      <c r="AB16" s="127">
        <f t="shared" ref="AB16:AB24" si="4">(AA16/O16)</f>
        <v>1.0523255813953489</v>
      </c>
      <c r="AC16" s="3"/>
      <c r="AD16" s="3"/>
    </row>
    <row r="17" spans="1:30" x14ac:dyDescent="0.25">
      <c r="A17" s="3"/>
      <c r="B17" s="13" t="s">
        <v>3</v>
      </c>
      <c r="C17" s="113" t="s">
        <v>79</v>
      </c>
      <c r="D17" s="55"/>
      <c r="E17" s="15"/>
      <c r="F17" s="15"/>
      <c r="G17" s="60">
        <f t="shared" si="0"/>
        <v>0</v>
      </c>
      <c r="H17" s="64"/>
      <c r="I17" s="12">
        <f t="shared" si="1"/>
        <v>0</v>
      </c>
      <c r="J17" s="55"/>
      <c r="K17" s="15"/>
      <c r="L17" s="15"/>
      <c r="M17" s="60">
        <v>0</v>
      </c>
      <c r="N17" s="64"/>
      <c r="O17" s="12">
        <v>0</v>
      </c>
      <c r="P17" s="55"/>
      <c r="Q17" s="15"/>
      <c r="R17" s="15"/>
      <c r="S17" s="60">
        <v>0</v>
      </c>
      <c r="T17" s="64"/>
      <c r="U17" s="12">
        <v>0</v>
      </c>
      <c r="V17" s="55"/>
      <c r="W17" s="15"/>
      <c r="X17" s="15"/>
      <c r="Y17" s="59">
        <f t="shared" si="2"/>
        <v>0</v>
      </c>
      <c r="Z17" s="64"/>
      <c r="AA17" s="12">
        <f t="shared" si="3"/>
        <v>0</v>
      </c>
      <c r="AB17" s="127" t="e">
        <f t="shared" si="4"/>
        <v>#DIV/0!</v>
      </c>
      <c r="AC17" s="3"/>
      <c r="AD17" s="3"/>
    </row>
    <row r="18" spans="1:30" x14ac:dyDescent="0.25">
      <c r="A18" s="3"/>
      <c r="B18" s="13" t="s">
        <v>5</v>
      </c>
      <c r="C18" s="114" t="s">
        <v>53</v>
      </c>
      <c r="D18" s="16"/>
      <c r="E18" s="56">
        <f>176+211.1+34.7+300+200+254.4+396.3+0</f>
        <v>1572.5</v>
      </c>
      <c r="F18" s="15"/>
      <c r="G18" s="60">
        <f t="shared" si="0"/>
        <v>1572.5</v>
      </c>
      <c r="H18" s="62"/>
      <c r="I18" s="12">
        <f t="shared" si="1"/>
        <v>1572.5</v>
      </c>
      <c r="J18" s="16"/>
      <c r="K18" s="56">
        <v>1100</v>
      </c>
      <c r="L18" s="15"/>
      <c r="M18" s="60">
        <v>1100</v>
      </c>
      <c r="N18" s="62"/>
      <c r="O18" s="12">
        <v>1100</v>
      </c>
      <c r="P18" s="16"/>
      <c r="Q18" s="56">
        <v>664.9</v>
      </c>
      <c r="R18" s="15"/>
      <c r="S18" s="60">
        <v>664.9</v>
      </c>
      <c r="T18" s="62"/>
      <c r="U18" s="12">
        <v>664.9</v>
      </c>
      <c r="V18" s="16"/>
      <c r="W18" s="56">
        <v>1100</v>
      </c>
      <c r="X18" s="15"/>
      <c r="Y18" s="59">
        <f t="shared" si="2"/>
        <v>1100</v>
      </c>
      <c r="Z18" s="62"/>
      <c r="AA18" s="12">
        <f t="shared" si="3"/>
        <v>1100</v>
      </c>
      <c r="AB18" s="127">
        <f t="shared" si="4"/>
        <v>1</v>
      </c>
      <c r="AC18" s="3"/>
      <c r="AD18" s="3"/>
    </row>
    <row r="19" spans="1:30" x14ac:dyDescent="0.25">
      <c r="A19" s="3"/>
      <c r="B19" s="13" t="s">
        <v>7</v>
      </c>
      <c r="C19" s="37" t="s">
        <v>46</v>
      </c>
      <c r="D19" s="17"/>
      <c r="E19" s="15"/>
      <c r="F19" s="56">
        <v>1446.2</v>
      </c>
      <c r="G19" s="60">
        <f t="shared" si="0"/>
        <v>1446.2</v>
      </c>
      <c r="H19" s="62"/>
      <c r="I19" s="12">
        <f t="shared" si="1"/>
        <v>1446.2</v>
      </c>
      <c r="J19" s="17"/>
      <c r="K19" s="15"/>
      <c r="L19" s="56">
        <v>1400</v>
      </c>
      <c r="M19" s="60">
        <v>1400</v>
      </c>
      <c r="N19" s="62"/>
      <c r="O19" s="12">
        <v>1400</v>
      </c>
      <c r="P19" s="17"/>
      <c r="Q19" s="15"/>
      <c r="R19" s="56">
        <v>718</v>
      </c>
      <c r="S19" s="60">
        <v>718</v>
      </c>
      <c r="T19" s="62"/>
      <c r="U19" s="12">
        <v>718</v>
      </c>
      <c r="V19" s="17"/>
      <c r="W19" s="15"/>
      <c r="X19" s="56">
        <v>1300</v>
      </c>
      <c r="Y19" s="59">
        <f t="shared" si="2"/>
        <v>1300</v>
      </c>
      <c r="Z19" s="62"/>
      <c r="AA19" s="12">
        <f t="shared" si="3"/>
        <v>1300</v>
      </c>
      <c r="AB19" s="127">
        <f t="shared" si="4"/>
        <v>0.9285714285714286</v>
      </c>
      <c r="AC19" s="3"/>
      <c r="AD19" s="3"/>
    </row>
    <row r="20" spans="1:30" x14ac:dyDescent="0.25">
      <c r="A20" s="3"/>
      <c r="B20" s="13" t="s">
        <v>9</v>
      </c>
      <c r="C20" s="115" t="s">
        <v>47</v>
      </c>
      <c r="D20" s="16"/>
      <c r="E20" s="14"/>
      <c r="F20" s="57"/>
      <c r="G20" s="60"/>
      <c r="H20" s="62"/>
      <c r="I20" s="12">
        <f t="shared" si="1"/>
        <v>0</v>
      </c>
      <c r="J20" s="16"/>
      <c r="K20" s="14"/>
      <c r="L20" s="57">
        <v>2200</v>
      </c>
      <c r="M20" s="60">
        <v>2200</v>
      </c>
      <c r="N20" s="62"/>
      <c r="O20" s="12">
        <v>2200</v>
      </c>
      <c r="P20" s="16"/>
      <c r="Q20" s="14"/>
      <c r="R20" s="57"/>
      <c r="S20" s="60">
        <v>0</v>
      </c>
      <c r="T20" s="62"/>
      <c r="U20" s="12">
        <v>0</v>
      </c>
      <c r="V20" s="16"/>
      <c r="W20" s="14"/>
      <c r="X20" s="57">
        <v>1500</v>
      </c>
      <c r="Y20" s="59">
        <f t="shared" si="2"/>
        <v>1500</v>
      </c>
      <c r="Z20" s="62"/>
      <c r="AA20" s="12">
        <f t="shared" si="3"/>
        <v>1500</v>
      </c>
      <c r="AB20" s="127">
        <f t="shared" si="4"/>
        <v>0.68181818181818177</v>
      </c>
      <c r="AC20" s="3"/>
      <c r="AD20" s="3"/>
    </row>
    <row r="21" spans="1:30" x14ac:dyDescent="0.25">
      <c r="A21" s="3"/>
      <c r="B21" s="13" t="s">
        <v>11</v>
      </c>
      <c r="C21" s="36" t="s">
        <v>2</v>
      </c>
      <c r="D21" s="16"/>
      <c r="E21" s="14"/>
      <c r="F21" s="57">
        <f>971.8+1794.1+514.7+0.2</f>
        <v>3280.7999999999993</v>
      </c>
      <c r="G21" s="60">
        <f t="shared" si="0"/>
        <v>3280.7999999999993</v>
      </c>
      <c r="H21" s="65">
        <f>941.9+72</f>
        <v>1013.9</v>
      </c>
      <c r="I21" s="12">
        <f>G21+H21</f>
        <v>4294.6999999999989</v>
      </c>
      <c r="J21" s="16"/>
      <c r="K21" s="14"/>
      <c r="L21" s="57">
        <v>2150</v>
      </c>
      <c r="M21" s="60">
        <v>2150</v>
      </c>
      <c r="N21" s="65">
        <v>930</v>
      </c>
      <c r="O21" s="12">
        <v>3080</v>
      </c>
      <c r="P21" s="16"/>
      <c r="Q21" s="14"/>
      <c r="R21" s="57">
        <v>2060.3000000000002</v>
      </c>
      <c r="S21" s="60">
        <v>2060.3000000000002</v>
      </c>
      <c r="T21" s="65">
        <v>610.70000000000005</v>
      </c>
      <c r="U21" s="12">
        <v>2671</v>
      </c>
      <c r="V21" s="16"/>
      <c r="W21" s="14"/>
      <c r="X21" s="57">
        <v>2500</v>
      </c>
      <c r="Y21" s="59">
        <f t="shared" si="2"/>
        <v>2500</v>
      </c>
      <c r="Z21" s="65">
        <v>1000</v>
      </c>
      <c r="AA21" s="12">
        <f t="shared" si="3"/>
        <v>3500</v>
      </c>
      <c r="AB21" s="127">
        <f t="shared" si="4"/>
        <v>1.1363636363636365</v>
      </c>
      <c r="AC21" s="3"/>
      <c r="AD21" s="3"/>
    </row>
    <row r="22" spans="1:30" x14ac:dyDescent="0.25">
      <c r="A22" s="3"/>
      <c r="B22" s="13" t="s">
        <v>13</v>
      </c>
      <c r="C22" s="36" t="s">
        <v>4</v>
      </c>
      <c r="D22" s="16"/>
      <c r="E22" s="14"/>
      <c r="F22" s="57"/>
      <c r="G22" s="60">
        <f t="shared" si="0"/>
        <v>0</v>
      </c>
      <c r="H22" s="65"/>
      <c r="I22" s="12">
        <f t="shared" si="1"/>
        <v>0</v>
      </c>
      <c r="J22" s="16"/>
      <c r="K22" s="14"/>
      <c r="L22" s="57"/>
      <c r="M22" s="60">
        <v>0</v>
      </c>
      <c r="N22" s="65"/>
      <c r="O22" s="12">
        <v>0</v>
      </c>
      <c r="P22" s="16"/>
      <c r="Q22" s="14"/>
      <c r="R22" s="57"/>
      <c r="S22" s="60">
        <v>0</v>
      </c>
      <c r="T22" s="65"/>
      <c r="U22" s="12">
        <v>0</v>
      </c>
      <c r="V22" s="16"/>
      <c r="W22" s="14"/>
      <c r="X22" s="57"/>
      <c r="Y22" s="59">
        <f t="shared" si="2"/>
        <v>0</v>
      </c>
      <c r="Z22" s="65"/>
      <c r="AA22" s="12">
        <v>0</v>
      </c>
      <c r="AB22" s="127" t="e">
        <f t="shared" si="4"/>
        <v>#DIV/0!</v>
      </c>
      <c r="AC22" s="3"/>
      <c r="AD22" s="3"/>
    </row>
    <row r="23" spans="1:30" ht="15.75" thickBot="1" x14ac:dyDescent="0.3">
      <c r="A23" s="3"/>
      <c r="B23" s="116" t="s">
        <v>15</v>
      </c>
      <c r="C23" s="117" t="s">
        <v>6</v>
      </c>
      <c r="D23" s="19"/>
      <c r="E23" s="20"/>
      <c r="F23" s="58"/>
      <c r="G23" s="61">
        <f t="shared" si="0"/>
        <v>0</v>
      </c>
      <c r="H23" s="66"/>
      <c r="I23" s="21">
        <f t="shared" si="1"/>
        <v>0</v>
      </c>
      <c r="J23" s="19"/>
      <c r="K23" s="20"/>
      <c r="L23" s="58"/>
      <c r="M23" s="61">
        <v>0</v>
      </c>
      <c r="N23" s="66"/>
      <c r="O23" s="21">
        <v>0</v>
      </c>
      <c r="P23" s="19"/>
      <c r="Q23" s="20"/>
      <c r="R23" s="58"/>
      <c r="S23" s="61">
        <v>0</v>
      </c>
      <c r="T23" s="66"/>
      <c r="U23" s="21">
        <v>0</v>
      </c>
      <c r="V23" s="19"/>
      <c r="W23" s="20"/>
      <c r="X23" s="58"/>
      <c r="Y23" s="59">
        <f t="shared" si="2"/>
        <v>0</v>
      </c>
      <c r="Z23" s="66"/>
      <c r="AA23" s="21">
        <v>0</v>
      </c>
      <c r="AB23" s="130" t="e">
        <f t="shared" si="4"/>
        <v>#DIV/0!</v>
      </c>
      <c r="AC23" s="3"/>
      <c r="AD23" s="3"/>
    </row>
    <row r="24" spans="1:30" ht="15.75" thickBot="1" x14ac:dyDescent="0.3">
      <c r="A24" s="3"/>
      <c r="B24" s="22" t="s">
        <v>17</v>
      </c>
      <c r="C24" s="23" t="s">
        <v>8</v>
      </c>
      <c r="D24" s="24">
        <f>SUM(D15:D21)</f>
        <v>47982.9</v>
      </c>
      <c r="E24" s="25">
        <f>SUM(E15:E21)</f>
        <v>1572.5</v>
      </c>
      <c r="F24" s="25">
        <f>SUM(F15:F21)</f>
        <v>33096.9</v>
      </c>
      <c r="G24" s="26">
        <f>SUM(D24:F24)</f>
        <v>82652.3</v>
      </c>
      <c r="H24" s="27">
        <f>SUM(H15:H21)</f>
        <v>9495.6</v>
      </c>
      <c r="I24" s="27">
        <f>SUM(I15:I21)</f>
        <v>92147.9</v>
      </c>
      <c r="J24" s="24">
        <f>SUM(J15:J21)</f>
        <v>51600</v>
      </c>
      <c r="K24" s="25">
        <f>SUM(K15:K21)</f>
        <v>1100</v>
      </c>
      <c r="L24" s="25">
        <f>SUM(L15:L21)</f>
        <v>35950</v>
      </c>
      <c r="M24" s="26">
        <f>SUM(J24:L24)</f>
        <v>88650</v>
      </c>
      <c r="N24" s="27">
        <f>SUM(N15:N21)</f>
        <v>8130</v>
      </c>
      <c r="O24" s="27">
        <f>SUM(O15:O21)</f>
        <v>96780</v>
      </c>
      <c r="P24" s="24">
        <f>SUM(P15:P21)</f>
        <v>25800</v>
      </c>
      <c r="Q24" s="25">
        <f>SUM(Q15:Q21)</f>
        <v>664.9</v>
      </c>
      <c r="R24" s="25">
        <f>SUM(R15:R21)</f>
        <v>19621.599999999999</v>
      </c>
      <c r="S24" s="26">
        <f>SUM(P24:R24)</f>
        <v>46086.5</v>
      </c>
      <c r="T24" s="27">
        <f>SUM(T15:T21)</f>
        <v>4968.5</v>
      </c>
      <c r="U24" s="27">
        <f>SUM(U15:U21)</f>
        <v>51055</v>
      </c>
      <c r="V24" s="24">
        <f>SUM(V15:V21)</f>
        <v>54300</v>
      </c>
      <c r="W24" s="25">
        <f>SUM(W15:W21)</f>
        <v>1100</v>
      </c>
      <c r="X24" s="25">
        <f>SUM(X15:X21)</f>
        <v>37800</v>
      </c>
      <c r="Y24" s="26">
        <f>SUM(V24:X24)</f>
        <v>93200</v>
      </c>
      <c r="Z24" s="27">
        <f>SUM(Z15:Z21)</f>
        <v>8500</v>
      </c>
      <c r="AA24" s="27">
        <f>SUM(AA15:AA21)</f>
        <v>101700</v>
      </c>
      <c r="AB24" s="131">
        <f t="shared" si="4"/>
        <v>1.050836949783013</v>
      </c>
      <c r="AC24" s="3"/>
      <c r="AD24" s="3"/>
    </row>
    <row r="25" spans="1:30" ht="15.75" customHeight="1" thickBot="1" x14ac:dyDescent="0.3">
      <c r="A25" s="3"/>
      <c r="B25" s="28"/>
      <c r="C25" s="29"/>
      <c r="D25" s="166" t="s">
        <v>68</v>
      </c>
      <c r="E25" s="167"/>
      <c r="F25" s="167"/>
      <c r="G25" s="168"/>
      <c r="H25" s="168"/>
      <c r="I25" s="169"/>
      <c r="J25" s="166" t="s">
        <v>68</v>
      </c>
      <c r="K25" s="167"/>
      <c r="L25" s="167"/>
      <c r="M25" s="168"/>
      <c r="N25" s="168"/>
      <c r="O25" s="169"/>
      <c r="P25" s="166" t="s">
        <v>68</v>
      </c>
      <c r="Q25" s="167"/>
      <c r="R25" s="167"/>
      <c r="S25" s="168"/>
      <c r="T25" s="168"/>
      <c r="U25" s="169"/>
      <c r="V25" s="166" t="s">
        <v>68</v>
      </c>
      <c r="W25" s="167"/>
      <c r="X25" s="167"/>
      <c r="Y25" s="168"/>
      <c r="Z25" s="168"/>
      <c r="AA25" s="169"/>
      <c r="AB25" s="194" t="s">
        <v>100</v>
      </c>
      <c r="AC25" s="3"/>
      <c r="AD25" s="3"/>
    </row>
    <row r="26" spans="1:30" ht="15.75" thickBot="1" x14ac:dyDescent="0.3">
      <c r="A26" s="3"/>
      <c r="B26" s="178" t="s">
        <v>37</v>
      </c>
      <c r="C26" s="190" t="s">
        <v>38</v>
      </c>
      <c r="D26" s="170" t="s">
        <v>69</v>
      </c>
      <c r="E26" s="171"/>
      <c r="F26" s="171"/>
      <c r="G26" s="160" t="s">
        <v>64</v>
      </c>
      <c r="H26" s="180" t="s">
        <v>67</v>
      </c>
      <c r="I26" s="182" t="s">
        <v>68</v>
      </c>
      <c r="J26" s="170" t="s">
        <v>69</v>
      </c>
      <c r="K26" s="171"/>
      <c r="L26" s="171"/>
      <c r="M26" s="160" t="s">
        <v>64</v>
      </c>
      <c r="N26" s="180" t="s">
        <v>67</v>
      </c>
      <c r="O26" s="182" t="s">
        <v>68</v>
      </c>
      <c r="P26" s="170" t="s">
        <v>69</v>
      </c>
      <c r="Q26" s="171"/>
      <c r="R26" s="171"/>
      <c r="S26" s="160" t="s">
        <v>64</v>
      </c>
      <c r="T26" s="180" t="s">
        <v>67</v>
      </c>
      <c r="U26" s="182" t="s">
        <v>68</v>
      </c>
      <c r="V26" s="170" t="s">
        <v>69</v>
      </c>
      <c r="W26" s="171"/>
      <c r="X26" s="171"/>
      <c r="Y26" s="160" t="s">
        <v>64</v>
      </c>
      <c r="Z26" s="180" t="s">
        <v>67</v>
      </c>
      <c r="AA26" s="182" t="s">
        <v>68</v>
      </c>
      <c r="AB26" s="195"/>
      <c r="AC26" s="3"/>
      <c r="AD26" s="3"/>
    </row>
    <row r="27" spans="1:30" ht="15.75" thickBot="1" x14ac:dyDescent="0.3">
      <c r="A27" s="3"/>
      <c r="B27" s="179"/>
      <c r="C27" s="191"/>
      <c r="D27" s="30" t="s">
        <v>54</v>
      </c>
      <c r="E27" s="31" t="s">
        <v>55</v>
      </c>
      <c r="F27" s="32" t="s">
        <v>56</v>
      </c>
      <c r="G27" s="161"/>
      <c r="H27" s="181"/>
      <c r="I27" s="183"/>
      <c r="J27" s="30" t="s">
        <v>54</v>
      </c>
      <c r="K27" s="31" t="s">
        <v>55</v>
      </c>
      <c r="L27" s="32" t="s">
        <v>56</v>
      </c>
      <c r="M27" s="161"/>
      <c r="N27" s="181"/>
      <c r="O27" s="183"/>
      <c r="P27" s="30" t="s">
        <v>54</v>
      </c>
      <c r="Q27" s="31" t="s">
        <v>55</v>
      </c>
      <c r="R27" s="32" t="s">
        <v>56</v>
      </c>
      <c r="S27" s="161"/>
      <c r="T27" s="181"/>
      <c r="U27" s="183"/>
      <c r="V27" s="30" t="s">
        <v>54</v>
      </c>
      <c r="W27" s="31" t="s">
        <v>55</v>
      </c>
      <c r="X27" s="32" t="s">
        <v>56</v>
      </c>
      <c r="Y27" s="161"/>
      <c r="Z27" s="181"/>
      <c r="AA27" s="183"/>
      <c r="AB27" s="196"/>
      <c r="AC27" s="3"/>
      <c r="AD27" s="3"/>
    </row>
    <row r="28" spans="1:30" x14ac:dyDescent="0.25">
      <c r="A28" s="3"/>
      <c r="B28" s="33" t="s">
        <v>19</v>
      </c>
      <c r="C28" s="34" t="s">
        <v>10</v>
      </c>
      <c r="D28" s="67">
        <v>2000</v>
      </c>
      <c r="E28" s="67"/>
      <c r="F28" s="67">
        <f>4847.9-2000</f>
        <v>2847.8999999999996</v>
      </c>
      <c r="G28" s="68">
        <f>SUM(D28:F28)</f>
        <v>4847.8999999999996</v>
      </c>
      <c r="H28" s="68">
        <v>391</v>
      </c>
      <c r="I28" s="35">
        <f>G28+H28</f>
        <v>5238.8999999999996</v>
      </c>
      <c r="J28" s="73">
        <v>4000</v>
      </c>
      <c r="K28" s="67"/>
      <c r="L28" s="67">
        <v>2000</v>
      </c>
      <c r="M28" s="68">
        <v>6000</v>
      </c>
      <c r="N28" s="68">
        <v>150</v>
      </c>
      <c r="O28" s="35">
        <v>6150</v>
      </c>
      <c r="P28" s="73">
        <v>1500</v>
      </c>
      <c r="Q28" s="67"/>
      <c r="R28" s="67">
        <v>1906.6999999999998</v>
      </c>
      <c r="S28" s="68">
        <v>3406.7</v>
      </c>
      <c r="T28" s="68">
        <v>24.4</v>
      </c>
      <c r="U28" s="35">
        <f>S28+T28</f>
        <v>3431.1</v>
      </c>
      <c r="V28" s="73">
        <v>4200</v>
      </c>
      <c r="W28" s="67"/>
      <c r="X28" s="67">
        <v>2000</v>
      </c>
      <c r="Y28" s="70">
        <f t="shared" ref="Y28" si="5">V28+W28+X28</f>
        <v>6200</v>
      </c>
      <c r="Z28" s="68">
        <v>200</v>
      </c>
      <c r="AA28" s="35">
        <f>Y28+Z28</f>
        <v>6400</v>
      </c>
      <c r="AB28" s="127">
        <f t="shared" ref="AB28:AB41" si="6">(AA28/O28)</f>
        <v>1.0406504065040652</v>
      </c>
      <c r="AC28" s="141"/>
      <c r="AD28" s="3"/>
    </row>
    <row r="29" spans="1:30" x14ac:dyDescent="0.25">
      <c r="A29" s="3"/>
      <c r="B29" s="13" t="s">
        <v>20</v>
      </c>
      <c r="C29" s="36" t="s">
        <v>12</v>
      </c>
      <c r="D29" s="69">
        <v>5000</v>
      </c>
      <c r="E29" s="69">
        <v>300</v>
      </c>
      <c r="F29" s="69">
        <f>10076.2-5000-300</f>
        <v>4776.2000000000007</v>
      </c>
      <c r="G29" s="70">
        <f t="shared" ref="G29:G37" si="7">SUM(D29:F29)</f>
        <v>10076.200000000001</v>
      </c>
      <c r="H29" s="70">
        <v>899.9</v>
      </c>
      <c r="I29" s="12">
        <f t="shared" ref="I29:I38" si="8">G29+H29</f>
        <v>10976.1</v>
      </c>
      <c r="J29" s="74">
        <v>4700</v>
      </c>
      <c r="K29" s="69">
        <v>600</v>
      </c>
      <c r="L29" s="69">
        <v>4000</v>
      </c>
      <c r="M29" s="70">
        <v>9300</v>
      </c>
      <c r="N29" s="70">
        <v>900</v>
      </c>
      <c r="O29" s="12">
        <v>10200</v>
      </c>
      <c r="P29" s="74">
        <v>3000</v>
      </c>
      <c r="Q29" s="69">
        <v>277.3</v>
      </c>
      <c r="R29" s="69">
        <v>3319.2</v>
      </c>
      <c r="S29" s="70">
        <v>6596.5</v>
      </c>
      <c r="T29" s="70">
        <v>29.8</v>
      </c>
      <c r="U29" s="12">
        <f t="shared" ref="U29:U38" si="9">S29+T29</f>
        <v>6626.3</v>
      </c>
      <c r="V29" s="74">
        <v>6000</v>
      </c>
      <c r="W29" s="69">
        <v>600</v>
      </c>
      <c r="X29" s="69">
        <v>3000</v>
      </c>
      <c r="Y29" s="70">
        <f>V29+W29+X29</f>
        <v>9600</v>
      </c>
      <c r="Z29" s="70">
        <v>1000</v>
      </c>
      <c r="AA29" s="12">
        <f>Y29+Z29</f>
        <v>10600</v>
      </c>
      <c r="AB29" s="127">
        <f t="shared" si="6"/>
        <v>1.0392156862745099</v>
      </c>
      <c r="AC29" s="141"/>
      <c r="AD29" s="3"/>
    </row>
    <row r="30" spans="1:30" x14ac:dyDescent="0.25">
      <c r="A30" s="3"/>
      <c r="B30" s="13" t="s">
        <v>22</v>
      </c>
      <c r="C30" s="36" t="s">
        <v>14</v>
      </c>
      <c r="D30" s="69">
        <v>3000</v>
      </c>
      <c r="E30" s="69"/>
      <c r="F30" s="69">
        <f>6320.9-3000</f>
        <v>3320.8999999999996</v>
      </c>
      <c r="G30" s="70">
        <f t="shared" si="7"/>
        <v>6320.9</v>
      </c>
      <c r="H30" s="70">
        <v>216.9</v>
      </c>
      <c r="I30" s="12">
        <f t="shared" si="8"/>
        <v>6537.7999999999993</v>
      </c>
      <c r="J30" s="74">
        <v>5000</v>
      </c>
      <c r="K30" s="69"/>
      <c r="L30" s="69">
        <v>2000</v>
      </c>
      <c r="M30" s="70">
        <v>7000</v>
      </c>
      <c r="N30" s="70"/>
      <c r="O30" s="12">
        <v>7000</v>
      </c>
      <c r="P30" s="74">
        <v>2500</v>
      </c>
      <c r="Q30" s="69"/>
      <c r="R30" s="69">
        <v>87.400000000000091</v>
      </c>
      <c r="S30" s="70">
        <v>2587.4</v>
      </c>
      <c r="T30" s="70">
        <v>0</v>
      </c>
      <c r="U30" s="12">
        <f t="shared" si="9"/>
        <v>2587.4</v>
      </c>
      <c r="V30" s="74">
        <v>5000</v>
      </c>
      <c r="W30" s="69"/>
      <c r="X30" s="69">
        <v>2000</v>
      </c>
      <c r="Y30" s="70">
        <f t="shared" ref="Y30:Y38" si="10">V30+W30+X30</f>
        <v>7000</v>
      </c>
      <c r="Z30" s="70">
        <v>200</v>
      </c>
      <c r="AA30" s="12">
        <f t="shared" ref="AA30:AA38" si="11">Y30+Z30</f>
        <v>7200</v>
      </c>
      <c r="AB30" s="127">
        <f t="shared" si="6"/>
        <v>1.0285714285714285</v>
      </c>
      <c r="AC30" s="141"/>
      <c r="AD30" s="3"/>
    </row>
    <row r="31" spans="1:30" x14ac:dyDescent="0.25">
      <c r="A31" s="3"/>
      <c r="B31" s="13" t="s">
        <v>24</v>
      </c>
      <c r="C31" s="36" t="s">
        <v>16</v>
      </c>
      <c r="D31" s="69">
        <v>5000</v>
      </c>
      <c r="E31" s="69">
        <v>254.4</v>
      </c>
      <c r="F31" s="69">
        <f>9909.2-5000-254.4</f>
        <v>4654.8000000000011</v>
      </c>
      <c r="G31" s="70">
        <f t="shared" si="7"/>
        <v>9909.2000000000007</v>
      </c>
      <c r="H31" s="70">
        <v>385.3</v>
      </c>
      <c r="I31" s="12">
        <f t="shared" si="8"/>
        <v>10294.5</v>
      </c>
      <c r="J31" s="74">
        <v>6100</v>
      </c>
      <c r="K31" s="69"/>
      <c r="L31" s="69">
        <v>3500</v>
      </c>
      <c r="M31" s="70">
        <v>9600</v>
      </c>
      <c r="N31" s="70">
        <v>200</v>
      </c>
      <c r="O31" s="12">
        <v>9800</v>
      </c>
      <c r="P31" s="74">
        <v>3000</v>
      </c>
      <c r="Q31" s="69">
        <v>261.60000000000002</v>
      </c>
      <c r="R31" s="69">
        <v>2377.0999999999995</v>
      </c>
      <c r="S31" s="70">
        <v>5638.6999999999989</v>
      </c>
      <c r="T31" s="70">
        <v>14.5</v>
      </c>
      <c r="U31" s="12">
        <f t="shared" si="9"/>
        <v>5653.1999999999989</v>
      </c>
      <c r="V31" s="74">
        <v>6000</v>
      </c>
      <c r="W31" s="69">
        <v>300</v>
      </c>
      <c r="X31" s="69">
        <v>3500</v>
      </c>
      <c r="Y31" s="70">
        <f t="shared" si="10"/>
        <v>9800</v>
      </c>
      <c r="Z31" s="70">
        <v>400</v>
      </c>
      <c r="AA31" s="12">
        <f t="shared" si="11"/>
        <v>10200</v>
      </c>
      <c r="AB31" s="127">
        <f t="shared" si="6"/>
        <v>1.0408163265306123</v>
      </c>
      <c r="AC31" s="141"/>
      <c r="AD31" s="3"/>
    </row>
    <row r="32" spans="1:30" x14ac:dyDescent="0.25">
      <c r="A32" s="3"/>
      <c r="B32" s="13" t="s">
        <v>26</v>
      </c>
      <c r="C32" s="36" t="s">
        <v>18</v>
      </c>
      <c r="D32" s="139">
        <v>19000</v>
      </c>
      <c r="E32" s="69">
        <v>210.7</v>
      </c>
      <c r="F32" s="69">
        <f>30223.2-19000-210.7</f>
        <v>11012.5</v>
      </c>
      <c r="G32" s="70">
        <f t="shared" si="7"/>
        <v>30223.200000000001</v>
      </c>
      <c r="H32" s="70">
        <v>1933.5</v>
      </c>
      <c r="I32" s="12">
        <f t="shared" si="8"/>
        <v>32156.7</v>
      </c>
      <c r="J32" s="140">
        <v>18100</v>
      </c>
      <c r="K32" s="69">
        <v>500</v>
      </c>
      <c r="L32" s="69">
        <v>17200</v>
      </c>
      <c r="M32" s="70">
        <v>35800</v>
      </c>
      <c r="N32" s="70">
        <v>630</v>
      </c>
      <c r="O32" s="12">
        <v>36430</v>
      </c>
      <c r="P32" s="140">
        <v>9000</v>
      </c>
      <c r="Q32" s="69">
        <v>126</v>
      </c>
      <c r="R32" s="69">
        <v>6768.5</v>
      </c>
      <c r="S32" s="70">
        <v>15894.5</v>
      </c>
      <c r="T32" s="70">
        <v>346.8</v>
      </c>
      <c r="U32" s="12">
        <f t="shared" si="9"/>
        <v>16241.3</v>
      </c>
      <c r="V32" s="140">
        <f>V33+V34</f>
        <v>18700</v>
      </c>
      <c r="W32" s="140">
        <f t="shared" ref="W32" si="12">W33+W34</f>
        <v>200</v>
      </c>
      <c r="X32" s="140">
        <f>X33+X34</f>
        <v>18226</v>
      </c>
      <c r="Y32" s="70">
        <f t="shared" si="10"/>
        <v>37126</v>
      </c>
      <c r="Z32" s="70">
        <f>SUM(Z33:Z34)</f>
        <v>1560</v>
      </c>
      <c r="AA32" s="12">
        <f t="shared" si="11"/>
        <v>38686</v>
      </c>
      <c r="AB32" s="127">
        <f t="shared" si="6"/>
        <v>1.0619269832555587</v>
      </c>
      <c r="AC32" s="141"/>
      <c r="AD32" s="3"/>
    </row>
    <row r="33" spans="1:30" x14ac:dyDescent="0.25">
      <c r="A33" s="3"/>
      <c r="B33" s="13" t="s">
        <v>28</v>
      </c>
      <c r="C33" s="37" t="s">
        <v>42</v>
      </c>
      <c r="D33" s="139">
        <v>15000</v>
      </c>
      <c r="E33" s="69">
        <f>176+34.7</f>
        <v>210.7</v>
      </c>
      <c r="F33" s="69">
        <f>25573.5-15000-210.7-819.1</f>
        <v>9543.6999999999989</v>
      </c>
      <c r="G33" s="70">
        <f>D33+E33+F33</f>
        <v>24754.400000000001</v>
      </c>
      <c r="H33" s="70">
        <v>1031.2</v>
      </c>
      <c r="I33" s="12">
        <f t="shared" si="8"/>
        <v>25785.600000000002</v>
      </c>
      <c r="J33" s="140">
        <v>15600</v>
      </c>
      <c r="K33" s="69">
        <v>500</v>
      </c>
      <c r="L33" s="69">
        <v>14900</v>
      </c>
      <c r="M33" s="70">
        <v>31000</v>
      </c>
      <c r="N33" s="70">
        <v>500</v>
      </c>
      <c r="O33" s="12">
        <v>31500</v>
      </c>
      <c r="P33" s="140">
        <v>8000</v>
      </c>
      <c r="Q33" s="69">
        <v>126</v>
      </c>
      <c r="R33" s="69">
        <v>4632</v>
      </c>
      <c r="S33" s="70">
        <v>12758</v>
      </c>
      <c r="T33" s="70">
        <v>303.60000000000002</v>
      </c>
      <c r="U33" s="12">
        <f t="shared" si="9"/>
        <v>13061.6</v>
      </c>
      <c r="V33" s="140">
        <v>16400</v>
      </c>
      <c r="W33" s="69">
        <v>200</v>
      </c>
      <c r="X33" s="69">
        <v>15926</v>
      </c>
      <c r="Y33" s="70">
        <v>32526</v>
      </c>
      <c r="Z33" s="70">
        <v>1400</v>
      </c>
      <c r="AA33" s="12">
        <f t="shared" si="11"/>
        <v>33926</v>
      </c>
      <c r="AB33" s="127">
        <f t="shared" si="6"/>
        <v>1.077015873015873</v>
      </c>
      <c r="AC33" s="141"/>
      <c r="AD33" s="3"/>
    </row>
    <row r="34" spans="1:30" x14ac:dyDescent="0.25">
      <c r="A34" s="3"/>
      <c r="B34" s="13" t="s">
        <v>30</v>
      </c>
      <c r="C34" s="38" t="s">
        <v>21</v>
      </c>
      <c r="D34" s="139">
        <v>4000</v>
      </c>
      <c r="E34" s="69"/>
      <c r="F34" s="69">
        <v>1468.8</v>
      </c>
      <c r="G34" s="70">
        <f t="shared" si="7"/>
        <v>5468.8</v>
      </c>
      <c r="H34" s="70">
        <v>902.3</v>
      </c>
      <c r="I34" s="12">
        <f t="shared" si="8"/>
        <v>6371.1</v>
      </c>
      <c r="J34" s="140">
        <v>2500</v>
      </c>
      <c r="K34" s="69"/>
      <c r="L34" s="69">
        <v>2300</v>
      </c>
      <c r="M34" s="70">
        <v>4800</v>
      </c>
      <c r="N34" s="70">
        <v>130</v>
      </c>
      <c r="O34" s="12">
        <v>4930</v>
      </c>
      <c r="P34" s="140">
        <v>1000</v>
      </c>
      <c r="Q34" s="69"/>
      <c r="R34" s="69">
        <v>2136.5</v>
      </c>
      <c r="S34" s="70">
        <v>3136.5</v>
      </c>
      <c r="T34" s="70">
        <v>43.3</v>
      </c>
      <c r="U34" s="12">
        <f t="shared" si="9"/>
        <v>3179.8</v>
      </c>
      <c r="V34" s="140">
        <v>2300</v>
      </c>
      <c r="W34" s="69"/>
      <c r="X34" s="69">
        <v>2300</v>
      </c>
      <c r="Y34" s="70">
        <f t="shared" si="10"/>
        <v>4600</v>
      </c>
      <c r="Z34" s="70">
        <v>160</v>
      </c>
      <c r="AA34" s="12">
        <f t="shared" si="11"/>
        <v>4760</v>
      </c>
      <c r="AB34" s="127">
        <f t="shared" si="6"/>
        <v>0.96551724137931039</v>
      </c>
      <c r="AC34" s="141"/>
      <c r="AD34" s="3"/>
    </row>
    <row r="35" spans="1:30" x14ac:dyDescent="0.25">
      <c r="A35" s="3"/>
      <c r="B35" s="13" t="s">
        <v>32</v>
      </c>
      <c r="C35" s="36" t="s">
        <v>23</v>
      </c>
      <c r="D35" s="139">
        <v>5000</v>
      </c>
      <c r="E35" s="69"/>
      <c r="F35" s="69">
        <f>9375.6-5000</f>
        <v>4375.6000000000004</v>
      </c>
      <c r="G35" s="70">
        <f t="shared" si="7"/>
        <v>9375.6</v>
      </c>
      <c r="H35" s="70">
        <v>611.6</v>
      </c>
      <c r="I35" s="12">
        <f t="shared" si="8"/>
        <v>9987.2000000000007</v>
      </c>
      <c r="J35" s="75">
        <v>5310</v>
      </c>
      <c r="K35" s="69"/>
      <c r="L35" s="69">
        <v>5590</v>
      </c>
      <c r="M35" s="70">
        <v>10900</v>
      </c>
      <c r="N35" s="70">
        <v>180</v>
      </c>
      <c r="O35" s="12">
        <v>11080</v>
      </c>
      <c r="P35" s="140">
        <v>2500</v>
      </c>
      <c r="Q35" s="69"/>
      <c r="R35" s="69">
        <v>2510.5</v>
      </c>
      <c r="S35" s="70">
        <v>5010.5</v>
      </c>
      <c r="T35" s="70">
        <v>108.6</v>
      </c>
      <c r="U35" s="12">
        <f t="shared" si="9"/>
        <v>5119.1000000000004</v>
      </c>
      <c r="V35" s="75">
        <v>6000</v>
      </c>
      <c r="W35" s="69"/>
      <c r="X35" s="69">
        <v>5560</v>
      </c>
      <c r="Y35" s="70">
        <f t="shared" si="10"/>
        <v>11560</v>
      </c>
      <c r="Z35" s="70">
        <v>480</v>
      </c>
      <c r="AA35" s="12">
        <f t="shared" si="11"/>
        <v>12040</v>
      </c>
      <c r="AB35" s="127">
        <f t="shared" si="6"/>
        <v>1.0866425992779782</v>
      </c>
      <c r="AC35" s="141"/>
      <c r="AD35" s="3"/>
    </row>
    <row r="36" spans="1:30" x14ac:dyDescent="0.25">
      <c r="A36" s="3"/>
      <c r="B36" s="13" t="s">
        <v>33</v>
      </c>
      <c r="C36" s="36" t="s">
        <v>25</v>
      </c>
      <c r="D36" s="69" t="s">
        <v>88</v>
      </c>
      <c r="E36" s="69"/>
      <c r="F36" s="69">
        <v>16.5</v>
      </c>
      <c r="G36" s="70">
        <v>16.5</v>
      </c>
      <c r="H36" s="70"/>
      <c r="I36" s="12">
        <f t="shared" si="8"/>
        <v>16.5</v>
      </c>
      <c r="J36" s="74"/>
      <c r="K36" s="69"/>
      <c r="L36" s="69">
        <v>50</v>
      </c>
      <c r="M36" s="70">
        <v>50</v>
      </c>
      <c r="N36" s="70"/>
      <c r="O36" s="12">
        <v>50</v>
      </c>
      <c r="P36" s="74"/>
      <c r="Q36" s="69"/>
      <c r="R36" s="69"/>
      <c r="S36" s="70">
        <v>0</v>
      </c>
      <c r="T36" s="70">
        <v>0</v>
      </c>
      <c r="U36" s="12">
        <f t="shared" si="9"/>
        <v>0</v>
      </c>
      <c r="V36" s="74"/>
      <c r="W36" s="69"/>
      <c r="X36" s="69">
        <v>50</v>
      </c>
      <c r="Y36" s="70">
        <f t="shared" si="10"/>
        <v>50</v>
      </c>
      <c r="Z36" s="70"/>
      <c r="AA36" s="12">
        <f t="shared" si="11"/>
        <v>50</v>
      </c>
      <c r="AB36" s="127">
        <f t="shared" si="6"/>
        <v>1</v>
      </c>
      <c r="AC36" s="141"/>
      <c r="AD36" s="3"/>
    </row>
    <row r="37" spans="1:30" x14ac:dyDescent="0.25">
      <c r="A37" s="3"/>
      <c r="B37" s="13" t="s">
        <v>34</v>
      </c>
      <c r="C37" s="36" t="s">
        <v>27</v>
      </c>
      <c r="D37" s="69">
        <f>8464-1446.2</f>
        <v>7017.8</v>
      </c>
      <c r="E37" s="69"/>
      <c r="F37" s="69">
        <v>1446.2</v>
      </c>
      <c r="G37" s="70">
        <f t="shared" si="7"/>
        <v>8464</v>
      </c>
      <c r="H37" s="70">
        <v>1534.5</v>
      </c>
      <c r="I37" s="12">
        <f t="shared" si="8"/>
        <v>9998.5</v>
      </c>
      <c r="J37" s="74">
        <v>7040</v>
      </c>
      <c r="K37" s="69"/>
      <c r="L37" s="69">
        <v>1500</v>
      </c>
      <c r="M37" s="70">
        <v>8540</v>
      </c>
      <c r="N37" s="70">
        <v>1500</v>
      </c>
      <c r="O37" s="12">
        <v>10040</v>
      </c>
      <c r="P37" s="74">
        <v>3558.8999999999996</v>
      </c>
      <c r="Q37" s="69"/>
      <c r="R37" s="69">
        <v>718</v>
      </c>
      <c r="S37" s="70">
        <v>4276.8999999999996</v>
      </c>
      <c r="T37" s="70">
        <v>746</v>
      </c>
      <c r="U37" s="12">
        <f t="shared" si="9"/>
        <v>5022.8999999999996</v>
      </c>
      <c r="V37" s="74">
        <v>7447</v>
      </c>
      <c r="W37" s="69"/>
      <c r="X37" s="69">
        <v>1300</v>
      </c>
      <c r="Y37" s="70">
        <f t="shared" si="10"/>
        <v>8747</v>
      </c>
      <c r="Z37" s="70">
        <v>1700</v>
      </c>
      <c r="AA37" s="12">
        <f t="shared" si="11"/>
        <v>10447</v>
      </c>
      <c r="AB37" s="127">
        <f t="shared" si="6"/>
        <v>1.0405378486055776</v>
      </c>
      <c r="AC37" s="141"/>
      <c r="AD37" s="3"/>
    </row>
    <row r="38" spans="1:30" ht="15.75" thickBot="1" x14ac:dyDescent="0.3">
      <c r="A38" s="3"/>
      <c r="B38" s="18" t="s">
        <v>35</v>
      </c>
      <c r="C38" s="91" t="s">
        <v>29</v>
      </c>
      <c r="D38" s="71">
        <f>2000-34.9</f>
        <v>1965.1</v>
      </c>
      <c r="E38" s="71">
        <v>807.4</v>
      </c>
      <c r="F38" s="71">
        <f>(291.1+35+51.9+81+1349.7+16.5+0.003+995.3+503.3+21.9+97.3)-1965.1-807.5+0.2-16.5</f>
        <v>654.10300000000029</v>
      </c>
      <c r="G38" s="70">
        <f>SUM(D38:F38)</f>
        <v>3426.6030000000001</v>
      </c>
      <c r="H38" s="72">
        <f>2590.7+5.8+1.7+41.3+331.4+32.6+44.3+13.6</f>
        <v>3061.4</v>
      </c>
      <c r="I38" s="21">
        <f t="shared" si="8"/>
        <v>6488.0030000000006</v>
      </c>
      <c r="J38" s="76">
        <v>1350</v>
      </c>
      <c r="K38" s="71"/>
      <c r="L38" s="71">
        <v>2000</v>
      </c>
      <c r="M38" s="72">
        <v>3350</v>
      </c>
      <c r="N38" s="72">
        <v>2680</v>
      </c>
      <c r="O38" s="21">
        <v>6030</v>
      </c>
      <c r="P38" s="76">
        <v>741.1</v>
      </c>
      <c r="Q38" s="71"/>
      <c r="R38" s="71">
        <v>1424.9999999999995</v>
      </c>
      <c r="S38" s="72">
        <v>2166.0999999999995</v>
      </c>
      <c r="T38" s="72">
        <v>1425.5</v>
      </c>
      <c r="U38" s="21">
        <f t="shared" si="9"/>
        <v>3591.5999999999995</v>
      </c>
      <c r="V38" s="76">
        <v>953</v>
      </c>
      <c r="W38" s="71"/>
      <c r="X38" s="71">
        <v>2750</v>
      </c>
      <c r="Y38" s="70">
        <f t="shared" si="10"/>
        <v>3703</v>
      </c>
      <c r="Z38" s="72">
        <v>2374</v>
      </c>
      <c r="AA38" s="12">
        <f t="shared" si="11"/>
        <v>6077</v>
      </c>
      <c r="AB38" s="130">
        <f t="shared" si="6"/>
        <v>1.0077943615257048</v>
      </c>
      <c r="AC38" s="141"/>
      <c r="AD38" s="3"/>
    </row>
    <row r="39" spans="1:30" ht="15.75" thickBot="1" x14ac:dyDescent="0.3">
      <c r="A39" s="3"/>
      <c r="B39" s="22" t="s">
        <v>48</v>
      </c>
      <c r="C39" s="92" t="s">
        <v>31</v>
      </c>
      <c r="D39" s="39">
        <f>SUM(D35:D38)+SUM(D28:D32)</f>
        <v>47982.9</v>
      </c>
      <c r="E39" s="39">
        <f>SUM(E35:E38)+SUM(E28:E32)</f>
        <v>1572.5</v>
      </c>
      <c r="F39" s="39">
        <f>SUM(F35:F38)+SUM(F28:F32)</f>
        <v>33104.703000000001</v>
      </c>
      <c r="G39" s="126">
        <f>SUM(D39:F39)</f>
        <v>82660.103000000003</v>
      </c>
      <c r="H39" s="40">
        <f>SUM(H28:H32)+SUM(H35:H38)</f>
        <v>9034.1</v>
      </c>
      <c r="I39" s="41">
        <f>SUM(I35:I38)+SUM(I28:I32)</f>
        <v>91694.203000000009</v>
      </c>
      <c r="J39" s="39">
        <f>SUM(J35:J38)+SUM(J28:J32)</f>
        <v>51600</v>
      </c>
      <c r="K39" s="39">
        <f>SUM(K35:K38)+SUM(K28:K32)</f>
        <v>1100</v>
      </c>
      <c r="L39" s="39">
        <f>SUM(L35:L38)+SUM(L28:L32)</f>
        <v>37840</v>
      </c>
      <c r="M39" s="126">
        <f>SUM(J39:L39)</f>
        <v>90540</v>
      </c>
      <c r="N39" s="40">
        <f>SUM(N28:N32)+SUM(N35:N38)</f>
        <v>6240</v>
      </c>
      <c r="O39" s="41">
        <f>SUM(O35:O38)+SUM(O28:O32)</f>
        <v>96780</v>
      </c>
      <c r="P39" s="39">
        <f>SUM(P35:P38)+SUM(P28:P32)</f>
        <v>25800</v>
      </c>
      <c r="Q39" s="39">
        <f>SUM(Q35:Q38)+SUM(Q28:Q32)</f>
        <v>664.90000000000009</v>
      </c>
      <c r="R39" s="39">
        <f>SUM(R35:R38)+SUM(R28:R32)</f>
        <v>19112.399999999998</v>
      </c>
      <c r="S39" s="126">
        <f>SUM(P39:R39)</f>
        <v>45577.3</v>
      </c>
      <c r="T39" s="40">
        <f>SUM(T28:T32)+SUM(T35:T38)</f>
        <v>2695.6</v>
      </c>
      <c r="U39" s="41">
        <f>SUM(U35:U38)+SUM(U28:U32)</f>
        <v>48272.9</v>
      </c>
      <c r="V39" s="39">
        <f>SUM(V35:V38)+SUM(V28:V32)</f>
        <v>54300</v>
      </c>
      <c r="W39" s="39">
        <f>SUM(W35:W38)+SUM(W28:W32)</f>
        <v>1100</v>
      </c>
      <c r="X39" s="39">
        <f>X38+X37+X36+X35+X32+X31+X30+X29+X28</f>
        <v>38386</v>
      </c>
      <c r="Y39" s="126">
        <f>Y28+Y29+Y30+Y31+Y32+Y35+Y36+Y37+Y38</f>
        <v>93786</v>
      </c>
      <c r="Z39" s="40">
        <f>SUM(Z28:Z32)+SUM(Z35:Z38)</f>
        <v>7914</v>
      </c>
      <c r="AA39" s="41">
        <f>SUM(AA35:AA38)+SUM(AA28:AA32)</f>
        <v>101700</v>
      </c>
      <c r="AB39" s="132">
        <f t="shared" si="6"/>
        <v>1.050836949783013</v>
      </c>
      <c r="AC39" s="3"/>
      <c r="AD39" s="3"/>
    </row>
    <row r="40" spans="1:30" ht="19.5" thickBot="1" x14ac:dyDescent="0.35">
      <c r="A40" s="3"/>
      <c r="B40" s="96" t="s">
        <v>49</v>
      </c>
      <c r="C40" s="97" t="s">
        <v>51</v>
      </c>
      <c r="D40" s="98">
        <f t="shared" ref="D40:O40" si="13">D24-D39</f>
        <v>0</v>
      </c>
      <c r="E40" s="98">
        <f t="shared" si="13"/>
        <v>0</v>
      </c>
      <c r="F40" s="98">
        <f t="shared" si="13"/>
        <v>-7.8029999999998836</v>
      </c>
      <c r="G40" s="107">
        <f t="shared" si="13"/>
        <v>-7.8029999999998836</v>
      </c>
      <c r="H40" s="107">
        <f t="shared" si="13"/>
        <v>461.5</v>
      </c>
      <c r="I40" s="108">
        <f t="shared" si="13"/>
        <v>453.69699999998556</v>
      </c>
      <c r="J40" s="98">
        <f t="shared" si="13"/>
        <v>0</v>
      </c>
      <c r="K40" s="98">
        <f t="shared" si="13"/>
        <v>0</v>
      </c>
      <c r="L40" s="98">
        <f t="shared" si="13"/>
        <v>-1890</v>
      </c>
      <c r="M40" s="107">
        <f t="shared" si="13"/>
        <v>-1890</v>
      </c>
      <c r="N40" s="107">
        <f t="shared" si="13"/>
        <v>1890</v>
      </c>
      <c r="O40" s="108">
        <f t="shared" si="13"/>
        <v>0</v>
      </c>
      <c r="P40" s="98">
        <f t="shared" ref="P40:U40" si="14">P24-P39</f>
        <v>0</v>
      </c>
      <c r="Q40" s="98">
        <f t="shared" si="14"/>
        <v>0</v>
      </c>
      <c r="R40" s="98">
        <f t="shared" si="14"/>
        <v>509.20000000000073</v>
      </c>
      <c r="S40" s="107">
        <f t="shared" si="14"/>
        <v>509.19999999999709</v>
      </c>
      <c r="T40" s="107">
        <f t="shared" si="14"/>
        <v>2272.9</v>
      </c>
      <c r="U40" s="108">
        <f t="shared" si="14"/>
        <v>2782.0999999999985</v>
      </c>
      <c r="V40" s="98">
        <f t="shared" ref="V40:AA40" si="15">V24-V39</f>
        <v>0</v>
      </c>
      <c r="W40" s="98">
        <f t="shared" si="15"/>
        <v>0</v>
      </c>
      <c r="X40" s="98">
        <f t="shared" si="15"/>
        <v>-586</v>
      </c>
      <c r="Y40" s="107">
        <f t="shared" si="15"/>
        <v>-586</v>
      </c>
      <c r="Z40" s="107">
        <f t="shared" si="15"/>
        <v>586</v>
      </c>
      <c r="AA40" s="108">
        <f t="shared" si="15"/>
        <v>0</v>
      </c>
      <c r="AB40" s="133" t="e">
        <f t="shared" si="6"/>
        <v>#DIV/0!</v>
      </c>
      <c r="AC40" s="3"/>
      <c r="AD40" s="3"/>
    </row>
    <row r="41" spans="1:30" ht="15.75" thickBot="1" x14ac:dyDescent="0.3">
      <c r="A41" s="3"/>
      <c r="B41" s="99" t="s">
        <v>50</v>
      </c>
      <c r="C41" s="100" t="s">
        <v>65</v>
      </c>
      <c r="D41" s="101"/>
      <c r="E41" s="102"/>
      <c r="F41" s="102"/>
      <c r="G41" s="103"/>
      <c r="H41" s="104"/>
      <c r="I41" s="105">
        <f>I40-D16</f>
        <v>-47529.203000000016</v>
      </c>
      <c r="J41" s="101"/>
      <c r="K41" s="102"/>
      <c r="L41" s="102"/>
      <c r="M41" s="103"/>
      <c r="N41" s="106"/>
      <c r="O41" s="105">
        <f>O40-J16</f>
        <v>-51600</v>
      </c>
      <c r="P41" s="101"/>
      <c r="Q41" s="102"/>
      <c r="R41" s="102"/>
      <c r="S41" s="103"/>
      <c r="T41" s="106"/>
      <c r="U41" s="105">
        <f>U40-P16</f>
        <v>-23017.9</v>
      </c>
      <c r="V41" s="101"/>
      <c r="W41" s="102"/>
      <c r="X41" s="102"/>
      <c r="Y41" s="103"/>
      <c r="Z41" s="106"/>
      <c r="AA41" s="105">
        <f>AA40-V16</f>
        <v>-54300</v>
      </c>
      <c r="AB41" s="127">
        <f t="shared" si="6"/>
        <v>1.0523255813953489</v>
      </c>
      <c r="AC41" s="3"/>
      <c r="AD41" s="3"/>
    </row>
    <row r="42" spans="1:30" ht="8.25" customHeight="1" thickBot="1" x14ac:dyDescent="0.3">
      <c r="A42" s="3"/>
      <c r="B42" s="80"/>
      <c r="C42" s="45"/>
      <c r="D42" s="81"/>
      <c r="E42" s="46"/>
      <c r="F42" s="46"/>
      <c r="G42" s="3"/>
      <c r="H42" s="46"/>
      <c r="I42" s="46"/>
      <c r="J42" s="81"/>
      <c r="K42" s="46"/>
      <c r="L42" s="46"/>
      <c r="M42" s="3"/>
      <c r="N42" s="46"/>
      <c r="O42" s="46"/>
      <c r="P42" s="46"/>
      <c r="Q42" s="46"/>
      <c r="R42" s="46"/>
      <c r="S42" s="46"/>
      <c r="T42" s="46"/>
      <c r="U42" s="46"/>
      <c r="V42" s="3"/>
      <c r="W42" s="3"/>
      <c r="X42" s="3"/>
      <c r="Y42" s="3"/>
      <c r="Z42" s="3"/>
      <c r="AA42" s="3"/>
      <c r="AB42" s="3"/>
      <c r="AC42" s="3"/>
      <c r="AD42" s="3"/>
    </row>
    <row r="43" spans="1:30" ht="15.75" customHeight="1" thickBot="1" x14ac:dyDescent="0.3">
      <c r="A43" s="3"/>
      <c r="B43" s="80"/>
      <c r="C43" s="187" t="s">
        <v>83</v>
      </c>
      <c r="D43" s="95" t="s">
        <v>41</v>
      </c>
      <c r="E43" s="42" t="s">
        <v>84</v>
      </c>
      <c r="F43" s="43" t="s">
        <v>36</v>
      </c>
      <c r="G43" s="46"/>
      <c r="H43" s="46"/>
      <c r="I43" s="47"/>
      <c r="J43" s="95" t="s">
        <v>41</v>
      </c>
      <c r="K43" s="42" t="s">
        <v>84</v>
      </c>
      <c r="L43" s="43" t="s">
        <v>36</v>
      </c>
      <c r="M43" s="46"/>
      <c r="N43" s="46"/>
      <c r="O43" s="46"/>
      <c r="P43" s="95" t="s">
        <v>41</v>
      </c>
      <c r="Q43" s="42" t="s">
        <v>84</v>
      </c>
      <c r="R43" s="43" t="s">
        <v>36</v>
      </c>
      <c r="S43" s="3"/>
      <c r="T43" s="3"/>
      <c r="U43" s="3"/>
      <c r="V43" s="95" t="s">
        <v>41</v>
      </c>
      <c r="W43" s="42" t="s">
        <v>84</v>
      </c>
      <c r="X43" s="43" t="s">
        <v>36</v>
      </c>
      <c r="Y43" s="3"/>
      <c r="Z43" s="3"/>
      <c r="AA43" s="3"/>
      <c r="AB43" s="3"/>
      <c r="AC43" s="3"/>
      <c r="AD43" s="3"/>
    </row>
    <row r="44" spans="1:30" ht="15.75" thickBot="1" x14ac:dyDescent="0.3">
      <c r="A44" s="3"/>
      <c r="B44" s="80"/>
      <c r="C44" s="188"/>
      <c r="D44" s="83"/>
      <c r="E44" s="93"/>
      <c r="F44" s="94">
        <v>0</v>
      </c>
      <c r="G44" s="46"/>
      <c r="H44" s="46"/>
      <c r="I44" s="47"/>
      <c r="J44" s="83"/>
      <c r="K44" s="93"/>
      <c r="L44" s="94">
        <v>0</v>
      </c>
      <c r="M44" s="82"/>
      <c r="N44" s="82"/>
      <c r="O44" s="82"/>
      <c r="P44" s="83"/>
      <c r="Q44" s="93"/>
      <c r="R44" s="94">
        <v>0</v>
      </c>
      <c r="S44" s="3"/>
      <c r="T44" s="3"/>
      <c r="U44" s="3"/>
      <c r="V44" s="83"/>
      <c r="W44" s="93"/>
      <c r="X44" s="94">
        <v>0</v>
      </c>
      <c r="Y44" s="3"/>
      <c r="Z44" s="3"/>
      <c r="AA44" s="3"/>
      <c r="AB44" s="3"/>
      <c r="AC44" s="3"/>
      <c r="AD44" s="3"/>
    </row>
    <row r="45" spans="1:30" ht="8.25" customHeight="1" thickBot="1" x14ac:dyDescent="0.3">
      <c r="A45" s="3"/>
      <c r="B45" s="80"/>
      <c r="C45" s="45"/>
      <c r="D45" s="82"/>
      <c r="E45" s="46"/>
      <c r="F45" s="46"/>
      <c r="G45" s="46"/>
      <c r="H45" s="46"/>
      <c r="I45" s="47"/>
      <c r="J45" s="46"/>
      <c r="K45" s="46"/>
      <c r="L45" s="46"/>
      <c r="M45" s="46"/>
      <c r="N45" s="46"/>
      <c r="O45" s="47"/>
      <c r="P45" s="47"/>
      <c r="Q45" s="47"/>
      <c r="R45" s="47"/>
      <c r="S45" s="47"/>
      <c r="T45" s="47"/>
      <c r="U45" s="47"/>
      <c r="V45" s="3"/>
      <c r="W45" s="3"/>
      <c r="X45" s="3"/>
      <c r="Y45" s="3"/>
      <c r="Z45" s="3"/>
      <c r="AA45" s="3"/>
      <c r="AB45" s="3"/>
      <c r="AC45" s="3"/>
      <c r="AD45" s="3"/>
    </row>
    <row r="46" spans="1:30" ht="37.5" customHeight="1" thickBot="1" x14ac:dyDescent="0.3">
      <c r="A46" s="3"/>
      <c r="B46" s="80"/>
      <c r="C46" s="187" t="s">
        <v>86</v>
      </c>
      <c r="D46" s="84" t="s">
        <v>87</v>
      </c>
      <c r="E46" s="85" t="s">
        <v>85</v>
      </c>
      <c r="F46" s="46"/>
      <c r="G46" s="46"/>
      <c r="H46" s="46"/>
      <c r="I46" s="47"/>
      <c r="J46" s="84" t="s">
        <v>87</v>
      </c>
      <c r="K46" s="85" t="s">
        <v>85</v>
      </c>
      <c r="L46" s="128"/>
      <c r="M46" s="128"/>
      <c r="N46" s="3"/>
      <c r="O46" s="3"/>
      <c r="P46" s="84" t="s">
        <v>87</v>
      </c>
      <c r="Q46" s="85" t="s">
        <v>85</v>
      </c>
      <c r="R46" s="3"/>
      <c r="S46" s="3"/>
      <c r="T46" s="3"/>
      <c r="U46" s="3"/>
      <c r="V46" s="84" t="s">
        <v>87</v>
      </c>
      <c r="W46" s="85" t="s">
        <v>85</v>
      </c>
      <c r="X46" s="3"/>
      <c r="Y46" s="3"/>
      <c r="Z46" s="3"/>
      <c r="AA46" s="3"/>
      <c r="AB46" s="3"/>
      <c r="AC46" s="3"/>
      <c r="AD46" s="3"/>
    </row>
    <row r="47" spans="1:30" ht="15.75" thickBot="1" x14ac:dyDescent="0.3">
      <c r="A47" s="3"/>
      <c r="B47" s="44"/>
      <c r="C47" s="189"/>
      <c r="D47" s="83">
        <v>6114.5</v>
      </c>
      <c r="E47" s="86">
        <v>176.4</v>
      </c>
      <c r="F47" s="46"/>
      <c r="G47" s="46"/>
      <c r="H47" s="46"/>
      <c r="I47" s="47"/>
      <c r="J47" s="83">
        <v>5000</v>
      </c>
      <c r="K47" s="86">
        <v>0</v>
      </c>
      <c r="L47" s="129"/>
      <c r="M47" s="129"/>
      <c r="N47" s="3"/>
      <c r="O47" s="3"/>
      <c r="P47" s="83">
        <v>5000</v>
      </c>
      <c r="Q47" s="86">
        <v>0</v>
      </c>
      <c r="R47" s="3"/>
      <c r="S47" s="3"/>
      <c r="T47" s="3"/>
      <c r="U47" s="3"/>
      <c r="V47" s="83">
        <v>10000</v>
      </c>
      <c r="W47" s="86">
        <v>0</v>
      </c>
      <c r="X47" s="3"/>
      <c r="Y47" s="3"/>
      <c r="Z47" s="3"/>
      <c r="AA47" s="3"/>
      <c r="AB47" s="3"/>
      <c r="AC47" s="3"/>
      <c r="AD47" s="3"/>
    </row>
    <row r="48" spans="1:30" x14ac:dyDescent="0.25">
      <c r="A48" s="3"/>
      <c r="B48" s="44"/>
      <c r="C48" s="45"/>
      <c r="D48" s="46"/>
      <c r="E48" s="46"/>
      <c r="F48" s="46"/>
      <c r="G48" s="46"/>
      <c r="H48" s="46"/>
      <c r="I48" s="47"/>
      <c r="J48" s="46"/>
      <c r="K48" s="46"/>
      <c r="L48" s="46"/>
      <c r="M48" s="46"/>
      <c r="N48" s="46"/>
      <c r="O48" s="47"/>
      <c r="P48" s="47"/>
      <c r="Q48" s="47"/>
      <c r="R48" s="47"/>
      <c r="S48" s="47"/>
      <c r="T48" s="47"/>
      <c r="U48" s="47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3"/>
      <c r="B49" s="44"/>
      <c r="C49" s="87" t="s">
        <v>82</v>
      </c>
      <c r="D49" s="88" t="s">
        <v>73</v>
      </c>
      <c r="E49" s="88" t="s">
        <v>74</v>
      </c>
      <c r="F49" s="88" t="s">
        <v>92</v>
      </c>
      <c r="G49" s="88" t="s">
        <v>94</v>
      </c>
      <c r="H49" s="46"/>
      <c r="I49" s="3"/>
      <c r="J49" s="88" t="s">
        <v>73</v>
      </c>
      <c r="K49" s="88" t="s">
        <v>74</v>
      </c>
      <c r="L49" s="88" t="s">
        <v>92</v>
      </c>
      <c r="M49" s="88" t="s">
        <v>95</v>
      </c>
      <c r="N49" s="3"/>
      <c r="O49" s="3"/>
      <c r="P49" s="88" t="s">
        <v>73</v>
      </c>
      <c r="Q49" s="88" t="s">
        <v>74</v>
      </c>
      <c r="R49" s="88" t="s">
        <v>92</v>
      </c>
      <c r="S49" s="88" t="s">
        <v>95</v>
      </c>
      <c r="T49" s="3"/>
      <c r="U49" s="3"/>
      <c r="V49" s="88" t="s">
        <v>96</v>
      </c>
      <c r="W49" s="88" t="s">
        <v>74</v>
      </c>
      <c r="X49" s="88" t="s">
        <v>92</v>
      </c>
      <c r="Y49" s="88" t="s">
        <v>95</v>
      </c>
      <c r="Z49" s="3"/>
      <c r="AA49" s="3"/>
      <c r="AB49" s="3"/>
      <c r="AC49" s="3"/>
      <c r="AD49" s="3"/>
    </row>
    <row r="50" spans="1:30" x14ac:dyDescent="0.25">
      <c r="A50" s="3"/>
      <c r="B50" s="44"/>
      <c r="C50" s="48" t="s">
        <v>70</v>
      </c>
      <c r="D50" s="77"/>
      <c r="E50" s="77"/>
      <c r="F50" s="77"/>
      <c r="G50" s="49">
        <f>SUM(G51:G54)</f>
        <v>26284.692999999999</v>
      </c>
      <c r="H50" s="46"/>
      <c r="I50" s="3"/>
      <c r="J50" s="77"/>
      <c r="K50" s="77"/>
      <c r="L50" s="77"/>
      <c r="M50" s="49">
        <f>SUM(M51:M54)</f>
        <v>29300</v>
      </c>
      <c r="N50" s="3"/>
      <c r="O50" s="3"/>
      <c r="P50" s="49"/>
      <c r="Q50" s="77"/>
      <c r="R50" s="77"/>
      <c r="S50" s="49">
        <f>SUM(S51:S54)</f>
        <v>33095.93</v>
      </c>
      <c r="T50" s="3"/>
      <c r="U50" s="3"/>
      <c r="V50" s="77"/>
      <c r="W50" s="77"/>
      <c r="X50" s="77"/>
      <c r="Y50" s="49">
        <f>SUM(Y51:Y54)</f>
        <v>11370</v>
      </c>
      <c r="Z50" s="3"/>
      <c r="AA50" s="3"/>
      <c r="AB50" s="3"/>
      <c r="AC50" s="3"/>
      <c r="AD50" s="3"/>
    </row>
    <row r="51" spans="1:30" x14ac:dyDescent="0.25">
      <c r="A51" s="3"/>
      <c r="B51" s="44"/>
      <c r="C51" s="48" t="s">
        <v>71</v>
      </c>
      <c r="D51" s="77">
        <v>2885.3</v>
      </c>
      <c r="E51" s="77">
        <f>299.866+47.512+155.705+9</f>
        <v>512.08299999999997</v>
      </c>
      <c r="F51" s="77"/>
      <c r="G51" s="49">
        <f t="shared" ref="G51:G53" si="16">D51+E51-F51</f>
        <v>3397.3830000000003</v>
      </c>
      <c r="H51" s="46"/>
      <c r="I51" s="3"/>
      <c r="J51" s="49">
        <v>6500</v>
      </c>
      <c r="K51" s="77">
        <v>2000</v>
      </c>
      <c r="L51" s="77">
        <v>2200</v>
      </c>
      <c r="M51" s="49">
        <v>6300</v>
      </c>
      <c r="N51" s="3"/>
      <c r="O51" s="3"/>
      <c r="P51" s="77">
        <v>6115.4</v>
      </c>
      <c r="Q51" s="77">
        <v>522.20000000000005</v>
      </c>
      <c r="R51" s="77"/>
      <c r="S51" s="49">
        <v>6637.5999999999995</v>
      </c>
      <c r="T51" s="3"/>
      <c r="U51" s="3"/>
      <c r="V51" s="77">
        <v>7000</v>
      </c>
      <c r="W51" s="77"/>
      <c r="X51" s="77">
        <v>1500</v>
      </c>
      <c r="Y51" s="49">
        <f t="shared" ref="Y51:Y54" si="17">V51+W51-X51</f>
        <v>5500</v>
      </c>
      <c r="Z51" s="3"/>
      <c r="AA51" s="3"/>
      <c r="AB51" s="3"/>
      <c r="AC51" s="3"/>
      <c r="AD51" s="3"/>
    </row>
    <row r="52" spans="1:30" x14ac:dyDescent="0.25">
      <c r="A52" s="3"/>
      <c r="B52" s="44"/>
      <c r="C52" s="48" t="s">
        <v>72</v>
      </c>
      <c r="D52" s="77">
        <v>14830.4</v>
      </c>
      <c r="E52" s="77">
        <v>16343.1</v>
      </c>
      <c r="F52" s="77">
        <v>9500.7000000000007</v>
      </c>
      <c r="G52" s="49">
        <f t="shared" si="16"/>
        <v>21672.799999999999</v>
      </c>
      <c r="H52" s="46"/>
      <c r="I52" s="3"/>
      <c r="J52" s="49">
        <v>24000</v>
      </c>
      <c r="K52" s="77">
        <v>17500</v>
      </c>
      <c r="L52" s="77">
        <v>20000</v>
      </c>
      <c r="M52" s="49">
        <v>21500</v>
      </c>
      <c r="N52" s="3"/>
      <c r="O52" s="3"/>
      <c r="P52" s="77">
        <v>21672.799999999999</v>
      </c>
      <c r="Q52" s="77">
        <v>4292.7</v>
      </c>
      <c r="R52" s="77">
        <v>836.7</v>
      </c>
      <c r="S52" s="49">
        <v>25128.799999999999</v>
      </c>
      <c r="T52" s="3"/>
      <c r="U52" s="3"/>
      <c r="V52" s="77">
        <v>27000</v>
      </c>
      <c r="W52" s="77">
        <v>20500</v>
      </c>
      <c r="X52" s="77">
        <v>43000</v>
      </c>
      <c r="Y52" s="49">
        <f t="shared" si="17"/>
        <v>4500</v>
      </c>
      <c r="Z52" s="3"/>
      <c r="AA52" s="3"/>
      <c r="AB52" s="3"/>
      <c r="AC52" s="3"/>
      <c r="AD52" s="3"/>
    </row>
    <row r="53" spans="1:30" x14ac:dyDescent="0.25">
      <c r="A53" s="3"/>
      <c r="B53" s="44"/>
      <c r="C53" s="48" t="s">
        <v>89</v>
      </c>
      <c r="D53" s="77">
        <v>600</v>
      </c>
      <c r="E53" s="77"/>
      <c r="F53" s="77"/>
      <c r="G53" s="49">
        <f t="shared" si="16"/>
        <v>600</v>
      </c>
      <c r="H53" s="46"/>
      <c r="I53" s="3"/>
      <c r="J53" s="49">
        <v>600</v>
      </c>
      <c r="K53" s="77">
        <v>0</v>
      </c>
      <c r="L53" s="77">
        <v>0</v>
      </c>
      <c r="M53" s="49">
        <v>600</v>
      </c>
      <c r="N53" s="3"/>
      <c r="O53" s="3"/>
      <c r="P53" s="77">
        <v>600</v>
      </c>
      <c r="Q53" s="77">
        <v>90</v>
      </c>
      <c r="R53" s="77">
        <v>0</v>
      </c>
      <c r="S53" s="49">
        <v>690</v>
      </c>
      <c r="T53" s="3"/>
      <c r="U53" s="3"/>
      <c r="V53" s="77">
        <v>690</v>
      </c>
      <c r="W53" s="77"/>
      <c r="X53" s="77"/>
      <c r="Y53" s="49">
        <f t="shared" si="17"/>
        <v>690</v>
      </c>
      <c r="Z53" s="3"/>
      <c r="AA53" s="3"/>
      <c r="AB53" s="3"/>
      <c r="AC53" s="3"/>
      <c r="AD53" s="3"/>
    </row>
    <row r="54" spans="1:30" x14ac:dyDescent="0.25">
      <c r="A54" s="3"/>
      <c r="B54" s="44"/>
      <c r="C54" s="118" t="s">
        <v>90</v>
      </c>
      <c r="D54" s="77">
        <v>717.673</v>
      </c>
      <c r="E54" s="77">
        <v>532.09400000000005</v>
      </c>
      <c r="F54" s="77">
        <f>263.76+210.826+60.2+100.471</f>
        <v>635.25700000000006</v>
      </c>
      <c r="G54" s="49">
        <f>D54+E54-F54</f>
        <v>614.51</v>
      </c>
      <c r="H54" s="46"/>
      <c r="I54" s="3"/>
      <c r="J54" s="49">
        <v>750</v>
      </c>
      <c r="K54" s="77">
        <v>650</v>
      </c>
      <c r="L54" s="77">
        <v>500</v>
      </c>
      <c r="M54" s="49">
        <v>900</v>
      </c>
      <c r="N54" s="3"/>
      <c r="O54" s="3"/>
      <c r="P54" s="77">
        <v>614.5</v>
      </c>
      <c r="Q54" s="77">
        <v>239</v>
      </c>
      <c r="R54" s="77">
        <v>213.97</v>
      </c>
      <c r="S54" s="49">
        <v>639.53</v>
      </c>
      <c r="T54" s="3"/>
      <c r="U54" s="3"/>
      <c r="V54" s="77">
        <v>600</v>
      </c>
      <c r="W54" s="77">
        <v>680</v>
      </c>
      <c r="X54" s="77">
        <v>600</v>
      </c>
      <c r="Y54" s="49">
        <f t="shared" si="17"/>
        <v>680</v>
      </c>
      <c r="Z54" s="3"/>
      <c r="AA54" s="3"/>
      <c r="AB54" s="3"/>
      <c r="AC54" s="3"/>
      <c r="AD54" s="3"/>
    </row>
    <row r="55" spans="1:30" ht="10.5" customHeight="1" x14ac:dyDescent="0.25">
      <c r="A55" s="3"/>
      <c r="B55" s="44"/>
      <c r="C55" s="45"/>
      <c r="D55" s="46"/>
      <c r="E55" s="46"/>
      <c r="F55" s="46"/>
      <c r="G55" s="46"/>
      <c r="H55" s="46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3"/>
      <c r="B56" s="44"/>
      <c r="C56" s="87" t="s">
        <v>75</v>
      </c>
      <c r="D56" s="88" t="s">
        <v>76</v>
      </c>
      <c r="E56" s="88" t="s">
        <v>97</v>
      </c>
      <c r="F56" s="46"/>
      <c r="G56" s="46"/>
      <c r="H56" s="46"/>
      <c r="I56" s="47"/>
      <c r="J56" s="88" t="s">
        <v>98</v>
      </c>
      <c r="K56" s="46"/>
      <c r="L56" s="46"/>
      <c r="M56" s="46"/>
      <c r="N56" s="46"/>
      <c r="O56" s="47"/>
      <c r="P56" s="88" t="s">
        <v>99</v>
      </c>
      <c r="Q56" s="47"/>
      <c r="R56" s="47"/>
      <c r="S56" s="47"/>
      <c r="T56" s="47"/>
      <c r="U56" s="47"/>
      <c r="V56" s="88" t="s">
        <v>98</v>
      </c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3"/>
      <c r="B57" s="44"/>
      <c r="C57" s="48"/>
      <c r="D57" s="78">
        <v>64</v>
      </c>
      <c r="E57" s="78">
        <v>71.5</v>
      </c>
      <c r="F57" s="46"/>
      <c r="G57" s="46"/>
      <c r="H57" s="46"/>
      <c r="I57" s="47"/>
      <c r="J57" s="78">
        <v>85</v>
      </c>
      <c r="K57" s="46"/>
      <c r="L57" s="46"/>
      <c r="M57" s="46"/>
      <c r="N57" s="46"/>
      <c r="O57" s="47"/>
      <c r="P57" s="78">
        <v>83.5</v>
      </c>
      <c r="Q57" s="47"/>
      <c r="R57" s="47"/>
      <c r="S57" s="47"/>
      <c r="T57" s="47"/>
      <c r="U57" s="47"/>
      <c r="V57" s="142">
        <v>87</v>
      </c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3"/>
      <c r="B58" s="44"/>
      <c r="C58" s="45"/>
      <c r="D58" s="46"/>
      <c r="E58" s="46"/>
      <c r="F58" s="46"/>
      <c r="G58" s="46"/>
      <c r="H58" s="46"/>
      <c r="I58" s="47"/>
      <c r="J58" s="46"/>
      <c r="K58" s="46"/>
      <c r="L58" s="46"/>
      <c r="M58" s="46"/>
      <c r="N58" s="46"/>
      <c r="O58" s="47"/>
      <c r="P58" s="47"/>
      <c r="Q58" s="47"/>
      <c r="R58" s="47"/>
      <c r="S58" s="47"/>
      <c r="T58" s="47"/>
      <c r="U58" s="47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3"/>
      <c r="B59" s="90" t="s">
        <v>93</v>
      </c>
      <c r="C59" s="89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34"/>
      <c r="W59" s="134"/>
      <c r="X59" s="134"/>
      <c r="Y59" s="134"/>
      <c r="Z59" s="134"/>
      <c r="AA59" s="134"/>
      <c r="AB59" s="135"/>
      <c r="AC59" s="3"/>
      <c r="AD59" s="3"/>
    </row>
    <row r="60" spans="1:30" x14ac:dyDescent="0.25">
      <c r="A60" s="3"/>
      <c r="B60" s="144"/>
      <c r="C60" s="145" t="s">
        <v>114</v>
      </c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AB60" s="110"/>
      <c r="AC60" s="3"/>
      <c r="AD60" s="3"/>
    </row>
    <row r="61" spans="1:30" x14ac:dyDescent="0.25">
      <c r="A61" s="3"/>
      <c r="B61" s="143" t="s">
        <v>57</v>
      </c>
      <c r="M61"/>
      <c r="AB61" s="110"/>
      <c r="AC61" s="3"/>
      <c r="AD61" s="3"/>
    </row>
    <row r="62" spans="1:30" x14ac:dyDescent="0.25">
      <c r="A62" s="3"/>
      <c r="B62" s="175" t="s">
        <v>128</v>
      </c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AB62" s="110"/>
      <c r="AC62" s="3"/>
      <c r="AD62" s="3"/>
    </row>
    <row r="63" spans="1:30" x14ac:dyDescent="0.25">
      <c r="A63" s="3"/>
      <c r="B63" s="175" t="s">
        <v>107</v>
      </c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AB63" s="110"/>
      <c r="AC63" s="3"/>
      <c r="AD63" s="3"/>
    </row>
    <row r="64" spans="1:30" x14ac:dyDescent="0.25">
      <c r="A64" s="3"/>
      <c r="B64" s="175" t="s">
        <v>108</v>
      </c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AB64" s="110"/>
      <c r="AC64" s="3"/>
      <c r="AD64" s="3"/>
    </row>
    <row r="65" spans="1:30" x14ac:dyDescent="0.25">
      <c r="A65" s="3"/>
      <c r="B65" s="147" t="s">
        <v>109</v>
      </c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AB65" s="110"/>
      <c r="AC65" s="3"/>
      <c r="AD65" s="3"/>
    </row>
    <row r="66" spans="1:30" x14ac:dyDescent="0.25">
      <c r="A66" s="3"/>
      <c r="B66" s="147" t="s">
        <v>119</v>
      </c>
      <c r="C66" s="148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AB66" s="110"/>
      <c r="AC66" s="3"/>
      <c r="AD66" s="3"/>
    </row>
    <row r="67" spans="1:30" x14ac:dyDescent="0.25">
      <c r="A67" s="3"/>
      <c r="B67" s="147" t="s">
        <v>110</v>
      </c>
      <c r="C67" s="148"/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AB67" s="110"/>
      <c r="AC67" s="3"/>
      <c r="AD67" s="3"/>
    </row>
    <row r="68" spans="1:30" x14ac:dyDescent="0.25">
      <c r="A68" s="3"/>
      <c r="B68" s="138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AB68" s="110"/>
      <c r="AC68" s="3"/>
      <c r="AD68" s="3"/>
    </row>
    <row r="69" spans="1:30" x14ac:dyDescent="0.25">
      <c r="A69" s="3"/>
      <c r="B69" s="138" t="s">
        <v>111</v>
      </c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AB69" s="110"/>
      <c r="AC69" s="3"/>
      <c r="AD69" s="3"/>
    </row>
    <row r="70" spans="1:30" x14ac:dyDescent="0.25">
      <c r="A70" s="3"/>
      <c r="B70" s="138"/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AB70" s="110"/>
      <c r="AC70" s="3"/>
      <c r="AD70" s="3"/>
    </row>
    <row r="71" spans="1:30" x14ac:dyDescent="0.25">
      <c r="A71" s="3"/>
      <c r="B71" s="147" t="s">
        <v>132</v>
      </c>
      <c r="C71" s="148"/>
      <c r="D71" s="148"/>
      <c r="E71" s="148"/>
      <c r="F71" s="148"/>
      <c r="G71" s="148"/>
      <c r="H71" s="148"/>
      <c r="I71" s="148"/>
      <c r="J71" s="148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AB71" s="110"/>
      <c r="AC71" s="3"/>
      <c r="AD71" s="3"/>
    </row>
    <row r="72" spans="1:30" x14ac:dyDescent="0.25">
      <c r="A72" s="3"/>
      <c r="B72" s="147" t="s">
        <v>129</v>
      </c>
      <c r="C72" s="148"/>
      <c r="D72" s="148"/>
      <c r="E72" s="148"/>
      <c r="F72" s="148"/>
      <c r="G72" s="148"/>
      <c r="H72" s="148"/>
      <c r="I72" s="148"/>
      <c r="J72" s="148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AB72" s="110"/>
      <c r="AC72" s="3"/>
      <c r="AD72" s="3"/>
    </row>
    <row r="73" spans="1:30" x14ac:dyDescent="0.25">
      <c r="A73" s="3"/>
      <c r="B73" s="147" t="s">
        <v>112</v>
      </c>
      <c r="C73" s="148"/>
      <c r="D73" s="148"/>
      <c r="E73" s="148"/>
      <c r="F73" s="148"/>
      <c r="G73" s="148"/>
      <c r="H73" s="148"/>
      <c r="I73" s="148"/>
      <c r="J73" s="148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AB73" s="110"/>
      <c r="AC73" s="3"/>
      <c r="AD73" s="3"/>
    </row>
    <row r="74" spans="1:30" x14ac:dyDescent="0.25">
      <c r="A74" s="3"/>
      <c r="B74" s="147" t="s">
        <v>113</v>
      </c>
      <c r="C74" s="148"/>
      <c r="D74" s="148"/>
      <c r="E74" s="148"/>
      <c r="F74" s="148"/>
      <c r="G74" s="148"/>
      <c r="H74" s="148"/>
      <c r="I74" s="148"/>
      <c r="J74" s="148"/>
      <c r="K74" s="79"/>
      <c r="L74" s="79"/>
      <c r="M74" s="79"/>
      <c r="N74" s="79"/>
      <c r="O74" s="79"/>
      <c r="P74" s="79"/>
      <c r="Q74" s="79"/>
      <c r="R74" s="79"/>
      <c r="S74" s="79"/>
      <c r="T74" s="79"/>
      <c r="U74" s="79"/>
      <c r="AB74" s="110"/>
      <c r="AC74" s="3"/>
      <c r="AD74" s="3"/>
    </row>
    <row r="75" spans="1:30" x14ac:dyDescent="0.25">
      <c r="A75" s="3"/>
      <c r="B75" s="147" t="s">
        <v>131</v>
      </c>
      <c r="C75" s="148"/>
      <c r="D75" s="148"/>
      <c r="E75" s="148"/>
      <c r="F75" s="148"/>
      <c r="G75" s="148"/>
      <c r="H75" s="148"/>
      <c r="I75" s="148"/>
      <c r="J75" s="148"/>
      <c r="K75" s="79"/>
      <c r="L75" s="79"/>
      <c r="M75" s="79"/>
      <c r="N75" s="79"/>
      <c r="O75" s="79"/>
      <c r="P75" s="79"/>
      <c r="Q75" s="79"/>
      <c r="R75" s="79"/>
      <c r="S75" s="79"/>
      <c r="T75" s="79"/>
      <c r="U75" s="79"/>
      <c r="AB75" s="110"/>
      <c r="AC75" s="3"/>
      <c r="AD75" s="3"/>
    </row>
    <row r="76" spans="1:30" x14ac:dyDescent="0.25">
      <c r="A76" s="3"/>
      <c r="B76" s="138" t="s">
        <v>88</v>
      </c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AB76" s="110"/>
      <c r="AC76" s="3"/>
      <c r="AD76" s="3"/>
    </row>
    <row r="77" spans="1:30" x14ac:dyDescent="0.25">
      <c r="A77" s="3"/>
      <c r="B77" s="138"/>
      <c r="C77" s="79" t="s">
        <v>115</v>
      </c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AB77" s="110"/>
      <c r="AC77" s="3"/>
      <c r="AD77" s="3"/>
    </row>
    <row r="78" spans="1:30" x14ac:dyDescent="0.25">
      <c r="A78" s="3"/>
      <c r="B78" s="138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AB78" s="110"/>
      <c r="AC78" s="3"/>
      <c r="AD78" s="3"/>
    </row>
    <row r="79" spans="1:30" x14ac:dyDescent="0.25">
      <c r="A79" s="3"/>
      <c r="B79" s="147" t="s">
        <v>121</v>
      </c>
      <c r="C79" s="148"/>
      <c r="D79" s="148"/>
      <c r="E79" s="148"/>
      <c r="F79" s="148"/>
      <c r="G79" s="148"/>
      <c r="H79" s="148"/>
      <c r="I79" s="148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AB79" s="110"/>
      <c r="AC79" s="3"/>
      <c r="AD79" s="3"/>
    </row>
    <row r="80" spans="1:30" x14ac:dyDescent="0.25">
      <c r="A80" s="3"/>
      <c r="B80" s="147" t="s">
        <v>116</v>
      </c>
      <c r="C80" s="148"/>
      <c r="D80" s="148"/>
      <c r="E80" s="148"/>
      <c r="F80" s="148"/>
      <c r="G80" s="148"/>
      <c r="H80" s="148"/>
      <c r="I80" s="148"/>
      <c r="J80" s="79"/>
      <c r="K80" s="79"/>
      <c r="L80" s="79"/>
      <c r="M80" s="79"/>
      <c r="N80" s="79"/>
      <c r="O80" s="79"/>
      <c r="P80" s="79"/>
      <c r="Q80" s="79"/>
      <c r="R80" s="79"/>
      <c r="S80" s="79"/>
      <c r="T80" s="79"/>
      <c r="U80" s="79"/>
      <c r="AB80" s="110"/>
      <c r="AC80" s="3"/>
      <c r="AD80" s="3"/>
    </row>
    <row r="81" spans="1:30" x14ac:dyDescent="0.25">
      <c r="A81" s="3"/>
      <c r="B81" s="147" t="s">
        <v>117</v>
      </c>
      <c r="C81" s="148"/>
      <c r="D81" s="148"/>
      <c r="E81" s="148"/>
      <c r="F81" s="148"/>
      <c r="G81" s="148"/>
      <c r="H81" s="148"/>
      <c r="I81" s="148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AB81" s="110"/>
      <c r="AC81" s="3"/>
      <c r="AD81" s="3"/>
    </row>
    <row r="82" spans="1:30" x14ac:dyDescent="0.25">
      <c r="A82" s="3"/>
      <c r="B82" s="138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AB82" s="110"/>
      <c r="AC82" s="3"/>
      <c r="AD82" s="3"/>
    </row>
    <row r="83" spans="1:30" x14ac:dyDescent="0.25">
      <c r="A83" s="3"/>
      <c r="B83" s="138"/>
      <c r="C83" s="79" t="s">
        <v>118</v>
      </c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AB83" s="110"/>
      <c r="AC83" s="3"/>
      <c r="AD83" s="3"/>
    </row>
    <row r="84" spans="1:30" x14ac:dyDescent="0.25">
      <c r="A84" s="3"/>
      <c r="B84" s="175" t="s">
        <v>120</v>
      </c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AB84" s="110"/>
      <c r="AC84" s="3"/>
      <c r="AD84" s="3"/>
    </row>
    <row r="85" spans="1:30" x14ac:dyDescent="0.25">
      <c r="A85" s="3"/>
      <c r="B85" s="147" t="s">
        <v>133</v>
      </c>
      <c r="C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AB85" s="110"/>
      <c r="AC85" s="3"/>
      <c r="AD85" s="3"/>
    </row>
    <row r="86" spans="1:30" x14ac:dyDescent="0.25">
      <c r="A86" s="3"/>
      <c r="B86" s="147" t="s">
        <v>122</v>
      </c>
      <c r="C86" s="148"/>
      <c r="D86" s="2"/>
      <c r="E86" s="2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AB86" s="110"/>
      <c r="AC86" s="3"/>
      <c r="AD86" s="3"/>
    </row>
    <row r="87" spans="1:30" x14ac:dyDescent="0.25">
      <c r="A87" s="3"/>
      <c r="B87" s="147" t="s">
        <v>123</v>
      </c>
      <c r="C87" s="148"/>
      <c r="D87" s="2"/>
      <c r="E87" s="2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AB87" s="110"/>
      <c r="AC87" s="3"/>
      <c r="AD87" s="3"/>
    </row>
    <row r="88" spans="1:30" x14ac:dyDescent="0.25">
      <c r="A88" s="3"/>
      <c r="B88" s="138"/>
      <c r="C88" s="79"/>
      <c r="D88" s="2"/>
      <c r="E88" s="2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AB88" s="110"/>
      <c r="AC88" s="3"/>
      <c r="AD88" s="3"/>
    </row>
    <row r="89" spans="1:30" x14ac:dyDescent="0.25">
      <c r="A89" s="3"/>
      <c r="B89" s="138"/>
      <c r="C89" s="79" t="s">
        <v>124</v>
      </c>
      <c r="D89" s="2"/>
      <c r="E89" s="2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AB89" s="110"/>
      <c r="AC89" s="3"/>
      <c r="AD89" s="3"/>
    </row>
    <row r="90" spans="1:30" x14ac:dyDescent="0.25">
      <c r="A90" s="3"/>
      <c r="B90" s="138" t="s">
        <v>130</v>
      </c>
      <c r="C90" s="79"/>
      <c r="D90" s="2"/>
      <c r="E90" s="2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AB90" s="110"/>
      <c r="AC90" s="3"/>
      <c r="AD90" s="3"/>
    </row>
    <row r="91" spans="1:30" x14ac:dyDescent="0.25">
      <c r="A91" s="3"/>
      <c r="B91" s="138" t="s">
        <v>134</v>
      </c>
      <c r="C91" s="79"/>
      <c r="D91" s="2"/>
      <c r="E91" s="2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AB91" s="110"/>
      <c r="AC91" s="3"/>
      <c r="AD91" s="3"/>
    </row>
    <row r="92" spans="1:30" x14ac:dyDescent="0.25">
      <c r="A92" s="3"/>
      <c r="B92" s="111"/>
      <c r="D92" s="2"/>
      <c r="E92" s="2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AB92" s="110"/>
      <c r="AC92" s="3"/>
      <c r="AD92" s="3"/>
    </row>
    <row r="93" spans="1:30" x14ac:dyDescent="0.25">
      <c r="A93" s="3"/>
      <c r="B93" s="119"/>
      <c r="C93" s="120"/>
      <c r="D93" s="120"/>
      <c r="E93" s="120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36"/>
      <c r="W93" s="136"/>
      <c r="X93" s="136"/>
      <c r="Y93" s="136"/>
      <c r="Z93" s="136"/>
      <c r="AA93" s="136"/>
      <c r="AB93" s="137"/>
      <c r="AC93" s="3"/>
      <c r="AD93" s="3"/>
    </row>
    <row r="94" spans="1:30" x14ac:dyDescent="0.25">
      <c r="A94" s="3"/>
      <c r="B94" s="122"/>
      <c r="C94" s="121"/>
      <c r="D94" s="50" t="s">
        <v>77</v>
      </c>
      <c r="E94" s="184" t="s">
        <v>125</v>
      </c>
      <c r="F94" s="184"/>
      <c r="G94" s="184"/>
      <c r="H94" s="50"/>
      <c r="I94" s="50" t="s">
        <v>78</v>
      </c>
      <c r="J94" s="185" t="s">
        <v>126</v>
      </c>
      <c r="K94" s="185"/>
      <c r="L94" s="185"/>
      <c r="M94" s="185"/>
      <c r="N94" s="50"/>
      <c r="O94" s="50"/>
      <c r="P94" s="50"/>
      <c r="Q94" s="50"/>
      <c r="R94" s="50"/>
      <c r="S94" s="50"/>
      <c r="T94" s="50"/>
      <c r="U94" s="50"/>
      <c r="V94" s="3"/>
      <c r="W94" s="3"/>
      <c r="X94" s="3"/>
      <c r="Y94" s="3"/>
      <c r="Z94" s="3"/>
      <c r="AA94" s="3"/>
      <c r="AB94" s="3"/>
      <c r="AC94" s="3"/>
      <c r="AD94" s="3"/>
    </row>
    <row r="95" spans="1:30" ht="7.5" customHeight="1" x14ac:dyDescent="0.25">
      <c r="A95" s="3"/>
      <c r="B95" s="122"/>
      <c r="C95" s="121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3"/>
      <c r="W95" s="3"/>
      <c r="X95" s="3"/>
      <c r="Y95" s="3"/>
      <c r="Z95" s="3"/>
      <c r="AA95" s="3"/>
      <c r="AB95" s="3"/>
      <c r="AC95" s="3"/>
      <c r="AD95" s="3"/>
    </row>
    <row r="96" spans="1:30" x14ac:dyDescent="0.25">
      <c r="A96" s="3"/>
      <c r="B96" s="50"/>
      <c r="C96" s="50"/>
      <c r="D96" s="50" t="s">
        <v>80</v>
      </c>
      <c r="E96" s="52"/>
      <c r="F96" s="52"/>
      <c r="G96" s="52"/>
      <c r="H96" s="50"/>
      <c r="I96" s="50" t="s">
        <v>80</v>
      </c>
      <c r="J96" s="51"/>
      <c r="K96" s="51"/>
      <c r="L96" s="51"/>
      <c r="M96" s="51"/>
      <c r="N96" s="50"/>
      <c r="O96" s="50"/>
      <c r="P96" s="50"/>
      <c r="Q96" s="50"/>
      <c r="R96" s="50"/>
      <c r="S96" s="50"/>
      <c r="T96" s="50"/>
      <c r="U96" s="50"/>
      <c r="V96" s="3"/>
      <c r="W96" s="3"/>
      <c r="X96" s="3"/>
      <c r="Y96" s="3"/>
      <c r="Z96" s="3"/>
      <c r="AA96" s="3"/>
      <c r="AB96" s="3"/>
      <c r="AC96" s="3"/>
      <c r="AD96" s="3"/>
    </row>
    <row r="97" spans="1:30" x14ac:dyDescent="0.25">
      <c r="A97" s="3"/>
      <c r="B97" s="50" t="s">
        <v>81</v>
      </c>
      <c r="C97" s="109">
        <v>45189</v>
      </c>
      <c r="D97" s="50"/>
      <c r="E97" s="52"/>
      <c r="F97" s="52"/>
      <c r="G97" s="52"/>
      <c r="H97" s="50"/>
      <c r="I97" s="50"/>
      <c r="J97" s="51"/>
      <c r="K97" s="51"/>
      <c r="L97" s="51"/>
      <c r="M97" s="51"/>
      <c r="N97" s="50"/>
      <c r="O97" s="50"/>
      <c r="P97" s="50"/>
      <c r="Q97" s="50"/>
      <c r="R97" s="50"/>
      <c r="S97" s="50"/>
      <c r="T97" s="50"/>
      <c r="U97" s="50"/>
      <c r="V97" s="3"/>
      <c r="W97" s="3"/>
      <c r="X97" s="3"/>
      <c r="Y97" s="3"/>
      <c r="Z97" s="3"/>
      <c r="AA97" s="3"/>
      <c r="AB97" s="3"/>
      <c r="AC97" s="3"/>
      <c r="AD97" s="3"/>
    </row>
    <row r="98" spans="1:30" x14ac:dyDescent="0.25">
      <c r="A98" s="3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3"/>
      <c r="W98" s="3"/>
      <c r="X98" s="3"/>
      <c r="Y98" s="3"/>
      <c r="Z98" s="3"/>
      <c r="AA98" s="3"/>
      <c r="AB98" s="3"/>
      <c r="AC98" s="3"/>
      <c r="AD98" s="3"/>
    </row>
    <row r="99" spans="1:30" x14ac:dyDescent="0.25">
      <c r="A99" s="3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3"/>
      <c r="W99" s="3"/>
      <c r="X99" s="3"/>
      <c r="Y99" s="3"/>
      <c r="Z99" s="3"/>
      <c r="AA99" s="3"/>
      <c r="AB99" s="3"/>
      <c r="AC99" s="3"/>
      <c r="AD99" s="3"/>
    </row>
    <row r="100" spans="1:30" hidden="1" x14ac:dyDescent="0.25">
      <c r="B100" s="50"/>
      <c r="C100" s="50"/>
    </row>
    <row r="101" spans="1:30" hidden="1" x14ac:dyDescent="0.25">
      <c r="B101" s="50"/>
      <c r="C101" s="50"/>
    </row>
    <row r="102" spans="1:30" hidden="1" x14ac:dyDescent="0.25">
      <c r="B102" s="50"/>
      <c r="C102" s="50"/>
    </row>
    <row r="112" spans="1:30" x14ac:dyDescent="0.25"/>
    <row r="113" x14ac:dyDescent="0.25"/>
    <row r="114" x14ac:dyDescent="0.25"/>
    <row r="115" x14ac:dyDescent="0.25"/>
    <row r="116" ht="15" hidden="1" customHeight="1" x14ac:dyDescent="0.25"/>
    <row r="128" x14ac:dyDescent="0.25"/>
    <row r="129" x14ac:dyDescent="0.25"/>
    <row r="130" ht="15" hidden="1" customHeight="1" x14ac:dyDescent="0.25"/>
    <row r="131" ht="15" hidden="1" customHeight="1" x14ac:dyDescent="0.25"/>
    <row r="135" x14ac:dyDescent="0.25"/>
    <row r="136" x14ac:dyDescent="0.25"/>
    <row r="137" x14ac:dyDescent="0.25"/>
    <row r="138" x14ac:dyDescent="0.25"/>
  </sheetData>
  <mergeCells count="65">
    <mergeCell ref="AB25:AB27"/>
    <mergeCell ref="V26:X26"/>
    <mergeCell ref="AA26:AA27"/>
    <mergeCell ref="AB10:AB14"/>
    <mergeCell ref="V11:Y11"/>
    <mergeCell ref="V12:AA12"/>
    <mergeCell ref="V13:X13"/>
    <mergeCell ref="AA13:AA14"/>
    <mergeCell ref="Y26:Y27"/>
    <mergeCell ref="Z26:Z27"/>
    <mergeCell ref="V10:AA10"/>
    <mergeCell ref="V25:AA25"/>
    <mergeCell ref="Y13:Y14"/>
    <mergeCell ref="Z13:Z14"/>
    <mergeCell ref="S13:S14"/>
    <mergeCell ref="T13:T14"/>
    <mergeCell ref="U13:U14"/>
    <mergeCell ref="P25:U25"/>
    <mergeCell ref="P26:R26"/>
    <mergeCell ref="S26:S27"/>
    <mergeCell ref="T26:T27"/>
    <mergeCell ref="U26:U27"/>
    <mergeCell ref="E94:G94"/>
    <mergeCell ref="J94:M94"/>
    <mergeCell ref="B64:U64"/>
    <mergeCell ref="B84:U84"/>
    <mergeCell ref="D4:U4"/>
    <mergeCell ref="D8:U8"/>
    <mergeCell ref="C43:C44"/>
    <mergeCell ref="C46:C47"/>
    <mergeCell ref="C26:C27"/>
    <mergeCell ref="D12:I12"/>
    <mergeCell ref="D10:I10"/>
    <mergeCell ref="D11:G11"/>
    <mergeCell ref="C10:C13"/>
    <mergeCell ref="D13:F13"/>
    <mergeCell ref="H26:H27"/>
    <mergeCell ref="I26:I27"/>
    <mergeCell ref="P10:U10"/>
    <mergeCell ref="P11:S11"/>
    <mergeCell ref="P12:U12"/>
    <mergeCell ref="P13:R13"/>
    <mergeCell ref="B63:U63"/>
    <mergeCell ref="D59:U59"/>
    <mergeCell ref="B62:U62"/>
    <mergeCell ref="B26:B27"/>
    <mergeCell ref="O13:O14"/>
    <mergeCell ref="J25:O25"/>
    <mergeCell ref="J26:L26"/>
    <mergeCell ref="M26:M27"/>
    <mergeCell ref="N26:N27"/>
    <mergeCell ref="O26:O27"/>
    <mergeCell ref="G13:G14"/>
    <mergeCell ref="H13:H14"/>
    <mergeCell ref="I13:I14"/>
    <mergeCell ref="D25:I25"/>
    <mergeCell ref="D26:F26"/>
    <mergeCell ref="G26:G27"/>
    <mergeCell ref="B10:B13"/>
    <mergeCell ref="J10:O10"/>
    <mergeCell ref="J11:M11"/>
    <mergeCell ref="J12:O12"/>
    <mergeCell ref="J13:L13"/>
    <mergeCell ref="M13:M14"/>
    <mergeCell ref="N13:N14"/>
  </mergeCells>
  <conditionalFormatting sqref="AB15:AB25">
    <cfRule type="cellIs" dxfId="3" priority="13" operator="equal">
      <formula>0</formula>
    </cfRule>
    <cfRule type="containsErrors" dxfId="2" priority="14">
      <formula>ISERROR(AB15)</formula>
    </cfRule>
  </conditionalFormatting>
  <conditionalFormatting sqref="AB28:AB41">
    <cfRule type="cellIs" dxfId="1" priority="1" operator="equal">
      <formula>0</formula>
    </cfRule>
    <cfRule type="containsErrors" dxfId="0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NR 2024</vt:lpstr>
      <vt:lpstr>'NR 2024'!Oblast_tisku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Matějková Romana</cp:lastModifiedBy>
  <cp:lastPrinted>2023-07-10T11:12:42Z</cp:lastPrinted>
  <dcterms:created xsi:type="dcterms:W3CDTF">2017-02-23T12:10:09Z</dcterms:created>
  <dcterms:modified xsi:type="dcterms:W3CDTF">2023-10-20T09:57:24Z</dcterms:modified>
</cp:coreProperties>
</file>