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SoS Chomutov\"/>
    </mc:Choice>
  </mc:AlternateContent>
  <xr:revisionPtr revIDLastSave="0" documentId="13_ncr:1_{104C009E-C87D-4748-AE23-750C2CF14776}" xr6:coauthVersionLast="36" xr6:coauthVersionMax="36" xr10:uidLastSave="{00000000-0000-0000-0000-000000000000}"/>
  <bookViews>
    <workbookView xWindow="0" yWindow="0" windowWidth="29040" windowHeight="16440" xr2:uid="{00000000-000D-0000-FFFF-FFFF00000000}"/>
  </bookViews>
  <sheets>
    <sheet name="NR 2025" sheetId="3" r:id="rId1"/>
  </sheets>
  <definedNames>
    <definedName name="_xlnm.Print_Area" localSheetId="0">'NR 2025'!$A$1:$AC$95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3" l="1"/>
  <c r="Y21" i="3" l="1"/>
  <c r="L38" i="3" l="1"/>
  <c r="L35" i="3"/>
  <c r="L32" i="3"/>
  <c r="L31" i="3"/>
  <c r="L29" i="3"/>
  <c r="G20" i="3" l="1"/>
  <c r="I20" i="3" s="1"/>
  <c r="G15" i="3"/>
  <c r="I15" i="3" s="1"/>
  <c r="H46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2" i="3"/>
  <c r="S51" i="3"/>
  <c r="S50" i="3"/>
  <c r="M54" i="3"/>
  <c r="M53" i="3"/>
  <c r="M52" i="3"/>
  <c r="M51" i="3"/>
  <c r="M50" i="3"/>
  <c r="G53" i="3"/>
  <c r="G54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AA24" i="3" l="1"/>
  <c r="AA39" i="3"/>
  <c r="Y40" i="3"/>
  <c r="S40" i="3"/>
  <c r="U40" i="3"/>
  <c r="G38" i="3"/>
  <c r="AA40" i="3" l="1"/>
  <c r="AA41" i="3" s="1"/>
  <c r="U41" i="3"/>
  <c r="G18" i="3"/>
  <c r="I18" i="3" l="1"/>
  <c r="G51" i="3"/>
  <c r="G52" i="3"/>
  <c r="G50" i="3"/>
  <c r="N39" i="3" l="1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O23" i="3" s="1"/>
  <c r="AB23" i="3" s="1"/>
  <c r="M22" i="3"/>
  <c r="O22" i="3" s="1"/>
  <c r="AB22" i="3" s="1"/>
  <c r="M21" i="3"/>
  <c r="O21" i="3" s="1"/>
  <c r="AB21" i="3" s="1"/>
  <c r="M20" i="3"/>
  <c r="O20" i="3" s="1"/>
  <c r="AB20" i="3" s="1"/>
  <c r="M19" i="3"/>
  <c r="O19" i="3" s="1"/>
  <c r="AB19" i="3" s="1"/>
  <c r="M18" i="3"/>
  <c r="O18" i="3" s="1"/>
  <c r="AB18" i="3" s="1"/>
  <c r="M17" i="3"/>
  <c r="O17" i="3" s="1"/>
  <c r="AB17" i="3" s="1"/>
  <c r="M16" i="3"/>
  <c r="O16" i="3" s="1"/>
  <c r="AB16" i="3" s="1"/>
  <c r="M15" i="3"/>
  <c r="O15" i="3" s="1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G16" i="3"/>
  <c r="I16" i="3" s="1"/>
  <c r="G17" i="3"/>
  <c r="I17" i="3" s="1"/>
  <c r="G19" i="3"/>
  <c r="I19" i="3" s="1"/>
  <c r="G21" i="3"/>
  <c r="I21" i="3" s="1"/>
  <c r="G22" i="3"/>
  <c r="I22" i="3" s="1"/>
  <c r="G23" i="3"/>
  <c r="I23" i="3" s="1"/>
  <c r="M39" i="3" l="1"/>
  <c r="I34" i="3"/>
  <c r="I29" i="3"/>
  <c r="O38" i="3"/>
  <c r="AB38" i="3" s="1"/>
  <c r="I37" i="3"/>
  <c r="I33" i="3"/>
  <c r="O35" i="3"/>
  <c r="AB35" i="3" s="1"/>
  <c r="I36" i="3"/>
  <c r="I32" i="3"/>
  <c r="O28" i="3"/>
  <c r="AB28" i="3" s="1"/>
  <c r="O32" i="3"/>
  <c r="AB32" i="3" s="1"/>
  <c r="I30" i="3"/>
  <c r="I35" i="3"/>
  <c r="I31" i="3"/>
  <c r="O29" i="3"/>
  <c r="AB29" i="3" s="1"/>
  <c r="O33" i="3"/>
  <c r="AB33" i="3" s="1"/>
  <c r="O37" i="3"/>
  <c r="AB37" i="3" s="1"/>
  <c r="O31" i="3"/>
  <c r="AB31" i="3" s="1"/>
  <c r="AB15" i="3"/>
  <c r="O24" i="3"/>
  <c r="AB24" i="3" s="1"/>
  <c r="K40" i="3"/>
  <c r="E40" i="3"/>
  <c r="N40" i="3"/>
  <c r="J40" i="3"/>
  <c r="M30" i="3"/>
  <c r="O36" i="3"/>
  <c r="AB36" i="3" s="1"/>
  <c r="L40" i="3"/>
  <c r="H40" i="3"/>
  <c r="D39" i="3"/>
  <c r="F40" i="3"/>
  <c r="I39" i="3" l="1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<sst xmlns="http://schemas.openxmlformats.org/spreadsheetml/2006/main" count="216" uniqueCount="127">
  <si>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</si>
  <si>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</si>
  <si>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</si>
  <si>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</si>
  <si>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</si>
  <si>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</si>
  <si>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</si>
  <si>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</si>
  <si>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</si>
  <si>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</si>
  <si>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</si>
  <si>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</si>
  <si>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</si>
  <si>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</si>
  <si>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</si>
  <si>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</si>
  <si>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</si>
  <si>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</si>
  <si>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</si>
  <si>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</si>
  <si>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</si>
  <si>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</si>
  <si>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</si>
  <si>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</si>
  <si>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</si>
  <si>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</si>
  <si>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</si>
  <si>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</si>
  <si>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</si>
  <si>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</si>
  <si>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</si>
  <si>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</si>
  <si>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</si>
  <si>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</si>
  <si>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</si>
  <si>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</si>
  <si>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</si>
  <si>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</si>
  <si>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</si>
  <si>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</si>
  <si>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</si>
  <si>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</si>
  <si>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</si>
  <si>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</si>
  <si>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</si>
  <si>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</si>
  <si>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</si>
  <si>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</si>
  <si>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</si>
  <si>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</si>
  <si>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</si>
  <si>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</si>
  <si>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</si>
  <si>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</si>
  <si>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</si>
  <si>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</si>
  <si>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</si>
  <si>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</si>
  <si>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</si>
  <si>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</si>
  <si>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</si>
  <si>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</si>
  <si>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</si>
  <si>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</si>
  <si>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</si>
  <si>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</si>
  <si>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</si>
  <si>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</si>
  <si>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</si>
  <si>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</si>
  <si>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</si>
  <si>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</si>
  <si>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</si>
  <si>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</si>
  <si>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</si>
  <si>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</si>
  <si>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</si>
  <si>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</si>
  <si>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</si>
  <si>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</si>
  <si>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</si>
  <si>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</si>
  <si>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</si>
  <si>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</si>
  <si>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</si>
  <si>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</si>
  <si>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</si>
  <si>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</si>
  <si>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</si>
  <si>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</si>
  <si>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</si>
  <si>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</si>
  <si>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</si>
  <si>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</si>
  <si>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</si>
  <si>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</si>
  <si>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</si>
  <si>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</si>
  <si>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</si>
  <si>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</si>
  <si>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</si>
  <si>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Sociální služby Chomutov, příspěvková organizace</t>
  </si>
  <si>
    <t>Písečná 5030, 430 04 Chomutov</t>
  </si>
  <si>
    <t>Mgr. Alena Tölgová</t>
  </si>
  <si>
    <t>Skutečnost k 31.12.2023</t>
  </si>
  <si>
    <t>Schválený rozpočet (plán NaV 2024)</t>
  </si>
  <si>
    <t>Skutečnost k 30.6.2024</t>
  </si>
  <si>
    <t>Plán 2025 (návrh rozpočtu organizace)</t>
  </si>
  <si>
    <t>Návrh rozpočtu 2025</t>
  </si>
  <si>
    <t xml:space="preserve"> Ing. Dana Kubíková</t>
  </si>
  <si>
    <t>Porovnání s rokem 2023</t>
  </si>
  <si>
    <t>INVESTICE</t>
  </si>
  <si>
    <t>Finanční krytí služby DS PAS Kamenná je zajištěno především z velkého a malého dotačního programu, dále z úhrad klientů a z příspěvku zřizovatele, který je předpokládán ve výši 800 tis.Kč.</t>
  </si>
  <si>
    <t xml:space="preserve">Mzdové náklady jsou plánovány ve výši 88 650 tis. Kč. </t>
  </si>
  <si>
    <t>Jejich zvýšení souvisí s rozvojem organizace, kdy plánujeme navýšení personálu na Domově pro seniory Písečná, a to o 2 zdravotní sestry na celý úvazek a  navýšení o 1,5 úvazku pracovnice úklidu.</t>
  </si>
  <si>
    <t>Vlastní výnosy v roce 2025 očekáváme ve výši 81 450 tis. Kč.</t>
  </si>
  <si>
    <t>Rovněž se nám podařilo zvýšit úhrady od zdravotních pojišťoven za poskytovanou zdravotní péči téměř o 11,7 %, což meziročně znamená nárůst o 2 000 tis. Kč.</t>
  </si>
  <si>
    <t>V I. NP této budovy vybudujeme prádelenský provoz, který bude sloužit výhradně pro sociální služby organizace. Využili jsme vyhlášeného dotačního titulu na úsporu nákladů, podali žádost na financování prádelenského provozu a tato již byla schválena.</t>
  </si>
  <si>
    <t>Zvýšení o 7,5 % oproti roku 2024 je způsobeno zvýšením úhrad za poskytované služby a zvýšený příspěvek na péči, kdy jsou veškeré úhrady stanoveny na maximum, které umožňuje prováděcí vyhláška k zákonu o sociálních službách.</t>
  </si>
  <si>
    <t>Rozpočet je sestaven jako vyrovnaný, předpokládané náklady ve výši 168 542 tis.Kč.</t>
  </si>
  <si>
    <t>V rozpočtu jsou také zohledněny plánované platové postupy a také avizované navýšení tarifů o částku 1,4 tis. Kč/měsíc u všech pracovníků organizace.</t>
  </si>
  <si>
    <t xml:space="preserve">Plánovaná výše příspěvku zřizovatele je navýšená oproti roku 2024 o 2,3 % a je ve výši 28 647 tis.Kč, a to za předpokladu přiznání dotace na sociální služby (tzv. velký a malý dotační program) ve výši 49 478 tis. Kč. Na provoz dětských skupin je předpokládaná dotace ze zdrojů MPSV ve výši 3 100 tis.Kč. Provoz AD Písečná by měl být v tomto roce financován z programu POSOSUK 6 (provoz vybraných sociálních služeb). </t>
  </si>
  <si>
    <t>Náklady na provoz organizace jsou navýšeny o 6,06 % oproti roku 2024, kdy se do zvýšení promítá především provoz nové sociální služby, spuštění prádelny v ul. Kostnická, zvýšení cen energií (teplo a voda),  zvýšení cen za služby (např. likvidace odpadů), náklady na opravy vnitřních budov, obnova výpočetní techniky (nepodporovaný operační systém). Vzhledem k velmi   špatnému stavu stravovacího provozu CDS Bezručova (DPS Merkur), očekáváme další možné zvýšení nákladů na opravy a údržbu stávajícího zařízení (zastaralá technologie, havarijní stav).</t>
  </si>
  <si>
    <t>Od července 2025 předpokládáme zahájení provozu Klubu seniorů a prádelny v nových prostorách v ul. Kostnická. Kompletní rekonstrukce této budovy byla zahájena v měsíci září 2024 s tím, že v rozpočtu je již nárokována investiční dotace zřizovatele ve výši 9 200 tis.Kč (rozpočt.náklady na rekonstrukci dle projektové dokumentace).</t>
  </si>
  <si>
    <t>1. Za nejzásadnější investici v roce 2025 považujeme ukončení rekonstrukce objektu v ul Kostnická 4088. Po komplexní rekonstrukci bude budova využívána jako klub senorů, kdy v současné době senioři využívají prostory jídelny Bezručova ul středisko CDS (DPS Merkur). Tímto záměrem vybudujeme ve II. NP budovy Kostnická kompletní zázemí pro klub seniorů - společ.místnost, klubovnu, seniornet, kuchyňku a kancelář.</t>
  </si>
  <si>
    <t xml:space="preserve">Žádost byla podána a schválena do NPO (schváleno RaMěst 325/23 dne 2.5.2023), a to ve výši cca 2 050 tis. Kč, tzn. iInvestiční příspěvek zřizovatele pro rok 2025 by měl činit  2 000 tis. Kč. </t>
  </si>
  <si>
    <t xml:space="preserve">Na středisku CDS Bezručova (DPS Merkur) se jedná o navýšení 5 úvazků  pečovatelek (PSS - podána žádost na KÚÚk) a 1 úvazku na pozici vychovatelky.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</si>
</sst>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31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0" borderId="52" xfId="0" applyNumberFormat="1" applyFont="1" applyFill="1" applyBorder="1" applyAlignment="1" applyProtection="1">
      <alignment horizontal="right"/>
      <protection locked="0"/>
    </xf>
    <xf numFmtId="164" fontId="0" fillId="0" borderId="60" xfId="0" applyNumberFormat="1" applyFont="1" applyFill="1" applyBorder="1" applyAlignment="1" applyProtection="1">
      <alignment horizontal="right"/>
      <protection locked="0"/>
    </xf>
    <xf numFmtId="164" fontId="0" fillId="0" borderId="39" xfId="0" applyNumberFormat="1" applyFont="1" applyFill="1" applyBorder="1" applyAlignment="1" applyProtection="1">
      <alignment horizontal="right"/>
      <protection locked="0"/>
    </xf>
    <xf numFmtId="164" fontId="0" fillId="0" borderId="61" xfId="0" applyNumberFormat="1" applyFont="1" applyBorder="1" applyProtection="1">
      <protection locked="0"/>
    </xf>
    <xf numFmtId="164" fontId="0" fillId="0" borderId="24" xfId="0" applyNumberFormat="1" applyFont="1" applyFill="1" applyBorder="1" applyProtection="1"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164" fontId="0" fillId="0" borderId="49" xfId="0" applyNumberFormat="1" applyFont="1" applyFill="1" applyBorder="1" applyAlignment="1" applyProtection="1">
      <alignment horizontal="right"/>
      <protection locked="0"/>
    </xf>
    <xf numFmtId="0" fontId="0" fillId="13" borderId="22" xfId="0" applyFill="1" applyBorder="1"/>
    <xf numFmtId="0" fontId="0" fillId="13" borderId="0" xfId="0" applyFill="1" applyBorder="1"/>
    <xf numFmtId="0" fontId="1" fillId="13" borderId="22" xfId="0" applyFont="1" applyFill="1" applyBorder="1" applyAlignment="1" applyProtection="1">
      <alignment horizontal="left"/>
      <protection locked="0"/>
    </xf>
    <xf numFmtId="0" fontId="0" fillId="13" borderId="22" xfId="0" applyFont="1" applyFill="1" applyBorder="1" applyAlignment="1" applyProtection="1">
      <alignment horizontal="left"/>
      <protection locked="0"/>
    </xf>
    <xf numFmtId="0" fontId="20" fillId="13" borderId="22" xfId="0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13" borderId="22" xfId="0" applyFont="1" applyFill="1" applyBorder="1" applyAlignment="1" applyProtection="1">
      <alignment horizontal="left"/>
      <protection locked="0"/>
    </xf>
    <xf numFmtId="0" fontId="20" fillId="13" borderId="22" xfId="0" applyFont="1" applyFill="1" applyBorder="1" applyAlignment="1" applyProtection="1">
      <alignment horizontal="left"/>
      <protection locked="0"/>
    </xf>
    <xf numFmtId="0" fontId="20" fillId="13" borderId="0" xfId="0" applyFont="1" applyFill="1" applyBorder="1" applyAlignment="1" applyProtection="1">
      <alignment horizontal="left"/>
      <protection locked="0"/>
    </xf>
    <xf numFmtId="0" fontId="0" fillId="13" borderId="22" xfId="0" applyFont="1" applyFill="1" applyBorder="1" applyAlignment="1" applyProtection="1">
      <alignment horizontal="left"/>
      <protection locked="0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91"/>
  <sheetViews>
    <sheetView showGridLines="0" tabSelected="1" zoomScale="98" zoomScaleNormal="98" zoomScaleSheetLayoutView="80" workbookViewId="0">
      <selection activeCell="J73" sqref="J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3.57031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140625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108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16" t="s">
        <v>101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6">
        <v>46789944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17" t="s">
        <v>102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28" t="s">
        <v>37</v>
      </c>
      <c r="C10" s="221" t="s">
        <v>38</v>
      </c>
      <c r="D10" s="202" t="s">
        <v>104</v>
      </c>
      <c r="E10" s="203"/>
      <c r="F10" s="203"/>
      <c r="G10" s="203"/>
      <c r="H10" s="203"/>
      <c r="I10" s="204"/>
      <c r="J10" s="202" t="s">
        <v>105</v>
      </c>
      <c r="K10" s="203"/>
      <c r="L10" s="203"/>
      <c r="M10" s="203"/>
      <c r="N10" s="203"/>
      <c r="O10" s="204"/>
      <c r="P10" s="202" t="s">
        <v>106</v>
      </c>
      <c r="Q10" s="203"/>
      <c r="R10" s="203"/>
      <c r="S10" s="203"/>
      <c r="T10" s="203"/>
      <c r="U10" s="204"/>
      <c r="V10" s="202" t="s">
        <v>107</v>
      </c>
      <c r="W10" s="203"/>
      <c r="X10" s="203"/>
      <c r="Y10" s="203"/>
      <c r="Z10" s="203"/>
      <c r="AA10" s="204"/>
      <c r="AB10" s="185" t="s">
        <v>110</v>
      </c>
      <c r="AC10" s="4"/>
      <c r="AD10" s="4"/>
    </row>
    <row r="11" spans="1:30" ht="30.75" customHeight="1" thickBot="1" x14ac:dyDescent="0.3">
      <c r="A11" s="5"/>
      <c r="B11" s="229"/>
      <c r="C11" s="222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186"/>
      <c r="AC11" s="4"/>
      <c r="AD11" s="4"/>
    </row>
    <row r="12" spans="1:30" ht="15.75" customHeight="1" thickBot="1" x14ac:dyDescent="0.3">
      <c r="A12" s="5"/>
      <c r="B12" s="229"/>
      <c r="C12" s="223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186"/>
      <c r="AC12" s="4"/>
      <c r="AD12" s="4"/>
    </row>
    <row r="13" spans="1:30" ht="15.75" customHeight="1" thickBot="1" x14ac:dyDescent="0.3">
      <c r="A13" s="5"/>
      <c r="B13" s="230"/>
      <c r="C13" s="224"/>
      <c r="D13" s="194" t="s">
        <v>57</v>
      </c>
      <c r="E13" s="195"/>
      <c r="F13" s="195"/>
      <c r="G13" s="209" t="s">
        <v>63</v>
      </c>
      <c r="H13" s="211" t="s">
        <v>66</v>
      </c>
      <c r="I13" s="196" t="s">
        <v>62</v>
      </c>
      <c r="J13" s="194" t="s">
        <v>57</v>
      </c>
      <c r="K13" s="195"/>
      <c r="L13" s="195"/>
      <c r="M13" s="209" t="s">
        <v>63</v>
      </c>
      <c r="N13" s="211" t="s">
        <v>66</v>
      </c>
      <c r="O13" s="196" t="s">
        <v>62</v>
      </c>
      <c r="P13" s="194" t="s">
        <v>57</v>
      </c>
      <c r="Q13" s="195"/>
      <c r="R13" s="195"/>
      <c r="S13" s="209" t="s">
        <v>63</v>
      </c>
      <c r="T13" s="211" t="s">
        <v>66</v>
      </c>
      <c r="U13" s="196" t="s">
        <v>62</v>
      </c>
      <c r="V13" s="194" t="s">
        <v>57</v>
      </c>
      <c r="W13" s="195"/>
      <c r="X13" s="195"/>
      <c r="Y13" s="209" t="s">
        <v>63</v>
      </c>
      <c r="Z13" s="211" t="s">
        <v>66</v>
      </c>
      <c r="AA13" s="196" t="s">
        <v>62</v>
      </c>
      <c r="AB13" s="186"/>
      <c r="AC13" s="4"/>
      <c r="AD13" s="4"/>
    </row>
    <row r="14" spans="1:30" ht="15.75" thickBot="1" x14ac:dyDescent="0.3">
      <c r="A14" s="5"/>
      <c r="B14" s="10"/>
      <c r="C14" s="11"/>
      <c r="D14" s="140" t="s">
        <v>58</v>
      </c>
      <c r="E14" s="141" t="s">
        <v>91</v>
      </c>
      <c r="F14" s="141" t="s">
        <v>59</v>
      </c>
      <c r="G14" s="210"/>
      <c r="H14" s="212"/>
      <c r="I14" s="197"/>
      <c r="J14" s="140" t="s">
        <v>58</v>
      </c>
      <c r="K14" s="141" t="s">
        <v>91</v>
      </c>
      <c r="L14" s="141" t="s">
        <v>59</v>
      </c>
      <c r="M14" s="210"/>
      <c r="N14" s="212"/>
      <c r="O14" s="197"/>
      <c r="P14" s="140" t="s">
        <v>58</v>
      </c>
      <c r="Q14" s="141" t="s">
        <v>91</v>
      </c>
      <c r="R14" s="141" t="s">
        <v>59</v>
      </c>
      <c r="S14" s="210"/>
      <c r="T14" s="212"/>
      <c r="U14" s="197"/>
      <c r="V14" s="140" t="s">
        <v>58</v>
      </c>
      <c r="W14" s="141" t="s">
        <v>91</v>
      </c>
      <c r="X14" s="141" t="s">
        <v>59</v>
      </c>
      <c r="Y14" s="210"/>
      <c r="Z14" s="212"/>
      <c r="AA14" s="197"/>
      <c r="AB14" s="187"/>
      <c r="AC14" s="4"/>
      <c r="AD14" s="4"/>
    </row>
    <row r="15" spans="1:30" x14ac:dyDescent="0.25">
      <c r="A15" s="5"/>
      <c r="B15" s="35" t="s">
        <v>0</v>
      </c>
      <c r="C15" s="125" t="s">
        <v>52</v>
      </c>
      <c r="D15" s="12"/>
      <c r="E15" s="13"/>
      <c r="F15" s="56">
        <v>77943.694000000003</v>
      </c>
      <c r="G15" s="63">
        <f>SUM(D15:F15)</f>
        <v>77943.694000000003</v>
      </c>
      <c r="H15" s="66">
        <v>126.15</v>
      </c>
      <c r="I15" s="14">
        <f>G15+H15</f>
        <v>78069.843999999997</v>
      </c>
      <c r="J15" s="12"/>
      <c r="K15" s="13"/>
      <c r="L15" s="56">
        <v>75750</v>
      </c>
      <c r="M15" s="63">
        <f t="shared" ref="M15:M23" si="0">SUM(J15:L15)</f>
        <v>75750</v>
      </c>
      <c r="N15" s="66">
        <v>0</v>
      </c>
      <c r="O15" s="14">
        <f>M15+N15</f>
        <v>75750</v>
      </c>
      <c r="P15" s="12"/>
      <c r="Q15" s="13"/>
      <c r="R15" s="56">
        <v>41154.239999999998</v>
      </c>
      <c r="S15" s="63">
        <f>SUM(P15:R15)</f>
        <v>41154.239999999998</v>
      </c>
      <c r="T15" s="66">
        <v>103.7</v>
      </c>
      <c r="U15" s="14">
        <f>S15+T15</f>
        <v>41257.939999999995</v>
      </c>
      <c r="V15" s="159" t="s">
        <v>88</v>
      </c>
      <c r="W15" s="13"/>
      <c r="X15" s="159">
        <v>81450</v>
      </c>
      <c r="Y15" s="63">
        <f>SUM(V15:X15)</f>
        <v>81450</v>
      </c>
      <c r="Z15" s="66">
        <v>0</v>
      </c>
      <c r="AA15" s="14">
        <f>Y15+Z15</f>
        <v>81450</v>
      </c>
      <c r="AB15" s="146">
        <f>(AA15/O15)</f>
        <v>1.0752475247524753</v>
      </c>
      <c r="AC15" s="4"/>
      <c r="AD15" s="4"/>
    </row>
    <row r="16" spans="1:30" x14ac:dyDescent="0.25">
      <c r="A16" s="5"/>
      <c r="B16" s="15" t="s">
        <v>1</v>
      </c>
      <c r="C16" s="126" t="s">
        <v>60</v>
      </c>
      <c r="D16" s="57">
        <v>22608.81</v>
      </c>
      <c r="E16" s="16"/>
      <c r="F16" s="16"/>
      <c r="G16" s="64">
        <f t="shared" ref="G16:G23" si="1">SUM(D16:F16)</f>
        <v>22608.81</v>
      </c>
      <c r="H16" s="67"/>
      <c r="I16" s="14">
        <f t="shared" ref="I16:I23" si="2">G16+H16</f>
        <v>22608.81</v>
      </c>
      <c r="J16" s="57">
        <v>28004</v>
      </c>
      <c r="K16" s="16"/>
      <c r="L16" s="16"/>
      <c r="M16" s="64">
        <f t="shared" si="0"/>
        <v>28004</v>
      </c>
      <c r="N16" s="67"/>
      <c r="O16" s="14">
        <f t="shared" ref="O16:O20" si="3">M16+N16</f>
        <v>28004</v>
      </c>
      <c r="P16" s="57">
        <v>19754</v>
      </c>
      <c r="Q16" s="16"/>
      <c r="R16" s="16"/>
      <c r="S16" s="64">
        <f t="shared" ref="S16:S23" si="4">SUM(P16:R16)</f>
        <v>19754</v>
      </c>
      <c r="T16" s="67"/>
      <c r="U16" s="14">
        <f t="shared" ref="U16:U20" si="5">S16+T16</f>
        <v>19754</v>
      </c>
      <c r="V16" s="160">
        <v>28647</v>
      </c>
      <c r="W16" s="16"/>
      <c r="X16" s="16"/>
      <c r="Y16" s="64">
        <f t="shared" ref="Y16:Y23" si="6">SUM(V16:X16)</f>
        <v>28647</v>
      </c>
      <c r="Z16" s="67"/>
      <c r="AA16" s="14">
        <f t="shared" ref="AA16:AA20" si="7">Y16+Z16</f>
        <v>28647</v>
      </c>
      <c r="AB16" s="146">
        <f t="shared" ref="AB16:AB24" si="8">(AA16/O16)</f>
        <v>1.0229610055706329</v>
      </c>
      <c r="AC16" s="4"/>
      <c r="AD16" s="4"/>
    </row>
    <row r="17" spans="1:30" x14ac:dyDescent="0.25">
      <c r="A17" s="5"/>
      <c r="B17" s="15" t="s">
        <v>3</v>
      </c>
      <c r="C17" s="127" t="s">
        <v>79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58"/>
      <c r="K17" s="17"/>
      <c r="L17" s="17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160"/>
      <c r="W17" s="17"/>
      <c r="X17" s="17"/>
      <c r="Y17" s="64">
        <f t="shared" si="6"/>
        <v>0</v>
      </c>
      <c r="Z17" s="68"/>
      <c r="AA17" s="14">
        <f t="shared" si="7"/>
        <v>0</v>
      </c>
      <c r="AB17" s="146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28" t="s">
        <v>53</v>
      </c>
      <c r="D18" s="18"/>
      <c r="E18" s="59">
        <v>54477.942000000003</v>
      </c>
      <c r="F18" s="17"/>
      <c r="G18" s="64">
        <f t="shared" si="1"/>
        <v>54477.942000000003</v>
      </c>
      <c r="H18" s="66"/>
      <c r="I18" s="14">
        <f t="shared" si="2"/>
        <v>54477.942000000003</v>
      </c>
      <c r="J18" s="18"/>
      <c r="K18" s="59">
        <v>54755.75</v>
      </c>
      <c r="L18" s="17"/>
      <c r="M18" s="64">
        <f t="shared" si="0"/>
        <v>54755.75</v>
      </c>
      <c r="N18" s="66"/>
      <c r="O18" s="14">
        <f t="shared" si="3"/>
        <v>54755.75</v>
      </c>
      <c r="P18" s="18"/>
      <c r="Q18" s="59">
        <v>53652.777999999998</v>
      </c>
      <c r="R18" s="17"/>
      <c r="S18" s="64">
        <f t="shared" si="4"/>
        <v>53652.777999999998</v>
      </c>
      <c r="T18" s="66"/>
      <c r="U18" s="14">
        <f t="shared" si="5"/>
        <v>53652.777999999998</v>
      </c>
      <c r="V18" s="165"/>
      <c r="W18" s="160">
        <v>58148</v>
      </c>
      <c r="X18" s="17"/>
      <c r="Y18" s="64">
        <f t="shared" si="6"/>
        <v>58148</v>
      </c>
      <c r="Z18" s="66"/>
      <c r="AA18" s="14">
        <f t="shared" si="7"/>
        <v>58148</v>
      </c>
      <c r="AB18" s="146">
        <f t="shared" si="8"/>
        <v>1.0619523976933929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/>
      <c r="G19" s="64">
        <f t="shared" si="1"/>
        <v>0</v>
      </c>
      <c r="H19" s="69"/>
      <c r="I19" s="14">
        <f t="shared" si="2"/>
        <v>0</v>
      </c>
      <c r="J19" s="19"/>
      <c r="K19" s="17"/>
      <c r="L19" s="60"/>
      <c r="M19" s="64">
        <f t="shared" si="0"/>
        <v>0</v>
      </c>
      <c r="N19" s="69"/>
      <c r="O19" s="14">
        <f t="shared" si="3"/>
        <v>0</v>
      </c>
      <c r="P19" s="19"/>
      <c r="Q19" s="17"/>
      <c r="R19" s="60"/>
      <c r="S19" s="64">
        <f t="shared" si="4"/>
        <v>0</v>
      </c>
      <c r="T19" s="69"/>
      <c r="U19" s="14">
        <f t="shared" si="5"/>
        <v>0</v>
      </c>
      <c r="V19" s="160"/>
      <c r="W19" s="17"/>
      <c r="X19" s="60"/>
      <c r="Y19" s="64">
        <f t="shared" si="6"/>
        <v>0</v>
      </c>
      <c r="Z19" s="69"/>
      <c r="AA19" s="14">
        <f t="shared" si="7"/>
        <v>0</v>
      </c>
      <c r="AB19" s="146" t="e">
        <f t="shared" si="8"/>
        <v>#DIV/0!</v>
      </c>
      <c r="AC19" s="4"/>
      <c r="AD19" s="4"/>
    </row>
    <row r="20" spans="1:30" x14ac:dyDescent="0.25">
      <c r="A20" s="5"/>
      <c r="B20" s="15" t="s">
        <v>9</v>
      </c>
      <c r="C20" s="129" t="s">
        <v>47</v>
      </c>
      <c r="D20" s="18"/>
      <c r="E20" s="16"/>
      <c r="F20" s="61">
        <v>66.081000000000003</v>
      </c>
      <c r="G20" s="63">
        <f>SUM(D20:F20)</f>
        <v>66.081000000000003</v>
      </c>
      <c r="H20" s="69"/>
      <c r="I20" s="14">
        <f t="shared" si="2"/>
        <v>66.081000000000003</v>
      </c>
      <c r="J20" s="18"/>
      <c r="K20" s="16"/>
      <c r="L20" s="61">
        <v>0</v>
      </c>
      <c r="M20" s="64">
        <f t="shared" si="0"/>
        <v>0</v>
      </c>
      <c r="N20" s="69"/>
      <c r="O20" s="14">
        <f t="shared" si="3"/>
        <v>0</v>
      </c>
      <c r="P20" s="18"/>
      <c r="Q20" s="16"/>
      <c r="R20" s="61">
        <v>167.56299999999999</v>
      </c>
      <c r="S20" s="64">
        <f t="shared" si="4"/>
        <v>167.56299999999999</v>
      </c>
      <c r="T20" s="69">
        <v>0.65600000000000003</v>
      </c>
      <c r="U20" s="14">
        <f t="shared" si="5"/>
        <v>168.21899999999999</v>
      </c>
      <c r="V20" s="160"/>
      <c r="W20" s="16"/>
      <c r="X20" s="61"/>
      <c r="Y20" s="64">
        <f t="shared" si="6"/>
        <v>0</v>
      </c>
      <c r="Z20" s="69"/>
      <c r="AA20" s="14">
        <f t="shared" si="7"/>
        <v>0</v>
      </c>
      <c r="AB20" s="146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1726.992</v>
      </c>
      <c r="G21" s="64">
        <f t="shared" si="1"/>
        <v>1726.992</v>
      </c>
      <c r="H21" s="70">
        <v>0.67900000000000005</v>
      </c>
      <c r="I21" s="14">
        <f t="shared" si="2"/>
        <v>1727.671</v>
      </c>
      <c r="J21" s="18"/>
      <c r="K21" s="16"/>
      <c r="L21" s="61">
        <v>406</v>
      </c>
      <c r="M21" s="64">
        <f t="shared" si="0"/>
        <v>406</v>
      </c>
      <c r="N21" s="70"/>
      <c r="O21" s="14">
        <f>M21+N21</f>
        <v>406</v>
      </c>
      <c r="P21" s="18"/>
      <c r="Q21" s="16"/>
      <c r="R21" s="61">
        <v>1260.913</v>
      </c>
      <c r="S21" s="64">
        <f t="shared" si="4"/>
        <v>1260.913</v>
      </c>
      <c r="T21" s="70">
        <v>0</v>
      </c>
      <c r="U21" s="14">
        <f>S21+T21</f>
        <v>1260.913</v>
      </c>
      <c r="V21" s="160" t="s">
        <v>88</v>
      </c>
      <c r="W21" s="16"/>
      <c r="X21" s="160">
        <v>297</v>
      </c>
      <c r="Y21" s="64">
        <f t="shared" si="6"/>
        <v>297</v>
      </c>
      <c r="Z21" s="70"/>
      <c r="AA21" s="14">
        <f>Y21+Z21</f>
        <v>297</v>
      </c>
      <c r="AB21" s="146">
        <f t="shared" si="8"/>
        <v>0.73152709359605916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18"/>
      <c r="K22" s="16"/>
      <c r="L22" s="61"/>
      <c r="M22" s="64">
        <f t="shared" si="0"/>
        <v>0</v>
      </c>
      <c r="N22" s="70"/>
      <c r="O22" s="14">
        <f t="shared" ref="O22:O23" si="9">M22+N22</f>
        <v>0</v>
      </c>
      <c r="P22" s="18"/>
      <c r="Q22" s="16"/>
      <c r="R22" s="61"/>
      <c r="S22" s="64">
        <f t="shared" si="4"/>
        <v>0</v>
      </c>
      <c r="T22" s="70">
        <v>0</v>
      </c>
      <c r="U22" s="14">
        <f t="shared" ref="U22:U23" si="10">S22+T22</f>
        <v>0</v>
      </c>
      <c r="V22" s="160"/>
      <c r="W22" s="16"/>
      <c r="X22" s="61"/>
      <c r="Y22" s="64">
        <f t="shared" si="6"/>
        <v>0</v>
      </c>
      <c r="Z22" s="70"/>
      <c r="AA22" s="14">
        <f t="shared" ref="AA22:AA23" si="11">Y22+Z22</f>
        <v>0</v>
      </c>
      <c r="AB22" s="146" t="e">
        <f t="shared" si="8"/>
        <v>#DIV/0!</v>
      </c>
      <c r="AC22" s="4"/>
      <c r="AD22" s="4"/>
    </row>
    <row r="23" spans="1:30" ht="15.75" thickBot="1" x14ac:dyDescent="0.3">
      <c r="A23" s="5"/>
      <c r="B23" s="130" t="s">
        <v>15</v>
      </c>
      <c r="C23" s="131" t="s">
        <v>6</v>
      </c>
      <c r="D23" s="21"/>
      <c r="E23" s="22"/>
      <c r="F23" s="62">
        <v>4.5</v>
      </c>
      <c r="G23" s="65">
        <f t="shared" si="1"/>
        <v>4.5</v>
      </c>
      <c r="H23" s="71"/>
      <c r="I23" s="14">
        <f t="shared" si="2"/>
        <v>4.5</v>
      </c>
      <c r="J23" s="21"/>
      <c r="K23" s="22"/>
      <c r="L23" s="62"/>
      <c r="M23" s="65">
        <f t="shared" si="0"/>
        <v>0</v>
      </c>
      <c r="N23" s="71"/>
      <c r="O23" s="23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161"/>
      <c r="W23" s="22"/>
      <c r="X23" s="62"/>
      <c r="Y23" s="65">
        <f t="shared" si="6"/>
        <v>0</v>
      </c>
      <c r="Z23" s="71"/>
      <c r="AA23" s="23">
        <f t="shared" si="11"/>
        <v>0</v>
      </c>
      <c r="AB23" s="149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22608.81</v>
      </c>
      <c r="E24" s="27">
        <f>SUM(E15:E21)</f>
        <v>54477.942000000003</v>
      </c>
      <c r="F24" s="27">
        <f>SUM(F15:F21)</f>
        <v>79736.767000000007</v>
      </c>
      <c r="G24" s="28">
        <f>SUM(D24:F24)</f>
        <v>156823.51900000003</v>
      </c>
      <c r="H24" s="29">
        <f>SUM(H15:H21)</f>
        <v>126.82900000000001</v>
      </c>
      <c r="I24" s="29">
        <f>SUM(I15:I21)</f>
        <v>156950.348</v>
      </c>
      <c r="J24" s="26">
        <f>SUM(J15:J21)</f>
        <v>28004</v>
      </c>
      <c r="K24" s="27">
        <f>SUM(K15:K21)</f>
        <v>54755.75</v>
      </c>
      <c r="L24" s="27">
        <f>SUM(L15:L21)</f>
        <v>76156</v>
      </c>
      <c r="M24" s="28">
        <f>SUM(J24:L24)</f>
        <v>158915.75</v>
      </c>
      <c r="N24" s="29">
        <f>SUM(N15:N21)</f>
        <v>0</v>
      </c>
      <c r="O24" s="29">
        <f>SUM(O15:O21)</f>
        <v>158915.75</v>
      </c>
      <c r="P24" s="26">
        <f>SUM(P15:P21)</f>
        <v>19754</v>
      </c>
      <c r="Q24" s="27">
        <f>SUM(Q15:Q21)</f>
        <v>53652.777999999998</v>
      </c>
      <c r="R24" s="27">
        <f>SUM(R15:R21)</f>
        <v>42582.716</v>
      </c>
      <c r="S24" s="28">
        <f>SUM(P24:R24)</f>
        <v>115989.49399999999</v>
      </c>
      <c r="T24" s="29">
        <f>SUM(T15:T21)</f>
        <v>104.35600000000001</v>
      </c>
      <c r="U24" s="29">
        <f>SUM(U15:U21)</f>
        <v>116093.84999999999</v>
      </c>
      <c r="V24" s="26">
        <f>SUM(V15:V21)</f>
        <v>28647</v>
      </c>
      <c r="W24" s="27">
        <f>SUM(W15:W21)</f>
        <v>58148</v>
      </c>
      <c r="X24" s="27">
        <f>SUM(X15:X21)</f>
        <v>81747</v>
      </c>
      <c r="Y24" s="28">
        <f>SUM(V24:X24)</f>
        <v>168542</v>
      </c>
      <c r="Z24" s="29">
        <f>SUM(Z15:Z21)</f>
        <v>0</v>
      </c>
      <c r="AA24" s="29">
        <f>SUM(AA15:AA21)</f>
        <v>168542</v>
      </c>
      <c r="AB24" s="150">
        <f t="shared" si="8"/>
        <v>1.0605745497221011</v>
      </c>
      <c r="AC24" s="4"/>
      <c r="AD24" s="4"/>
    </row>
    <row r="25" spans="1:30" ht="15.75" customHeight="1" thickBot="1" x14ac:dyDescent="0.3">
      <c r="A25" s="5"/>
      <c r="B25" s="30"/>
      <c r="C25" s="31"/>
      <c r="D25" s="205" t="s">
        <v>68</v>
      </c>
      <c r="E25" s="206"/>
      <c r="F25" s="206"/>
      <c r="G25" s="207"/>
      <c r="H25" s="207"/>
      <c r="I25" s="208"/>
      <c r="J25" s="205" t="s">
        <v>68</v>
      </c>
      <c r="K25" s="206"/>
      <c r="L25" s="206"/>
      <c r="M25" s="207"/>
      <c r="N25" s="207"/>
      <c r="O25" s="208"/>
      <c r="P25" s="205" t="s">
        <v>68</v>
      </c>
      <c r="Q25" s="206"/>
      <c r="R25" s="206"/>
      <c r="S25" s="207"/>
      <c r="T25" s="207"/>
      <c r="U25" s="208"/>
      <c r="V25" s="205" t="s">
        <v>68</v>
      </c>
      <c r="W25" s="206"/>
      <c r="X25" s="206"/>
      <c r="Y25" s="207"/>
      <c r="Z25" s="207"/>
      <c r="AA25" s="208"/>
      <c r="AB25" s="178" t="s">
        <v>100</v>
      </c>
      <c r="AC25" s="4"/>
      <c r="AD25" s="4"/>
    </row>
    <row r="26" spans="1:30" ht="15.75" thickBot="1" x14ac:dyDescent="0.3">
      <c r="A26" s="5"/>
      <c r="B26" s="226" t="s">
        <v>37</v>
      </c>
      <c r="C26" s="221" t="s">
        <v>38</v>
      </c>
      <c r="D26" s="181" t="s">
        <v>69</v>
      </c>
      <c r="E26" s="182"/>
      <c r="F26" s="182"/>
      <c r="G26" s="198" t="s">
        <v>64</v>
      </c>
      <c r="H26" s="200" t="s">
        <v>67</v>
      </c>
      <c r="I26" s="183" t="s">
        <v>68</v>
      </c>
      <c r="J26" s="181" t="s">
        <v>69</v>
      </c>
      <c r="K26" s="182"/>
      <c r="L26" s="182"/>
      <c r="M26" s="198" t="s">
        <v>64</v>
      </c>
      <c r="N26" s="200" t="s">
        <v>67</v>
      </c>
      <c r="O26" s="183" t="s">
        <v>68</v>
      </c>
      <c r="P26" s="181" t="s">
        <v>69</v>
      </c>
      <c r="Q26" s="182"/>
      <c r="R26" s="182"/>
      <c r="S26" s="198" t="s">
        <v>64</v>
      </c>
      <c r="T26" s="200" t="s">
        <v>67</v>
      </c>
      <c r="U26" s="183" t="s">
        <v>68</v>
      </c>
      <c r="V26" s="181" t="s">
        <v>69</v>
      </c>
      <c r="W26" s="182"/>
      <c r="X26" s="182"/>
      <c r="Y26" s="198" t="s">
        <v>64</v>
      </c>
      <c r="Z26" s="200" t="s">
        <v>67</v>
      </c>
      <c r="AA26" s="183" t="s">
        <v>68</v>
      </c>
      <c r="AB26" s="179"/>
      <c r="AC26" s="4"/>
      <c r="AD26" s="4"/>
    </row>
    <row r="27" spans="1:30" ht="15.75" thickBot="1" x14ac:dyDescent="0.3">
      <c r="A27" s="5"/>
      <c r="B27" s="227"/>
      <c r="C27" s="222"/>
      <c r="D27" s="32" t="s">
        <v>54</v>
      </c>
      <c r="E27" s="33" t="s">
        <v>55</v>
      </c>
      <c r="F27" s="34" t="s">
        <v>56</v>
      </c>
      <c r="G27" s="199"/>
      <c r="H27" s="201"/>
      <c r="I27" s="184"/>
      <c r="J27" s="32" t="s">
        <v>54</v>
      </c>
      <c r="K27" s="33" t="s">
        <v>55</v>
      </c>
      <c r="L27" s="34" t="s">
        <v>56</v>
      </c>
      <c r="M27" s="199"/>
      <c r="N27" s="201"/>
      <c r="O27" s="184"/>
      <c r="P27" s="32" t="s">
        <v>54</v>
      </c>
      <c r="Q27" s="33" t="s">
        <v>55</v>
      </c>
      <c r="R27" s="34" t="s">
        <v>56</v>
      </c>
      <c r="S27" s="199"/>
      <c r="T27" s="201"/>
      <c r="U27" s="184"/>
      <c r="V27" s="32" t="s">
        <v>54</v>
      </c>
      <c r="W27" s="33" t="s">
        <v>55</v>
      </c>
      <c r="X27" s="34" t="s">
        <v>56</v>
      </c>
      <c r="Y27" s="199"/>
      <c r="Z27" s="201"/>
      <c r="AA27" s="184"/>
      <c r="AB27" s="180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0</v>
      </c>
      <c r="E28" s="72"/>
      <c r="F28" s="72">
        <v>3627.6</v>
      </c>
      <c r="G28" s="73">
        <f>SUM(D28:F28)</f>
        <v>3627.6</v>
      </c>
      <c r="H28" s="73"/>
      <c r="I28" s="37">
        <f>G28+H28</f>
        <v>3627.6</v>
      </c>
      <c r="J28" s="80">
        <v>599</v>
      </c>
      <c r="K28" s="72"/>
      <c r="L28" s="72">
        <v>2000</v>
      </c>
      <c r="M28" s="73">
        <f>SUM(J28:L28)</f>
        <v>2599</v>
      </c>
      <c r="N28" s="73"/>
      <c r="O28" s="37">
        <f>M28+N28</f>
        <v>2599</v>
      </c>
      <c r="P28" s="80">
        <v>182.7</v>
      </c>
      <c r="Q28" s="72"/>
      <c r="R28" s="72">
        <v>1035.287</v>
      </c>
      <c r="S28" s="73">
        <f>SUM(P28:R28)</f>
        <v>1217.9870000000001</v>
      </c>
      <c r="T28" s="73"/>
      <c r="U28" s="37">
        <f>S28+T28</f>
        <v>1217.9870000000001</v>
      </c>
      <c r="V28" s="162">
        <v>0</v>
      </c>
      <c r="W28" s="72"/>
      <c r="X28" s="72">
        <v>2690</v>
      </c>
      <c r="Y28" s="73">
        <f>SUM(V28:X28)</f>
        <v>2690</v>
      </c>
      <c r="Z28" s="73"/>
      <c r="AA28" s="37">
        <f>Y28+Z28</f>
        <v>2690</v>
      </c>
      <c r="AB28" s="146">
        <f t="shared" ref="AB28:AB41" si="12">(AA28/O28)</f>
        <v>1.0350134667179685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>
        <v>0</v>
      </c>
      <c r="E29" s="74"/>
      <c r="F29" s="74">
        <v>17677.599999999999</v>
      </c>
      <c r="G29" s="75">
        <f t="shared" ref="G29:G38" si="13">SUM(D29:F29)</f>
        <v>17677.599999999999</v>
      </c>
      <c r="H29" s="76">
        <v>13.920999999999999</v>
      </c>
      <c r="I29" s="14">
        <f t="shared" ref="I29:I38" si="14">G29+H29</f>
        <v>17691.520999999997</v>
      </c>
      <c r="J29" s="81">
        <v>2000</v>
      </c>
      <c r="K29" s="74">
        <v>0</v>
      </c>
      <c r="L29" s="74">
        <f>18621-2200</f>
        <v>16421</v>
      </c>
      <c r="M29" s="75">
        <f t="shared" ref="M29:M38" si="15">SUM(J29:L29)</f>
        <v>18421</v>
      </c>
      <c r="N29" s="76"/>
      <c r="O29" s="14">
        <f t="shared" ref="O29:O38" si="16">M29+N29</f>
        <v>18421</v>
      </c>
      <c r="P29" s="81"/>
      <c r="Q29" s="74">
        <v>118.958</v>
      </c>
      <c r="R29" s="74">
        <v>8430.2630000000008</v>
      </c>
      <c r="S29" s="75">
        <f t="shared" ref="S29:S38" si="17">SUM(P29:R29)</f>
        <v>8549.2210000000014</v>
      </c>
      <c r="T29" s="76">
        <v>2.8140000000000001</v>
      </c>
      <c r="U29" s="14">
        <f t="shared" ref="U29:U38" si="18">S29+T29</f>
        <v>8552.0350000000017</v>
      </c>
      <c r="V29" s="75">
        <v>3200</v>
      </c>
      <c r="W29" s="74">
        <v>0</v>
      </c>
      <c r="X29" s="74">
        <v>15919</v>
      </c>
      <c r="Y29" s="75">
        <f t="shared" ref="Y29:Y38" si="19">SUM(V29:X29)</f>
        <v>19119</v>
      </c>
      <c r="Z29" s="76"/>
      <c r="AA29" s="14">
        <f t="shared" ref="AA29:AA38" si="20">Y29+Z29</f>
        <v>19119</v>
      </c>
      <c r="AB29" s="146">
        <f t="shared" si="12"/>
        <v>1.0378915368329624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0</v>
      </c>
      <c r="E30" s="77"/>
      <c r="F30" s="77">
        <v>9244.09</v>
      </c>
      <c r="G30" s="75">
        <f t="shared" si="13"/>
        <v>9244.09</v>
      </c>
      <c r="H30" s="75"/>
      <c r="I30" s="14">
        <f t="shared" si="14"/>
        <v>9244.09</v>
      </c>
      <c r="J30" s="82">
        <v>4000</v>
      </c>
      <c r="K30" s="77"/>
      <c r="L30" s="77">
        <v>6390</v>
      </c>
      <c r="M30" s="75">
        <f t="shared" si="15"/>
        <v>10390</v>
      </c>
      <c r="N30" s="75"/>
      <c r="O30" s="14">
        <f t="shared" si="16"/>
        <v>10390</v>
      </c>
      <c r="P30" s="82">
        <v>1133.82</v>
      </c>
      <c r="Q30" s="77">
        <v>160</v>
      </c>
      <c r="R30" s="77">
        <v>4375.3</v>
      </c>
      <c r="S30" s="75">
        <f t="shared" si="17"/>
        <v>5669.12</v>
      </c>
      <c r="T30" s="75"/>
      <c r="U30" s="14">
        <f t="shared" si="18"/>
        <v>5669.12</v>
      </c>
      <c r="V30" s="75">
        <v>2997</v>
      </c>
      <c r="W30" s="77"/>
      <c r="X30" s="77">
        <v>7563</v>
      </c>
      <c r="Y30" s="75">
        <f t="shared" si="19"/>
        <v>10560</v>
      </c>
      <c r="Z30" s="75"/>
      <c r="AA30" s="14">
        <f t="shared" si="20"/>
        <v>10560</v>
      </c>
      <c r="AB30" s="146">
        <f t="shared" si="12"/>
        <v>1.016361886429259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0</v>
      </c>
      <c r="E31" s="77"/>
      <c r="F31" s="77">
        <v>9014.5689999999995</v>
      </c>
      <c r="G31" s="75">
        <f t="shared" si="13"/>
        <v>9014.5689999999995</v>
      </c>
      <c r="H31" s="75"/>
      <c r="I31" s="14">
        <f t="shared" si="14"/>
        <v>9014.5689999999995</v>
      </c>
      <c r="J31" s="82">
        <v>3000</v>
      </c>
      <c r="K31" s="77">
        <v>0</v>
      </c>
      <c r="L31" s="77">
        <f>9475-3210</f>
        <v>6265</v>
      </c>
      <c r="M31" s="75">
        <f t="shared" si="15"/>
        <v>9265</v>
      </c>
      <c r="N31" s="75"/>
      <c r="O31" s="14">
        <f t="shared" si="16"/>
        <v>9265</v>
      </c>
      <c r="P31" s="82">
        <v>1421.6389999999999</v>
      </c>
      <c r="Q31" s="77">
        <v>68.340999999999994</v>
      </c>
      <c r="R31" s="77">
        <v>3317.1590000000001</v>
      </c>
      <c r="S31" s="75">
        <f t="shared" si="17"/>
        <v>4807.1390000000001</v>
      </c>
      <c r="T31" s="75"/>
      <c r="U31" s="14">
        <f t="shared" si="18"/>
        <v>4807.1390000000001</v>
      </c>
      <c r="V31" s="75">
        <v>1150</v>
      </c>
      <c r="W31" s="77">
        <v>0</v>
      </c>
      <c r="X31" s="77">
        <v>9237</v>
      </c>
      <c r="Y31" s="75">
        <f t="shared" si="19"/>
        <v>10387</v>
      </c>
      <c r="Z31" s="75"/>
      <c r="AA31" s="14">
        <f t="shared" si="20"/>
        <v>10387</v>
      </c>
      <c r="AB31" s="146">
        <f t="shared" si="12"/>
        <v>1.1211009174311926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7">
        <v>22608.81</v>
      </c>
      <c r="E32" s="77">
        <v>33934.307999999997</v>
      </c>
      <c r="F32" s="77">
        <v>26279.291000000001</v>
      </c>
      <c r="G32" s="75">
        <f t="shared" si="13"/>
        <v>82822.409</v>
      </c>
      <c r="H32" s="75">
        <v>94</v>
      </c>
      <c r="I32" s="14">
        <f t="shared" si="14"/>
        <v>82916.409</v>
      </c>
      <c r="J32" s="82">
        <v>13500</v>
      </c>
      <c r="K32" s="77">
        <v>40990</v>
      </c>
      <c r="L32" s="77">
        <f>82650-54490</f>
        <v>28160</v>
      </c>
      <c r="M32" s="75">
        <f t="shared" si="15"/>
        <v>82650</v>
      </c>
      <c r="N32" s="75"/>
      <c r="O32" s="14">
        <f t="shared" si="16"/>
        <v>82650</v>
      </c>
      <c r="P32" s="163">
        <v>5844.6827999999996</v>
      </c>
      <c r="Q32" s="82">
        <v>19282.392</v>
      </c>
      <c r="R32" s="77">
        <v>16265.862999999999</v>
      </c>
      <c r="S32" s="75">
        <f t="shared" si="17"/>
        <v>41392.9378</v>
      </c>
      <c r="T32" s="75"/>
      <c r="U32" s="14">
        <f t="shared" si="18"/>
        <v>41392.9378</v>
      </c>
      <c r="V32" s="75">
        <v>15100</v>
      </c>
      <c r="W32" s="77">
        <v>43530</v>
      </c>
      <c r="X32" s="77">
        <v>30020</v>
      </c>
      <c r="Y32" s="75">
        <f t="shared" si="19"/>
        <v>88650</v>
      </c>
      <c r="Z32" s="75"/>
      <c r="AA32" s="14">
        <f t="shared" si="20"/>
        <v>88650</v>
      </c>
      <c r="AB32" s="146">
        <f t="shared" si="12"/>
        <v>1.072595281306715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7">
        <v>22608.81</v>
      </c>
      <c r="E33" s="77">
        <v>33934.307999999997</v>
      </c>
      <c r="F33" s="77">
        <v>26279.291000000001</v>
      </c>
      <c r="G33" s="75">
        <f t="shared" si="13"/>
        <v>82822.409</v>
      </c>
      <c r="H33" s="75">
        <v>94</v>
      </c>
      <c r="I33" s="14">
        <f t="shared" si="14"/>
        <v>82916.409</v>
      </c>
      <c r="J33" s="82">
        <v>13500</v>
      </c>
      <c r="K33" s="77">
        <v>40990</v>
      </c>
      <c r="L33" s="77">
        <v>28160</v>
      </c>
      <c r="M33" s="75">
        <f t="shared" si="15"/>
        <v>82650</v>
      </c>
      <c r="N33" s="75"/>
      <c r="O33" s="14">
        <f t="shared" si="16"/>
        <v>82650</v>
      </c>
      <c r="P33" s="163">
        <v>5844.6827999999996</v>
      </c>
      <c r="Q33" s="82">
        <v>19282.392</v>
      </c>
      <c r="R33" s="77">
        <v>16265.862999999999</v>
      </c>
      <c r="S33" s="75">
        <f t="shared" si="17"/>
        <v>41392.9378</v>
      </c>
      <c r="T33" s="75"/>
      <c r="U33" s="14">
        <f t="shared" si="18"/>
        <v>41392.9378</v>
      </c>
      <c r="V33" s="75">
        <v>15100</v>
      </c>
      <c r="W33" s="77">
        <v>43530</v>
      </c>
      <c r="X33" s="77">
        <v>30020</v>
      </c>
      <c r="Y33" s="75">
        <f t="shared" si="19"/>
        <v>88650</v>
      </c>
      <c r="Z33" s="75"/>
      <c r="AA33" s="14">
        <f t="shared" si="20"/>
        <v>88650</v>
      </c>
      <c r="AB33" s="146">
        <f t="shared" si="12"/>
        <v>1.072595281306715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7">
        <v>0</v>
      </c>
      <c r="E34" s="77">
        <v>0</v>
      </c>
      <c r="F34" s="77">
        <v>0</v>
      </c>
      <c r="G34" s="75">
        <f t="shared" si="13"/>
        <v>0</v>
      </c>
      <c r="H34" s="75"/>
      <c r="I34" s="14">
        <f t="shared" si="14"/>
        <v>0</v>
      </c>
      <c r="J34" s="82">
        <v>0</v>
      </c>
      <c r="K34" s="77">
        <v>0</v>
      </c>
      <c r="L34" s="77">
        <v>0</v>
      </c>
      <c r="M34" s="75">
        <f>SUM(J34:L34)</f>
        <v>0</v>
      </c>
      <c r="N34" s="75"/>
      <c r="O34" s="14">
        <f t="shared" si="16"/>
        <v>0</v>
      </c>
      <c r="P34" s="82">
        <v>0</v>
      </c>
      <c r="Q34" s="77"/>
      <c r="R34" s="77"/>
      <c r="S34" s="75">
        <f t="shared" si="17"/>
        <v>0</v>
      </c>
      <c r="T34" s="75"/>
      <c r="U34" s="14">
        <f t="shared" si="18"/>
        <v>0</v>
      </c>
      <c r="V34" s="75">
        <v>0</v>
      </c>
      <c r="W34" s="77">
        <v>0</v>
      </c>
      <c r="X34" s="77">
        <v>0</v>
      </c>
      <c r="Y34" s="75">
        <f t="shared" si="19"/>
        <v>0</v>
      </c>
      <c r="Z34" s="75"/>
      <c r="AA34" s="14">
        <f t="shared" si="20"/>
        <v>0</v>
      </c>
      <c r="AB34" s="146" t="e">
        <f t="shared" si="12"/>
        <v>#DIV/0!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7">
        <v>0</v>
      </c>
      <c r="E35" s="77">
        <v>20543.599999999999</v>
      </c>
      <c r="F35" s="77">
        <v>7236</v>
      </c>
      <c r="G35" s="75">
        <f t="shared" si="13"/>
        <v>27779.599999999999</v>
      </c>
      <c r="H35" s="75">
        <v>4.056</v>
      </c>
      <c r="I35" s="14">
        <f t="shared" si="14"/>
        <v>27783.655999999999</v>
      </c>
      <c r="J35" s="82">
        <v>4500</v>
      </c>
      <c r="K35" s="77">
        <v>13765.75</v>
      </c>
      <c r="L35" s="77">
        <f>27943-18310</f>
        <v>9633</v>
      </c>
      <c r="M35" s="75">
        <f t="shared" si="15"/>
        <v>27898.75</v>
      </c>
      <c r="N35" s="75"/>
      <c r="O35" s="14">
        <f t="shared" si="16"/>
        <v>27898.75</v>
      </c>
      <c r="P35" s="82">
        <v>2253.64</v>
      </c>
      <c r="Q35" s="77">
        <v>6513.1239999999998</v>
      </c>
      <c r="R35" s="77">
        <v>5032.6580000000004</v>
      </c>
      <c r="S35" s="75">
        <f t="shared" si="17"/>
        <v>13799.421999999999</v>
      </c>
      <c r="T35" s="75"/>
      <c r="U35" s="14">
        <f t="shared" si="18"/>
        <v>13799.421999999999</v>
      </c>
      <c r="V35" s="75">
        <v>5500</v>
      </c>
      <c r="W35" s="77">
        <v>14618</v>
      </c>
      <c r="X35" s="77">
        <v>10222</v>
      </c>
      <c r="Y35" s="75">
        <f t="shared" si="19"/>
        <v>30340</v>
      </c>
      <c r="Z35" s="75"/>
      <c r="AA35" s="14">
        <f t="shared" si="20"/>
        <v>30340</v>
      </c>
      <c r="AB35" s="146">
        <f t="shared" si="12"/>
        <v>1.0875039204265424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/>
      <c r="F36" s="77">
        <v>12.045</v>
      </c>
      <c r="G36" s="75">
        <f t="shared" si="13"/>
        <v>12.045</v>
      </c>
      <c r="H36" s="75"/>
      <c r="I36" s="14">
        <f t="shared" si="14"/>
        <v>12.045</v>
      </c>
      <c r="J36" s="82"/>
      <c r="K36" s="77"/>
      <c r="L36" s="77"/>
      <c r="M36" s="75">
        <f t="shared" si="15"/>
        <v>0</v>
      </c>
      <c r="N36" s="75"/>
      <c r="O36" s="14">
        <f t="shared" si="16"/>
        <v>0</v>
      </c>
      <c r="P36" s="82"/>
      <c r="Q36" s="77"/>
      <c r="R36" s="77">
        <v>390.48899999999998</v>
      </c>
      <c r="S36" s="75">
        <f t="shared" si="17"/>
        <v>390.48899999999998</v>
      </c>
      <c r="T36" s="75"/>
      <c r="U36" s="14">
        <f t="shared" si="18"/>
        <v>390.48899999999998</v>
      </c>
      <c r="V36" s="75"/>
      <c r="W36" s="77"/>
      <c r="X36" s="77"/>
      <c r="Y36" s="75">
        <f t="shared" si="19"/>
        <v>0</v>
      </c>
      <c r="Z36" s="75"/>
      <c r="AA36" s="14">
        <f t="shared" si="20"/>
        <v>0</v>
      </c>
      <c r="AB36" s="146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0</v>
      </c>
      <c r="E37" s="77"/>
      <c r="F37" s="77">
        <v>3132.2240000000002</v>
      </c>
      <c r="G37" s="75">
        <f t="shared" si="13"/>
        <v>3132.2240000000002</v>
      </c>
      <c r="H37" s="75"/>
      <c r="I37" s="14">
        <f t="shared" si="14"/>
        <v>3132.2240000000002</v>
      </c>
      <c r="J37" s="82">
        <v>200</v>
      </c>
      <c r="K37" s="77"/>
      <c r="L37" s="77">
        <v>1383</v>
      </c>
      <c r="M37" s="75">
        <f t="shared" si="15"/>
        <v>1583</v>
      </c>
      <c r="N37" s="75"/>
      <c r="O37" s="14">
        <f t="shared" si="16"/>
        <v>1583</v>
      </c>
      <c r="P37" s="82">
        <v>431.495</v>
      </c>
      <c r="Q37" s="77">
        <v>20.093</v>
      </c>
      <c r="R37" s="77">
        <v>836.45699999999999</v>
      </c>
      <c r="S37" s="75">
        <f t="shared" si="17"/>
        <v>1288.0450000000001</v>
      </c>
      <c r="T37" s="75"/>
      <c r="U37" s="14">
        <f t="shared" si="18"/>
        <v>1288.0450000000001</v>
      </c>
      <c r="V37" s="75">
        <v>300</v>
      </c>
      <c r="W37" s="77"/>
      <c r="X37" s="77">
        <v>1414</v>
      </c>
      <c r="Y37" s="75">
        <f t="shared" si="19"/>
        <v>1714</v>
      </c>
      <c r="Z37" s="75"/>
      <c r="AA37" s="14">
        <f t="shared" si="20"/>
        <v>1714</v>
      </c>
      <c r="AB37" s="146">
        <f t="shared" si="12"/>
        <v>1.0827542640555907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78">
        <v>0</v>
      </c>
      <c r="E38" s="78"/>
      <c r="F38" s="78">
        <v>3513.3809999999999</v>
      </c>
      <c r="G38" s="75">
        <f t="shared" si="13"/>
        <v>3513.3809999999999</v>
      </c>
      <c r="H38" s="79">
        <v>0</v>
      </c>
      <c r="I38" s="23">
        <f t="shared" si="14"/>
        <v>3513.3809999999999</v>
      </c>
      <c r="J38" s="83">
        <v>205</v>
      </c>
      <c r="K38" s="78">
        <v>0</v>
      </c>
      <c r="L38" s="78">
        <f>349+2654+769+2365-204.8-28.2</f>
        <v>5904</v>
      </c>
      <c r="M38" s="79">
        <f t="shared" si="15"/>
        <v>6109</v>
      </c>
      <c r="N38" s="79"/>
      <c r="O38" s="23">
        <f t="shared" si="16"/>
        <v>6109</v>
      </c>
      <c r="P38" s="83">
        <v>178.976</v>
      </c>
      <c r="Q38" s="78"/>
      <c r="R38" s="78">
        <v>865.22199999999998</v>
      </c>
      <c r="S38" s="79">
        <f t="shared" si="17"/>
        <v>1044.1979999999999</v>
      </c>
      <c r="T38" s="79">
        <v>0.09</v>
      </c>
      <c r="U38" s="23">
        <f t="shared" si="18"/>
        <v>1044.2879999999998</v>
      </c>
      <c r="V38" s="79">
        <v>400</v>
      </c>
      <c r="W38" s="78">
        <v>0</v>
      </c>
      <c r="X38" s="78">
        <v>4682</v>
      </c>
      <c r="Y38" s="79">
        <f t="shared" si="19"/>
        <v>5082</v>
      </c>
      <c r="Z38" s="79"/>
      <c r="AA38" s="23">
        <f t="shared" si="20"/>
        <v>5082</v>
      </c>
      <c r="AB38" s="149">
        <f t="shared" si="12"/>
        <v>0.83188737927647738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22608.81</v>
      </c>
      <c r="E39" s="42">
        <f>SUM(E35:E38)+SUM(E28:E32)</f>
        <v>54477.907999999996</v>
      </c>
      <c r="F39" s="42">
        <f>SUM(F35:F38)+SUM(F28:F32)</f>
        <v>79736.799999999988</v>
      </c>
      <c r="G39" s="145">
        <f>SUM(D39:F39)</f>
        <v>156823.51799999998</v>
      </c>
      <c r="H39" s="43">
        <f>SUM(H28:H32)+SUM(H35:H38)</f>
        <v>111.97699999999999</v>
      </c>
      <c r="I39" s="44">
        <f>SUM(I35:I38)+SUM(I28:I32)</f>
        <v>156935.495</v>
      </c>
      <c r="J39" s="42">
        <f>SUM(J35:J38)+SUM(J28:J32)</f>
        <v>28004</v>
      </c>
      <c r="K39" s="42">
        <f>SUM(K35:K38)+SUM(K28:K32)</f>
        <v>54755.75</v>
      </c>
      <c r="L39" s="42">
        <f>SUM(L35:L38)+SUM(L28:L32)</f>
        <v>76156</v>
      </c>
      <c r="M39" s="145">
        <f>SUM(J39:L39)</f>
        <v>158915.75</v>
      </c>
      <c r="N39" s="43">
        <f>SUM(N28:N32)+SUM(N35:N38)</f>
        <v>0</v>
      </c>
      <c r="O39" s="44">
        <f>SUM(O35:O38)+SUM(O28:O32)</f>
        <v>158915.75</v>
      </c>
      <c r="P39" s="42">
        <f>SUM(P35:P38)+SUM(P28:P32)</f>
        <v>11446.952799999999</v>
      </c>
      <c r="Q39" s="42">
        <f>SUM(Q35:Q38)+SUM(Q28:Q32)</f>
        <v>26162.907999999999</v>
      </c>
      <c r="R39" s="42">
        <f>SUM(R35:R38)+SUM(R28:R32)</f>
        <v>40548.698000000004</v>
      </c>
      <c r="S39" s="145">
        <f>SUM(P39:R39)</f>
        <v>78158.558799999999</v>
      </c>
      <c r="T39" s="43">
        <f>SUM(T28:T32)+SUM(T35:T38)</f>
        <v>2.9039999999999999</v>
      </c>
      <c r="U39" s="44">
        <f>SUM(U35:U38)+SUM(U28:U32)</f>
        <v>78161.462800000008</v>
      </c>
      <c r="V39" s="42">
        <f>SUM(V35:V38)+SUM(V28:V32)</f>
        <v>28647</v>
      </c>
      <c r="W39" s="42">
        <f>SUM(W35:W38)+SUM(W28:W32)</f>
        <v>58148</v>
      </c>
      <c r="X39" s="42">
        <f>SUM(X35:X38)+SUM(X28:X32)</f>
        <v>81747</v>
      </c>
      <c r="Y39" s="145">
        <f>SUM(V39:X39)</f>
        <v>168542</v>
      </c>
      <c r="Z39" s="43">
        <f>SUM(Z28:Z32)+SUM(Z35:Z38)</f>
        <v>0</v>
      </c>
      <c r="AA39" s="44">
        <f>SUM(AA35:AA38)+SUM(AA28:AA32)</f>
        <v>168542</v>
      </c>
      <c r="AB39" s="151">
        <f t="shared" si="12"/>
        <v>1.0605745497221011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O40" si="21">D24-D39</f>
        <v>0</v>
      </c>
      <c r="E40" s="109">
        <f t="shared" si="21"/>
        <v>3.4000000006926712E-2</v>
      </c>
      <c r="F40" s="109">
        <f t="shared" si="21"/>
        <v>-3.2999999981257133E-2</v>
      </c>
      <c r="G40" s="118">
        <f t="shared" si="21"/>
        <v>1.0000000474974513E-3</v>
      </c>
      <c r="H40" s="118">
        <f t="shared" si="21"/>
        <v>14.852000000000018</v>
      </c>
      <c r="I40" s="119">
        <f t="shared" si="21"/>
        <v>14.853000000002794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118">
        <f t="shared" si="21"/>
        <v>0</v>
      </c>
      <c r="N40" s="118">
        <f t="shared" si="21"/>
        <v>0</v>
      </c>
      <c r="O40" s="119">
        <f t="shared" si="21"/>
        <v>0</v>
      </c>
      <c r="P40" s="109">
        <f t="shared" ref="P40:U40" si="22">P24-P39</f>
        <v>8307.0472000000009</v>
      </c>
      <c r="Q40" s="109">
        <f t="shared" si="22"/>
        <v>27489.87</v>
      </c>
      <c r="R40" s="109">
        <f t="shared" si="22"/>
        <v>2034.0179999999964</v>
      </c>
      <c r="S40" s="118">
        <f t="shared" si="22"/>
        <v>37830.935199999993</v>
      </c>
      <c r="T40" s="118">
        <f t="shared" si="22"/>
        <v>101.45200000000001</v>
      </c>
      <c r="U40" s="119">
        <f t="shared" si="22"/>
        <v>37932.387199999983</v>
      </c>
      <c r="V40" s="109">
        <f t="shared" ref="V40:AA40" si="23">V24-V39</f>
        <v>0</v>
      </c>
      <c r="W40" s="109">
        <f t="shared" si="23"/>
        <v>0</v>
      </c>
      <c r="X40" s="109">
        <f t="shared" si="23"/>
        <v>0</v>
      </c>
      <c r="Y40" s="118">
        <f t="shared" si="23"/>
        <v>0</v>
      </c>
      <c r="Z40" s="118">
        <f t="shared" si="23"/>
        <v>0</v>
      </c>
      <c r="AA40" s="119">
        <f t="shared" si="23"/>
        <v>0</v>
      </c>
      <c r="AB40" s="152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-22593.956999999999</v>
      </c>
      <c r="J41" s="112"/>
      <c r="K41" s="113"/>
      <c r="L41" s="113"/>
      <c r="M41" s="114"/>
      <c r="N41" s="117"/>
      <c r="O41" s="116">
        <f>O40-J16</f>
        <v>-28004</v>
      </c>
      <c r="P41" s="112"/>
      <c r="Q41" s="113"/>
      <c r="R41" s="113"/>
      <c r="S41" s="114"/>
      <c r="T41" s="117"/>
      <c r="U41" s="116">
        <f>U40-P16</f>
        <v>18178.387199999983</v>
      </c>
      <c r="V41" s="112"/>
      <c r="W41" s="113"/>
      <c r="X41" s="113"/>
      <c r="Y41" s="114"/>
      <c r="Z41" s="117"/>
      <c r="AA41" s="116">
        <f>AA40-V16</f>
        <v>-28647</v>
      </c>
      <c r="AB41" s="146">
        <f t="shared" si="12"/>
        <v>1.0229610055706329</v>
      </c>
      <c r="AC41" s="4"/>
      <c r="AD41" s="4"/>
    </row>
    <row r="42" spans="1:30" s="121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1" customFormat="1" ht="15.75" customHeight="1" thickBot="1" x14ac:dyDescent="0.3">
      <c r="A43" s="87"/>
      <c r="B43" s="92"/>
      <c r="C43" s="218" t="s">
        <v>83</v>
      </c>
      <c r="D43" s="106" t="s">
        <v>41</v>
      </c>
      <c r="E43" s="45" t="s">
        <v>84</v>
      </c>
      <c r="F43" s="46" t="s">
        <v>36</v>
      </c>
      <c r="G43" s="49"/>
      <c r="H43" s="49"/>
      <c r="I43" s="50"/>
      <c r="J43" s="106" t="s">
        <v>41</v>
      </c>
      <c r="K43" s="45" t="s">
        <v>84</v>
      </c>
      <c r="L43" s="46" t="s">
        <v>36</v>
      </c>
      <c r="M43" s="49"/>
      <c r="N43" s="49"/>
      <c r="O43" s="49"/>
      <c r="P43" s="106" t="s">
        <v>41</v>
      </c>
      <c r="Q43" s="45" t="s">
        <v>84</v>
      </c>
      <c r="R43" s="46" t="s">
        <v>36</v>
      </c>
      <c r="S43" s="90"/>
      <c r="T43" s="90"/>
      <c r="U43" s="90"/>
      <c r="V43" s="106" t="s">
        <v>41</v>
      </c>
      <c r="W43" s="45" t="s">
        <v>84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19"/>
      <c r="D44" s="94"/>
      <c r="E44" s="104"/>
      <c r="F44" s="105">
        <v>5971.2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1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1" customFormat="1" ht="37.5" customHeight="1" thickBot="1" x14ac:dyDescent="0.3">
      <c r="A46" s="87"/>
      <c r="B46" s="92"/>
      <c r="C46" s="218" t="s">
        <v>86</v>
      </c>
      <c r="D46" s="95" t="s">
        <v>87</v>
      </c>
      <c r="E46" s="96" t="s">
        <v>85</v>
      </c>
      <c r="F46" s="49"/>
      <c r="G46" s="49"/>
      <c r="H46" s="14">
        <f>F46+G46</f>
        <v>0</v>
      </c>
      <c r="I46" s="50"/>
      <c r="J46" s="95" t="s">
        <v>87</v>
      </c>
      <c r="K46" s="96" t="s">
        <v>85</v>
      </c>
      <c r="L46" s="147"/>
      <c r="M46" s="147"/>
      <c r="N46" s="90"/>
      <c r="O46" s="90"/>
      <c r="P46" s="95" t="s">
        <v>87</v>
      </c>
      <c r="Q46" s="96" t="s">
        <v>85</v>
      </c>
      <c r="R46" s="90"/>
      <c r="S46" s="90"/>
      <c r="T46" s="90"/>
      <c r="U46" s="90"/>
      <c r="V46" s="95" t="s">
        <v>87</v>
      </c>
      <c r="W46" s="96" t="s">
        <v>85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0"/>
      <c r="D47" s="94">
        <v>0</v>
      </c>
      <c r="E47" s="97">
        <v>0</v>
      </c>
      <c r="F47" s="49"/>
      <c r="G47" s="49"/>
      <c r="H47" s="49"/>
      <c r="I47" s="50"/>
      <c r="J47" s="94">
        <v>9200</v>
      </c>
      <c r="K47" s="97">
        <v>0</v>
      </c>
      <c r="L47" s="148"/>
      <c r="M47" s="148"/>
      <c r="N47" s="4"/>
      <c r="O47" s="4"/>
      <c r="P47" s="94"/>
      <c r="Q47" s="97">
        <v>0</v>
      </c>
      <c r="R47" s="4"/>
      <c r="S47" s="4"/>
      <c r="T47" s="4"/>
      <c r="U47" s="4"/>
      <c r="V47" s="94">
        <v>2000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82</v>
      </c>
      <c r="D49" s="99" t="s">
        <v>73</v>
      </c>
      <c r="E49" s="99" t="s">
        <v>74</v>
      </c>
      <c r="F49" s="99" t="s">
        <v>92</v>
      </c>
      <c r="G49" s="99" t="s">
        <v>94</v>
      </c>
      <c r="H49" s="49"/>
      <c r="I49" s="4"/>
      <c r="J49" s="99" t="s">
        <v>73</v>
      </c>
      <c r="K49" s="99" t="s">
        <v>74</v>
      </c>
      <c r="L49" s="99" t="s">
        <v>92</v>
      </c>
      <c r="M49" s="99" t="s">
        <v>95</v>
      </c>
      <c r="N49" s="4"/>
      <c r="O49" s="4"/>
      <c r="P49" s="99" t="s">
        <v>73</v>
      </c>
      <c r="Q49" s="99" t="s">
        <v>74</v>
      </c>
      <c r="R49" s="99" t="s">
        <v>92</v>
      </c>
      <c r="S49" s="99" t="s">
        <v>95</v>
      </c>
      <c r="T49" s="4"/>
      <c r="U49" s="4"/>
      <c r="V49" s="99" t="s">
        <v>96</v>
      </c>
      <c r="W49" s="99" t="s">
        <v>74</v>
      </c>
      <c r="X49" s="99" t="s">
        <v>92</v>
      </c>
      <c r="Y49" s="99" t="s">
        <v>95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4"/>
      <c r="E50" s="84"/>
      <c r="F50" s="84"/>
      <c r="G50" s="52">
        <f>D50+E50-F50</f>
        <v>0</v>
      </c>
      <c r="H50" s="49"/>
      <c r="I50" s="4"/>
      <c r="J50" s="84"/>
      <c r="K50" s="84"/>
      <c r="L50" s="84"/>
      <c r="M50" s="52">
        <f>J50+K50-L50</f>
        <v>0</v>
      </c>
      <c r="N50" s="4"/>
      <c r="O50" s="4"/>
      <c r="P50" s="84"/>
      <c r="Q50" s="84"/>
      <c r="R50" s="84"/>
      <c r="S50" s="52">
        <f>P50+Q50-R50</f>
        <v>0</v>
      </c>
      <c r="T50" s="4"/>
      <c r="U50" s="4"/>
      <c r="V50" s="84"/>
      <c r="W50" s="84"/>
      <c r="X50" s="84"/>
      <c r="Y50" s="52">
        <f>V50+W50-X50</f>
        <v>0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84">
        <v>128.44</v>
      </c>
      <c r="E51" s="84">
        <v>159.22399999999999</v>
      </c>
      <c r="F51" s="84">
        <v>68.305999999999997</v>
      </c>
      <c r="G51" s="52">
        <f t="shared" ref="G51:G54" si="24">D51+E51-F51</f>
        <v>219.358</v>
      </c>
      <c r="H51" s="49"/>
      <c r="I51" s="4"/>
      <c r="J51" s="84">
        <v>119.5</v>
      </c>
      <c r="K51" s="84">
        <v>0</v>
      </c>
      <c r="L51" s="84">
        <v>0</v>
      </c>
      <c r="M51" s="52">
        <f t="shared" ref="M51:M54" si="25">J51+K51-L51</f>
        <v>119.5</v>
      </c>
      <c r="N51" s="4"/>
      <c r="O51" s="4"/>
      <c r="P51" s="84">
        <v>219.358</v>
      </c>
      <c r="Q51" s="84">
        <v>0</v>
      </c>
      <c r="R51" s="84">
        <v>11.74</v>
      </c>
      <c r="S51" s="52">
        <f t="shared" ref="S51:S54" si="26">P51+Q51-R51</f>
        <v>207.61799999999999</v>
      </c>
      <c r="T51" s="4"/>
      <c r="U51" s="4"/>
      <c r="V51" s="84">
        <v>119.5</v>
      </c>
      <c r="W51" s="84">
        <v>0</v>
      </c>
      <c r="X51" s="84">
        <v>0</v>
      </c>
      <c r="Y51" s="52">
        <f t="shared" ref="Y51:Y54" si="27">V51+W51-X51</f>
        <v>119.5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72</v>
      </c>
      <c r="D52" s="84">
        <v>627.73400000000004</v>
      </c>
      <c r="E52" s="84">
        <v>10481.75</v>
      </c>
      <c r="F52" s="84">
        <v>10871.787</v>
      </c>
      <c r="G52" s="52">
        <f t="shared" si="24"/>
        <v>237.69700000000012</v>
      </c>
      <c r="H52" s="49"/>
      <c r="I52" s="4"/>
      <c r="J52" s="84">
        <v>700</v>
      </c>
      <c r="K52" s="84">
        <v>10783</v>
      </c>
      <c r="L52" s="84">
        <v>11341</v>
      </c>
      <c r="M52" s="52">
        <f t="shared" si="25"/>
        <v>142</v>
      </c>
      <c r="N52" s="4"/>
      <c r="O52" s="4"/>
      <c r="P52" s="84">
        <v>237.697</v>
      </c>
      <c r="Q52" s="84">
        <v>750.49099999999999</v>
      </c>
      <c r="R52" s="84">
        <v>511.47800000000001</v>
      </c>
      <c r="S52" s="52">
        <f t="shared" si="26"/>
        <v>476.71</v>
      </c>
      <c r="T52" s="4"/>
      <c r="U52" s="4"/>
      <c r="V52" s="84">
        <v>700</v>
      </c>
      <c r="W52" s="84">
        <v>10800</v>
      </c>
      <c r="X52" s="84">
        <v>11300</v>
      </c>
      <c r="Y52" s="52">
        <f t="shared" si="27"/>
        <v>200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89</v>
      </c>
      <c r="D53" s="84">
        <v>109.587</v>
      </c>
      <c r="E53" s="84">
        <v>0</v>
      </c>
      <c r="F53" s="84">
        <v>0</v>
      </c>
      <c r="G53" s="52">
        <f t="shared" si="24"/>
        <v>109.587</v>
      </c>
      <c r="H53" s="49"/>
      <c r="I53" s="4"/>
      <c r="J53" s="84">
        <v>109.587</v>
      </c>
      <c r="K53" s="84">
        <v>0</v>
      </c>
      <c r="L53" s="84">
        <v>0</v>
      </c>
      <c r="M53" s="52">
        <f t="shared" si="25"/>
        <v>109.587</v>
      </c>
      <c r="N53" s="4"/>
      <c r="O53" s="4"/>
      <c r="P53" s="84">
        <v>109.6</v>
      </c>
      <c r="Q53" s="84">
        <v>2.4</v>
      </c>
      <c r="R53" s="84">
        <v>0</v>
      </c>
      <c r="S53" s="52">
        <f t="shared" si="26"/>
        <v>112</v>
      </c>
      <c r="T53" s="4"/>
      <c r="U53" s="4"/>
      <c r="V53" s="84">
        <v>109.6</v>
      </c>
      <c r="W53" s="84">
        <v>0</v>
      </c>
      <c r="X53" s="84">
        <v>0</v>
      </c>
      <c r="Y53" s="52">
        <f t="shared" si="27"/>
        <v>109.6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2" t="s">
        <v>90</v>
      </c>
      <c r="D54" s="84">
        <v>308.74099999999999</v>
      </c>
      <c r="E54" s="84">
        <v>1631.2360000000001</v>
      </c>
      <c r="F54" s="84">
        <v>1834.9079999999999</v>
      </c>
      <c r="G54" s="52">
        <f t="shared" si="24"/>
        <v>105.06900000000019</v>
      </c>
      <c r="H54" s="49"/>
      <c r="I54" s="4"/>
      <c r="J54" s="84">
        <v>586.5</v>
      </c>
      <c r="K54" s="84">
        <v>1660</v>
      </c>
      <c r="L54" s="84">
        <v>1600</v>
      </c>
      <c r="M54" s="52">
        <f t="shared" si="25"/>
        <v>646.5</v>
      </c>
      <c r="N54" s="4"/>
      <c r="O54" s="4"/>
      <c r="P54" s="84">
        <v>105.069</v>
      </c>
      <c r="Q54" s="84">
        <v>421.04</v>
      </c>
      <c r="R54" s="84">
        <v>231.64</v>
      </c>
      <c r="S54" s="52">
        <f t="shared" si="26"/>
        <v>294.46900000000005</v>
      </c>
      <c r="T54" s="4"/>
      <c r="U54" s="4"/>
      <c r="V54" s="84">
        <v>646.5</v>
      </c>
      <c r="W54" s="84">
        <v>886.5</v>
      </c>
      <c r="X54" s="84">
        <v>1000</v>
      </c>
      <c r="Y54" s="52">
        <f t="shared" si="27"/>
        <v>533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75</v>
      </c>
      <c r="D56" s="99" t="s">
        <v>76</v>
      </c>
      <c r="E56" s="99" t="s">
        <v>97</v>
      </c>
      <c r="F56" s="49"/>
      <c r="G56" s="49"/>
      <c r="H56" s="49"/>
      <c r="I56" s="50"/>
      <c r="J56" s="99" t="s">
        <v>98</v>
      </c>
      <c r="K56" s="49"/>
      <c r="L56" s="49"/>
      <c r="M56" s="49"/>
      <c r="N56" s="49"/>
      <c r="O56" s="50"/>
      <c r="P56" s="99" t="s">
        <v>99</v>
      </c>
      <c r="Q56" s="50"/>
      <c r="R56" s="50"/>
      <c r="S56" s="50"/>
      <c r="T56" s="50"/>
      <c r="U56" s="50"/>
      <c r="V56" s="99" t="s">
        <v>98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5">
        <v>200.11699999999999</v>
      </c>
      <c r="E57" s="85">
        <v>213</v>
      </c>
      <c r="F57" s="49"/>
      <c r="G57" s="49"/>
      <c r="H57" s="49"/>
      <c r="I57" s="50"/>
      <c r="J57" s="85">
        <v>203.5</v>
      </c>
      <c r="K57" s="49"/>
      <c r="L57" s="49"/>
      <c r="M57" s="49"/>
      <c r="N57" s="49"/>
      <c r="O57" s="50"/>
      <c r="P57" s="85">
        <v>209.04499999999999</v>
      </c>
      <c r="Q57" s="50"/>
      <c r="R57" s="50"/>
      <c r="S57" s="50"/>
      <c r="T57" s="50"/>
      <c r="U57" s="50"/>
      <c r="V57" s="85">
        <v>213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93</v>
      </c>
      <c r="C59" s="100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153"/>
      <c r="W59" s="153"/>
      <c r="X59" s="153"/>
      <c r="Y59" s="153"/>
      <c r="Z59" s="153"/>
      <c r="AA59" s="153"/>
      <c r="AB59" s="154"/>
      <c r="AC59" s="4"/>
      <c r="AD59" s="4"/>
    </row>
    <row r="60" spans="1:30" x14ac:dyDescent="0.25">
      <c r="A60" s="5"/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21"/>
      <c r="W60" s="121"/>
      <c r="X60" s="121"/>
      <c r="Y60" s="121"/>
      <c r="Z60" s="121"/>
      <c r="AA60" s="121"/>
      <c r="AB60" s="122"/>
      <c r="AC60" s="4"/>
      <c r="AD60" s="4"/>
    </row>
    <row r="61" spans="1:30" x14ac:dyDescent="0.25">
      <c r="A61" s="5"/>
      <c r="B61" s="175" t="s">
        <v>119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21"/>
      <c r="W61" s="121"/>
      <c r="X61" s="121"/>
      <c r="Y61" s="121"/>
      <c r="Z61" s="121"/>
      <c r="AA61" s="121"/>
      <c r="AB61" s="122"/>
      <c r="AC61" s="4"/>
      <c r="AD61" s="4"/>
    </row>
    <row r="62" spans="1:30" x14ac:dyDescent="0.25">
      <c r="A62" s="5"/>
      <c r="B62" s="174" t="s">
        <v>121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21"/>
      <c r="W62" s="121"/>
      <c r="X62" s="121"/>
      <c r="Y62" s="121"/>
      <c r="Z62" s="121"/>
      <c r="AA62" s="121"/>
      <c r="AB62" s="122"/>
      <c r="AC62" s="4"/>
      <c r="AD62" s="4"/>
    </row>
    <row r="63" spans="1:30" x14ac:dyDescent="0.25">
      <c r="A63" s="5"/>
      <c r="B63" s="174" t="s">
        <v>112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21"/>
      <c r="W63" s="121"/>
      <c r="X63" s="121"/>
      <c r="Y63" s="121"/>
      <c r="Z63" s="121"/>
      <c r="AA63" s="121"/>
      <c r="AB63" s="122"/>
      <c r="AC63" s="4"/>
      <c r="AD63" s="4"/>
    </row>
    <row r="64" spans="1:30" x14ac:dyDescent="0.25">
      <c r="A64" s="5"/>
      <c r="B64" s="174" t="s">
        <v>122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21"/>
      <c r="W64" s="121"/>
      <c r="X64" s="121"/>
      <c r="Y64" s="121"/>
      <c r="Z64" s="121"/>
      <c r="AA64" s="121"/>
      <c r="AB64" s="122"/>
      <c r="AC64" s="4"/>
      <c r="AD64" s="4"/>
    </row>
    <row r="65" spans="1:30" x14ac:dyDescent="0.25">
      <c r="A65" s="5"/>
      <c r="B65" s="174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21"/>
      <c r="W65" s="121"/>
      <c r="X65" s="121"/>
      <c r="Y65" s="121"/>
      <c r="Z65" s="121"/>
      <c r="AA65" s="121"/>
      <c r="AB65" s="122"/>
      <c r="AC65" s="4"/>
      <c r="AD65" s="4"/>
    </row>
    <row r="66" spans="1:30" x14ac:dyDescent="0.25">
      <c r="A66" s="5"/>
      <c r="B66" s="174" t="s">
        <v>123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21"/>
      <c r="W66" s="121"/>
      <c r="X66" s="121"/>
      <c r="Y66" s="121"/>
      <c r="Z66" s="121"/>
      <c r="AA66" s="121"/>
      <c r="AB66" s="122"/>
      <c r="AC66" s="4"/>
      <c r="AD66" s="4"/>
    </row>
    <row r="67" spans="1:30" x14ac:dyDescent="0.25">
      <c r="A67" s="5"/>
      <c r="B67" s="177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21"/>
      <c r="W67" s="121"/>
      <c r="X67" s="121"/>
      <c r="Y67" s="121"/>
      <c r="Z67" s="121"/>
      <c r="AA67" s="121"/>
      <c r="AB67" s="122"/>
      <c r="AC67" s="4"/>
      <c r="AD67" s="4"/>
    </row>
    <row r="68" spans="1:30" x14ac:dyDescent="0.25">
      <c r="A68" s="5"/>
      <c r="B68" s="170" t="s">
        <v>111</v>
      </c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21"/>
      <c r="W68" s="121"/>
      <c r="X68" s="121"/>
      <c r="Y68" s="121"/>
      <c r="Z68" s="121"/>
      <c r="AA68" s="121"/>
      <c r="AB68" s="122"/>
      <c r="AC68" s="4"/>
      <c r="AD68" s="4"/>
    </row>
    <row r="69" spans="1:30" x14ac:dyDescent="0.25">
      <c r="A69" s="5"/>
      <c r="B69" s="168" t="s">
        <v>124</v>
      </c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21"/>
      <c r="W69" s="121"/>
      <c r="X69" s="121"/>
      <c r="Y69" s="121"/>
      <c r="Z69" s="121"/>
      <c r="AA69" s="121"/>
      <c r="AB69" s="122"/>
      <c r="AC69" s="4"/>
      <c r="AD69" s="4"/>
    </row>
    <row r="70" spans="1:30" x14ac:dyDescent="0.25">
      <c r="A70" s="5"/>
      <c r="B70" s="168" t="s">
        <v>117</v>
      </c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21"/>
      <c r="W70" s="121"/>
      <c r="X70" s="121"/>
      <c r="Y70" s="121"/>
      <c r="Z70" s="121"/>
      <c r="AA70" s="121"/>
      <c r="AB70" s="122"/>
      <c r="AC70" s="4"/>
      <c r="AD70" s="4"/>
    </row>
    <row r="71" spans="1:30" x14ac:dyDescent="0.25">
      <c r="A71" s="5"/>
      <c r="B71" s="174" t="s">
        <v>125</v>
      </c>
      <c r="C71" s="173"/>
      <c r="D71" s="173"/>
      <c r="E71" s="173"/>
      <c r="F71" s="173"/>
      <c r="G71" s="173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21"/>
      <c r="W71" s="121"/>
      <c r="X71" s="121"/>
      <c r="Y71" s="121"/>
      <c r="Z71" s="121"/>
      <c r="AA71" s="121"/>
      <c r="AB71" s="122"/>
      <c r="AC71" s="4"/>
      <c r="AD71" s="4"/>
    </row>
    <row r="72" spans="1:30" x14ac:dyDescent="0.25">
      <c r="A72" s="5"/>
      <c r="B72" s="174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21"/>
      <c r="W72" s="121"/>
      <c r="X72" s="121"/>
      <c r="Y72" s="121"/>
      <c r="Z72" s="121"/>
      <c r="AA72" s="121"/>
      <c r="AB72" s="122"/>
      <c r="AC72" s="4"/>
      <c r="AD72" s="4"/>
    </row>
    <row r="73" spans="1:30" x14ac:dyDescent="0.25">
      <c r="A73" s="5"/>
      <c r="B73" s="170" t="s">
        <v>113</v>
      </c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21"/>
      <c r="W73" s="121"/>
      <c r="X73" s="121"/>
      <c r="Y73" s="121"/>
      <c r="Z73" s="121"/>
      <c r="AA73" s="121"/>
      <c r="AB73" s="122"/>
      <c r="AC73" s="4"/>
      <c r="AD73" s="4"/>
    </row>
    <row r="74" spans="1:30" x14ac:dyDescent="0.25">
      <c r="A74" s="5"/>
      <c r="B74" s="168" t="s">
        <v>114</v>
      </c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21"/>
      <c r="W74" s="121"/>
      <c r="X74" s="121"/>
      <c r="Y74" s="121"/>
      <c r="Z74" s="121"/>
      <c r="AA74" s="121"/>
      <c r="AB74" s="122"/>
      <c r="AC74" s="4"/>
      <c r="AD74" s="4"/>
    </row>
    <row r="75" spans="1:30" x14ac:dyDescent="0.25">
      <c r="A75" s="5"/>
      <c r="B75" s="168" t="s">
        <v>126</v>
      </c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21"/>
      <c r="W75" s="121"/>
      <c r="X75" s="121"/>
      <c r="Y75" s="121"/>
      <c r="Z75" s="121"/>
      <c r="AA75" s="121"/>
      <c r="AB75" s="122"/>
      <c r="AC75" s="4"/>
      <c r="AD75" s="4"/>
    </row>
    <row r="76" spans="1:30" x14ac:dyDescent="0.25">
      <c r="A76" s="5"/>
      <c r="B76" s="168" t="s">
        <v>120</v>
      </c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21"/>
      <c r="W76" s="121"/>
      <c r="X76" s="121"/>
      <c r="Y76" s="121"/>
      <c r="Z76" s="121"/>
      <c r="AA76" s="121"/>
      <c r="AB76" s="122"/>
      <c r="AC76" s="4"/>
      <c r="AD76" s="4"/>
    </row>
    <row r="77" spans="1:30" x14ac:dyDescent="0.25">
      <c r="A77" s="5"/>
      <c r="B77" s="169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21"/>
      <c r="W77" s="121"/>
      <c r="X77" s="121"/>
      <c r="Y77" s="121"/>
      <c r="Z77" s="121"/>
      <c r="AA77" s="121"/>
      <c r="AB77" s="122"/>
      <c r="AC77" s="4"/>
      <c r="AD77" s="4"/>
    </row>
    <row r="78" spans="1:30" x14ac:dyDescent="0.25">
      <c r="A78" s="5"/>
      <c r="B78" s="171" t="s">
        <v>115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21"/>
      <c r="W78" s="121"/>
      <c r="X78" s="121"/>
      <c r="Y78" s="121"/>
      <c r="Z78" s="121"/>
      <c r="AA78" s="121"/>
      <c r="AB78" s="122"/>
      <c r="AC78" s="4"/>
      <c r="AD78" s="4"/>
    </row>
    <row r="79" spans="1:30" x14ac:dyDescent="0.25">
      <c r="A79" s="5"/>
      <c r="B79" s="158" t="s">
        <v>118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21"/>
      <c r="W79" s="121"/>
      <c r="X79" s="121"/>
      <c r="Y79" s="121"/>
      <c r="Z79" s="121"/>
      <c r="AA79" s="121"/>
      <c r="AB79" s="122"/>
      <c r="AC79" s="4"/>
      <c r="AD79" s="4"/>
    </row>
    <row r="80" spans="1:30" x14ac:dyDescent="0.25">
      <c r="A80" s="5"/>
      <c r="B80" s="158" t="s">
        <v>116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21"/>
      <c r="W80" s="121"/>
      <c r="X80" s="121"/>
      <c r="Y80" s="121"/>
      <c r="Z80" s="121"/>
      <c r="AA80" s="121"/>
      <c r="AB80" s="122"/>
      <c r="AC80" s="4"/>
      <c r="AD80" s="4"/>
    </row>
    <row r="81" spans="1:30" x14ac:dyDescent="0.25">
      <c r="A81" s="5"/>
      <c r="B81" s="215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121"/>
      <c r="W81" s="121"/>
      <c r="X81" s="121"/>
      <c r="Y81" s="121"/>
      <c r="Z81" s="121"/>
      <c r="AA81" s="121"/>
      <c r="AB81" s="122"/>
      <c r="AC81" s="4"/>
      <c r="AD81" s="4"/>
    </row>
    <row r="82" spans="1:30" x14ac:dyDescent="0.25">
      <c r="A82" s="5"/>
      <c r="B82" s="123"/>
      <c r="C82" s="91"/>
      <c r="D82" s="91"/>
      <c r="E82" s="91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21"/>
      <c r="W82" s="121"/>
      <c r="X82" s="121"/>
      <c r="Y82" s="121"/>
      <c r="Z82" s="121"/>
      <c r="AA82" s="121"/>
      <c r="AB82" s="122"/>
      <c r="AC82" s="4"/>
      <c r="AD82" s="4"/>
    </row>
    <row r="83" spans="1:30" x14ac:dyDescent="0.25">
      <c r="A83" s="5"/>
      <c r="B83" s="142"/>
      <c r="C83" s="139"/>
      <c r="D83" s="2"/>
      <c r="E83" s="2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21"/>
      <c r="W83" s="121"/>
      <c r="X83" s="121"/>
      <c r="Y83" s="121"/>
      <c r="Z83" s="121"/>
      <c r="AA83" s="121"/>
      <c r="AB83" s="122"/>
      <c r="AC83" s="4"/>
      <c r="AD83" s="4"/>
    </row>
    <row r="84" spans="1:30" x14ac:dyDescent="0.25">
      <c r="A84" s="5"/>
      <c r="B84" s="123"/>
      <c r="C84" s="124"/>
      <c r="D84" s="2"/>
      <c r="E84" s="2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21"/>
      <c r="W84" s="121"/>
      <c r="X84" s="121"/>
      <c r="Y84" s="121"/>
      <c r="Z84" s="121"/>
      <c r="AA84" s="121"/>
      <c r="AB84" s="122"/>
      <c r="AC84" s="4"/>
      <c r="AD84" s="4"/>
    </row>
    <row r="85" spans="1:30" x14ac:dyDescent="0.25">
      <c r="A85" s="5"/>
      <c r="B85" s="123"/>
      <c r="C85" s="124"/>
      <c r="D85" s="2"/>
      <c r="E85" s="2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21"/>
      <c r="W85" s="121"/>
      <c r="X85" s="121"/>
      <c r="Y85" s="121"/>
      <c r="Z85" s="121"/>
      <c r="AA85" s="121"/>
      <c r="AB85" s="122"/>
      <c r="AC85" s="4"/>
      <c r="AD85" s="4"/>
    </row>
    <row r="86" spans="1:30" x14ac:dyDescent="0.25">
      <c r="A86" s="5"/>
      <c r="B86" s="133"/>
      <c r="C86" s="134"/>
      <c r="D86" s="135"/>
      <c r="E86" s="135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55"/>
      <c r="W86" s="155"/>
      <c r="X86" s="155"/>
      <c r="Y86" s="155"/>
      <c r="Z86" s="155"/>
      <c r="AA86" s="155"/>
      <c r="AB86" s="156"/>
      <c r="AC86" s="4"/>
      <c r="AD86" s="4"/>
    </row>
    <row r="87" spans="1:30" x14ac:dyDescent="0.25">
      <c r="A87" s="87"/>
      <c r="B87" s="137"/>
      <c r="C87" s="136"/>
      <c r="D87" s="137"/>
      <c r="E87" s="137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87"/>
      <c r="B88" s="137"/>
      <c r="C88" s="136"/>
      <c r="D88" s="137"/>
      <c r="E88" s="137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 t="s">
        <v>81</v>
      </c>
      <c r="C90" s="120">
        <v>45579</v>
      </c>
      <c r="D90" s="53" t="s">
        <v>77</v>
      </c>
      <c r="E90" s="213" t="s">
        <v>109</v>
      </c>
      <c r="F90" s="213"/>
      <c r="G90" s="213"/>
      <c r="H90" s="53"/>
      <c r="I90" s="53" t="s">
        <v>78</v>
      </c>
      <c r="J90" s="214" t="s">
        <v>103</v>
      </c>
      <c r="K90" s="214"/>
      <c r="L90" s="214"/>
      <c r="M90" s="214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ht="7.5" customHeight="1" x14ac:dyDescent="0.25">
      <c r="A91" s="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 t="s">
        <v>80</v>
      </c>
      <c r="E92" s="55"/>
      <c r="F92" s="55"/>
      <c r="G92" s="55"/>
      <c r="H92" s="53"/>
      <c r="I92" s="53" t="s">
        <v>80</v>
      </c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/>
      <c r="E93" s="55"/>
      <c r="F93" s="55"/>
      <c r="G93" s="55"/>
      <c r="H93" s="53"/>
      <c r="I93" s="53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hidden="1" x14ac:dyDescent="0.25">
      <c r="AC96" s="3"/>
      <c r="AD96" s="3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</sheetData>
  <mergeCells count="62">
    <mergeCell ref="G26:G27"/>
    <mergeCell ref="B10:B13"/>
    <mergeCell ref="J10:O10"/>
    <mergeCell ref="J11:M11"/>
    <mergeCell ref="J12:O12"/>
    <mergeCell ref="J13:L13"/>
    <mergeCell ref="M13:M14"/>
    <mergeCell ref="N13:N14"/>
    <mergeCell ref="P11:S11"/>
    <mergeCell ref="P12:U12"/>
    <mergeCell ref="P13:R13"/>
    <mergeCell ref="D59:U5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E90:G90"/>
    <mergeCell ref="J90:M90"/>
    <mergeCell ref="B81:U81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2024-10-14T10:05:57Z</cp:lastPrinted>
  <dcterms:created xsi:type="dcterms:W3CDTF">2017-02-23T12:10:09Z</dcterms:created>
  <dcterms:modified xsi:type="dcterms:W3CDTF">2024-10-21T05:45:30Z</dcterms:modified>
</cp:coreProperties>
</file>