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/>
  <mc:AlternateContent xmlns:mc="http://schemas.openxmlformats.org/markup-compatibility/2006">
    <mc:Choice Requires="x15">
      <x15ac:absPath xmlns:x15ac="http://schemas.microsoft.com/office/spreadsheetml/2010/11/ac" url="S:\Odbor ekonomiky\Interní dokumenty OE\Rozpočet, rozbory, závěrečný účet\Rozpočet\Návrh rozpočtu r. 2025\TSMCH\"/>
    </mc:Choice>
  </mc:AlternateContent>
  <xr:revisionPtr revIDLastSave="0" documentId="13_ncr:1_{154DE597-390C-428F-B8A4-01A9EDF6BEDD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R 2025" sheetId="3" r:id="rId1"/>
    <sheet name="NR 2025 - střediska" sheetId="5" r:id="rId2"/>
  </sheets>
  <externalReferences>
    <externalReference r:id="rId3"/>
  </externalReferences>
  <definedNames>
    <definedName name="_xlnm.Print_Area" localSheetId="0">'NR 2025'!$A$1:$AC$85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53" i="3" l="1"/>
  <c r="R52" i="3"/>
  <c r="Q54" i="3"/>
  <c r="Q53" i="3"/>
  <c r="Q52" i="3"/>
  <c r="P54" i="3"/>
  <c r="S54" i="3" s="1"/>
  <c r="V54" i="3" s="1"/>
  <c r="P52" i="3"/>
  <c r="S52" i="3" s="1"/>
  <c r="V52" i="3" s="1"/>
  <c r="P51" i="3"/>
  <c r="S51" i="3" s="1"/>
  <c r="V51" i="3" s="1"/>
  <c r="X50" i="3"/>
  <c r="S38" i="3"/>
  <c r="S37" i="3"/>
  <c r="S35" i="3"/>
  <c r="S34" i="3"/>
  <c r="S33" i="3"/>
  <c r="S32" i="3"/>
  <c r="S31" i="3"/>
  <c r="S30" i="3"/>
  <c r="S28" i="3"/>
  <c r="L54" i="3"/>
  <c r="K54" i="3"/>
  <c r="L53" i="3"/>
  <c r="K53" i="3"/>
  <c r="L52" i="3"/>
  <c r="K52" i="3"/>
  <c r="L51" i="3"/>
  <c r="K51" i="3"/>
  <c r="L50" i="3"/>
  <c r="K50" i="3"/>
  <c r="J54" i="3"/>
  <c r="J53" i="3"/>
  <c r="J52" i="3"/>
  <c r="J51" i="3"/>
  <c r="J50" i="3"/>
  <c r="E50" i="3"/>
  <c r="F50" i="3"/>
  <c r="D50" i="3"/>
  <c r="Q50" i="3" l="1"/>
  <c r="S53" i="3"/>
  <c r="S50" i="3" s="1"/>
  <c r="R50" i="3"/>
  <c r="P50" i="3"/>
  <c r="S29" i="3"/>
  <c r="S36" i="3"/>
  <c r="V50" i="3"/>
  <c r="Y37" i="3" l="1"/>
  <c r="Y36" i="3"/>
  <c r="M32" i="3"/>
  <c r="Y21" i="3"/>
  <c r="Y19" i="3"/>
  <c r="Y17" i="3"/>
  <c r="M29" i="3" l="1"/>
  <c r="M36" i="3"/>
  <c r="M21" i="3"/>
  <c r="M30" i="3"/>
  <c r="Y30" i="3"/>
  <c r="M38" i="3"/>
  <c r="Y38" i="3"/>
  <c r="M22" i="3"/>
  <c r="Y22" i="3"/>
  <c r="M16" i="3"/>
  <c r="Y16" i="3"/>
  <c r="M19" i="3"/>
  <c r="M31" i="3"/>
  <c r="Y31" i="3"/>
  <c r="Y29" i="3"/>
  <c r="M37" i="3"/>
  <c r="M35" i="3"/>
  <c r="Y35" i="3"/>
  <c r="M18" i="3"/>
  <c r="Y18" i="3"/>
  <c r="M34" i="3"/>
  <c r="Y34" i="3"/>
  <c r="M23" i="3"/>
  <c r="Y23" i="3"/>
  <c r="M20" i="3"/>
  <c r="Y20" i="3"/>
  <c r="M17" i="3"/>
  <c r="M33" i="3"/>
  <c r="M28" i="3"/>
  <c r="Y28" i="3"/>
  <c r="Y32" i="3" l="1"/>
  <c r="Y33" i="3"/>
  <c r="G21" i="3" l="1"/>
  <c r="G20" i="3"/>
  <c r="Z24" i="3" l="1"/>
  <c r="X24" i="3"/>
  <c r="W24" i="3"/>
  <c r="V24" i="3"/>
  <c r="T24" i="3"/>
  <c r="R24" i="3"/>
  <c r="Q24" i="3"/>
  <c r="P24" i="3"/>
  <c r="N24" i="3"/>
  <c r="L24" i="3"/>
  <c r="K24" i="3"/>
  <c r="J24" i="3"/>
  <c r="H24" i="3"/>
  <c r="F24" i="3"/>
  <c r="E24" i="3"/>
  <c r="D24" i="3"/>
  <c r="G24" i="3" l="1"/>
  <c r="S24" i="3"/>
  <c r="Y24" i="3"/>
  <c r="M24" i="3"/>
  <c r="Y53" i="3"/>
  <c r="Y51" i="3"/>
  <c r="M53" i="3"/>
  <c r="M54" i="3"/>
  <c r="Z39" i="3"/>
  <c r="X39" i="3"/>
  <c r="W39" i="3"/>
  <c r="W40" i="3" s="1"/>
  <c r="V39" i="3"/>
  <c r="Y15" i="3"/>
  <c r="S15" i="3"/>
  <c r="U15" i="3" s="1"/>
  <c r="T39" i="3"/>
  <c r="R39" i="3"/>
  <c r="Q39" i="3"/>
  <c r="P39" i="3"/>
  <c r="U38" i="3"/>
  <c r="U37" i="3"/>
  <c r="U36" i="3"/>
  <c r="U35" i="3"/>
  <c r="U34" i="3"/>
  <c r="U33" i="3"/>
  <c r="U32" i="3"/>
  <c r="U31" i="3"/>
  <c r="U30" i="3"/>
  <c r="U29" i="3"/>
  <c r="U28" i="3"/>
  <c r="S23" i="3"/>
  <c r="U23" i="3" s="1"/>
  <c r="S22" i="3"/>
  <c r="U22" i="3" s="1"/>
  <c r="S21" i="3"/>
  <c r="U21" i="3" s="1"/>
  <c r="S20" i="3"/>
  <c r="U20" i="3" s="1"/>
  <c r="S19" i="3"/>
  <c r="U19" i="3" s="1"/>
  <c r="S18" i="3"/>
  <c r="U18" i="3" s="1"/>
  <c r="S17" i="3"/>
  <c r="U17" i="3" s="1"/>
  <c r="S16" i="3"/>
  <c r="U16" i="3" s="1"/>
  <c r="U24" i="3" l="1"/>
  <c r="AA18" i="3"/>
  <c r="AA22" i="3"/>
  <c r="AA29" i="3"/>
  <c r="AA33" i="3"/>
  <c r="AA37" i="3"/>
  <c r="AA15" i="3"/>
  <c r="AA19" i="3"/>
  <c r="AA23" i="3"/>
  <c r="AA30" i="3"/>
  <c r="AA34" i="3"/>
  <c r="AA38" i="3"/>
  <c r="AA16" i="3"/>
  <c r="AA20" i="3"/>
  <c r="AA31" i="3"/>
  <c r="AA35" i="3"/>
  <c r="AA17" i="3"/>
  <c r="AA21" i="3"/>
  <c r="AA28" i="3"/>
  <c r="AA32" i="3"/>
  <c r="AA36" i="3"/>
  <c r="Z40" i="3"/>
  <c r="X40" i="3"/>
  <c r="V40" i="3"/>
  <c r="Y39" i="3"/>
  <c r="R40" i="3"/>
  <c r="T40" i="3"/>
  <c r="S39" i="3"/>
  <c r="Q40" i="3"/>
  <c r="U39" i="3"/>
  <c r="P40" i="3"/>
  <c r="G28" i="3"/>
  <c r="G15" i="3"/>
  <c r="W52" i="3" l="1"/>
  <c r="W54" i="3"/>
  <c r="Y54" i="3" s="1"/>
  <c r="W50" i="3"/>
  <c r="Y50" i="3" s="1"/>
  <c r="Y52" i="3"/>
  <c r="AA39" i="3"/>
  <c r="AA24" i="3"/>
  <c r="Y40" i="3"/>
  <c r="S40" i="3"/>
  <c r="U40" i="3"/>
  <c r="G38" i="3"/>
  <c r="AA40" i="3" l="1"/>
  <c r="AA41" i="3" s="1"/>
  <c r="U41" i="3"/>
  <c r="G18" i="3"/>
  <c r="M51" i="3" l="1"/>
  <c r="M52" i="3"/>
  <c r="G50" i="3"/>
  <c r="M50" i="3" l="1"/>
  <c r="N39" i="3"/>
  <c r="L39" i="3"/>
  <c r="K39" i="3"/>
  <c r="O34" i="3"/>
  <c r="J39" i="3"/>
  <c r="M15" i="3"/>
  <c r="F39" i="3"/>
  <c r="E39" i="3"/>
  <c r="H39" i="3"/>
  <c r="I38" i="3"/>
  <c r="G29" i="3"/>
  <c r="G31" i="3"/>
  <c r="G32" i="3"/>
  <c r="G33" i="3"/>
  <c r="G34" i="3"/>
  <c r="G35" i="3"/>
  <c r="G36" i="3"/>
  <c r="G37" i="3"/>
  <c r="I28" i="3"/>
  <c r="G30" i="3"/>
  <c r="I15" i="3"/>
  <c r="G16" i="3"/>
  <c r="G17" i="3"/>
  <c r="I18" i="3"/>
  <c r="G19" i="3"/>
  <c r="I20" i="3"/>
  <c r="G22" i="3"/>
  <c r="G23" i="3"/>
  <c r="AB34" i="3" l="1"/>
  <c r="O20" i="3"/>
  <c r="O15" i="3"/>
  <c r="O21" i="3"/>
  <c r="O16" i="3"/>
  <c r="O22" i="3"/>
  <c r="O17" i="3"/>
  <c r="O23" i="3"/>
  <c r="O18" i="3"/>
  <c r="O19" i="3"/>
  <c r="M39" i="3"/>
  <c r="I21" i="3"/>
  <c r="I17" i="3"/>
  <c r="I34" i="3"/>
  <c r="I29" i="3"/>
  <c r="O38" i="3"/>
  <c r="I16" i="3"/>
  <c r="I37" i="3"/>
  <c r="I33" i="3"/>
  <c r="O35" i="3"/>
  <c r="I23" i="3"/>
  <c r="I19" i="3"/>
  <c r="I36" i="3"/>
  <c r="I32" i="3"/>
  <c r="O28" i="3"/>
  <c r="O32" i="3"/>
  <c r="I22" i="3"/>
  <c r="I30" i="3"/>
  <c r="I35" i="3"/>
  <c r="I31" i="3"/>
  <c r="O29" i="3"/>
  <c r="O33" i="3"/>
  <c r="O37" i="3"/>
  <c r="O31" i="3"/>
  <c r="K40" i="3"/>
  <c r="E40" i="3"/>
  <c r="N40" i="3"/>
  <c r="J40" i="3"/>
  <c r="O36" i="3"/>
  <c r="L40" i="3"/>
  <c r="H40" i="3"/>
  <c r="D39" i="3"/>
  <c r="F40" i="3"/>
  <c r="AB29" i="3" l="1"/>
  <c r="AB35" i="3"/>
  <c r="AB32" i="3"/>
  <c r="AB36" i="3"/>
  <c r="AB31" i="3"/>
  <c r="AB37" i="3"/>
  <c r="AB28" i="3"/>
  <c r="AB33" i="3"/>
  <c r="AB38" i="3"/>
  <c r="AB22" i="3"/>
  <c r="AB19" i="3"/>
  <c r="AB18" i="3"/>
  <c r="AB23" i="3"/>
  <c r="AB17" i="3"/>
  <c r="AB16" i="3"/>
  <c r="AB21" i="3"/>
  <c r="AB15" i="3"/>
  <c r="AB20" i="3"/>
  <c r="O24" i="3"/>
  <c r="AB24" i="3" s="1"/>
  <c r="I39" i="3"/>
  <c r="I24" i="3"/>
  <c r="O30" i="3"/>
  <c r="D40" i="3"/>
  <c r="G39" i="3"/>
  <c r="G40" i="3" s="1"/>
  <c r="M40" i="3"/>
  <c r="AB30" i="3" l="1"/>
  <c r="O39" i="3"/>
  <c r="AB39" i="3" s="1"/>
  <c r="I40" i="3"/>
  <c r="I41" i="3" s="1"/>
  <c r="O40" i="3" l="1"/>
  <c r="AB40" i="3" s="1"/>
  <c r="O41" i="3" l="1"/>
  <c r="AB41" i="3" s="1"/>
</calcChain>
</file>

<file path=xl/sharedStrings.xml><?xml version="1.0" encoding="utf-8"?>
<sst xmlns="http://schemas.openxmlformats.org/spreadsheetml/2006/main" count="247" uniqueCount="141">
  <si>
    <t>1.</t>
  </si>
  <si>
    <t>2.</t>
  </si>
  <si>
    <t>Ostatní výnosy</t>
  </si>
  <si>
    <t>3.</t>
  </si>
  <si>
    <t>z toho: příjmy z pronájmu majetku</t>
  </si>
  <si>
    <t>4.</t>
  </si>
  <si>
    <t>příjmy z prodeje majetku</t>
  </si>
  <si>
    <t>5.</t>
  </si>
  <si>
    <t>Výnosy celkem</t>
  </si>
  <si>
    <t>6.</t>
  </si>
  <si>
    <t>Opravy a udržování</t>
  </si>
  <si>
    <t>7.</t>
  </si>
  <si>
    <t>Spotřeba materiálu</t>
  </si>
  <si>
    <t>8.</t>
  </si>
  <si>
    <t>Spotřeba energie</t>
  </si>
  <si>
    <t>9.</t>
  </si>
  <si>
    <t>Služby</t>
  </si>
  <si>
    <t>10.</t>
  </si>
  <si>
    <t>Mzdové náklady</t>
  </si>
  <si>
    <t>11.</t>
  </si>
  <si>
    <t>12.</t>
  </si>
  <si>
    <t>ostatní osobní náklady</t>
  </si>
  <si>
    <t>13.</t>
  </si>
  <si>
    <t>Povinné pojistné placené zaměstnavatelem</t>
  </si>
  <si>
    <t>14.</t>
  </si>
  <si>
    <t>Daně a poplatky</t>
  </si>
  <si>
    <t>15.</t>
  </si>
  <si>
    <t>Odpisy nehmotného a hmotného investičního majetku</t>
  </si>
  <si>
    <t>16.</t>
  </si>
  <si>
    <t>Ostatní náklady</t>
  </si>
  <si>
    <t>17.</t>
  </si>
  <si>
    <t>Náklady celkem</t>
  </si>
  <si>
    <t>18.</t>
  </si>
  <si>
    <t>19.</t>
  </si>
  <si>
    <t>20.</t>
  </si>
  <si>
    <t>21.</t>
  </si>
  <si>
    <t>ostatní</t>
  </si>
  <si>
    <t xml:space="preserve">Poř.č. řádku </t>
  </si>
  <si>
    <t>Ukazatel</t>
  </si>
  <si>
    <t>Hlavní činnost</t>
  </si>
  <si>
    <t>Doplňková činnost</t>
  </si>
  <si>
    <t>Celkem</t>
  </si>
  <si>
    <t>v tom:  mzdy zaměstnanců</t>
  </si>
  <si>
    <t>Název organizace:</t>
  </si>
  <si>
    <t>IČO:</t>
  </si>
  <si>
    <t>Sídlo:</t>
  </si>
  <si>
    <t>Zúčtování 403 do výnosů</t>
  </si>
  <si>
    <t>Zapojení fondů do výnosů</t>
  </si>
  <si>
    <t>23.</t>
  </si>
  <si>
    <t>25.</t>
  </si>
  <si>
    <t>26.</t>
  </si>
  <si>
    <t>Výsledek hospodaření</t>
  </si>
  <si>
    <t>Tržby  601-609</t>
  </si>
  <si>
    <t>Provozní dotace z jiných zdrojů (mimo SMCH)</t>
  </si>
  <si>
    <t>z příspěvku zřizovatele</t>
  </si>
  <si>
    <t>ostatních transferů</t>
  </si>
  <si>
    <t>z vlastních výnosů</t>
  </si>
  <si>
    <t>Výnosy</t>
  </si>
  <si>
    <t>zřizovatel</t>
  </si>
  <si>
    <t>vlastní činnost</t>
  </si>
  <si>
    <t>Provozní příspěvek zřizovatele</t>
  </si>
  <si>
    <t>Organizace celkem</t>
  </si>
  <si>
    <t>VÝNOSY</t>
  </si>
  <si>
    <t>Výnosy Hl.Č. celkem</t>
  </si>
  <si>
    <t>Náklady Hl.Č celkem</t>
  </si>
  <si>
    <t>Čistý zisk/ztráta (bez provozního příspěvku zřizovatele)</t>
  </si>
  <si>
    <t>Výnosy DČ</t>
  </si>
  <si>
    <t>Náklady DČ</t>
  </si>
  <si>
    <t>NÁKLADY</t>
  </si>
  <si>
    <r>
      <t xml:space="preserve">NÁKLADY </t>
    </r>
    <r>
      <rPr>
        <sz val="11"/>
        <color theme="1"/>
        <rFont val="Calibri"/>
        <family val="2"/>
        <charset val="238"/>
        <scheme val="minor"/>
      </rPr>
      <t>(hrazené)</t>
    </r>
  </si>
  <si>
    <t>Stavy fondů</t>
  </si>
  <si>
    <t>Rezervní fond</t>
  </si>
  <si>
    <t>Fond investic</t>
  </si>
  <si>
    <t>Stav k 1.1.</t>
  </si>
  <si>
    <t>Příděl v roce</t>
  </si>
  <si>
    <t>Průměrný přepočtený stav zaměstnanců k:</t>
  </si>
  <si>
    <t>1.1.</t>
  </si>
  <si>
    <t xml:space="preserve">Sestavil: </t>
  </si>
  <si>
    <t xml:space="preserve">Schválil: </t>
  </si>
  <si>
    <t>Účelový příspěvek zřizovatele (s vyúčtováním) - granty OŠ, OE</t>
  </si>
  <si>
    <t>Podpis:</t>
  </si>
  <si>
    <t>Dne:</t>
  </si>
  <si>
    <t>Stavy peněžitých fondů</t>
  </si>
  <si>
    <t>Odvod do rozpočtu zřizovatele</t>
  </si>
  <si>
    <t>z provozu</t>
  </si>
  <si>
    <t>Ostatní investiční transfery</t>
  </si>
  <si>
    <t>Investiční příspěvek/dotace</t>
  </si>
  <si>
    <t>Investiční příspěvek zřizovatel</t>
  </si>
  <si>
    <t>Fond odměn</t>
  </si>
  <si>
    <t>FKSP</t>
  </si>
  <si>
    <t>ostatní transfery</t>
  </si>
  <si>
    <t>Čerpání v roce</t>
  </si>
  <si>
    <t>Komentář k návrhu rozpočtu:</t>
  </si>
  <si>
    <t>Zůstatek k 31.12.</t>
  </si>
  <si>
    <t>Plán k 31.12.</t>
  </si>
  <si>
    <t>Plán k 1.1.</t>
  </si>
  <si>
    <t>31.12.</t>
  </si>
  <si>
    <t>Plán 31.12.</t>
  </si>
  <si>
    <t>Skutečnost k 30.6.</t>
  </si>
  <si>
    <t>Návrh rozpočtu 2025</t>
  </si>
  <si>
    <t>Skutečnost k 31.12.2023</t>
  </si>
  <si>
    <t>Schválený rozpočet (plán NaV 2024)</t>
  </si>
  <si>
    <t>Skutečnost k 30.6.2024</t>
  </si>
  <si>
    <t>Plán 2025 (návrh rozpočtu organizace)</t>
  </si>
  <si>
    <t>Porovnání s rokem 2023</t>
  </si>
  <si>
    <t>Technické služby města Chomutova, příspěvková organizace</t>
  </si>
  <si>
    <t>náměstí 1. máje 89, 43001 Chomutov</t>
  </si>
  <si>
    <t>Návrh rozpočtu TSmCh na rok 2025 je shodný s návrhem rozpočtu na rok 2024  spolu s náklady na nové činnosti či nově zařazený spravovaný majetek.</t>
  </si>
  <si>
    <t>1) myčka kontejnerů, náklady na obsluhu, provoz a odpisy vozidla činí ročně částku 2.380.000,- Kč</t>
  </si>
  <si>
    <t>Ing. Petra Langhammerová</t>
  </si>
  <si>
    <t>Ing. Zbyněk Kolbížek</t>
  </si>
  <si>
    <t>4) vládou plánované navýšení platových tarifů od ledna 2025 včetně dorovnání platů pracovníků, jejichž zařazení v platové tabulce je pod minimální mzdou v celkové roční výši 7.200.000,- + odvody 2.592.000,- Kč, celkem 9.792.000,- Kč</t>
  </si>
  <si>
    <t>Středisko</t>
  </si>
  <si>
    <t>Příspěvek zřizovatele - pouze účelový (s vyúčtováním)</t>
  </si>
  <si>
    <t>Provozní dotace z jiných zdrojů (jiní poskytovatelé než SMCH)</t>
  </si>
  <si>
    <t>Výsledek hospodaření bez příspěvku zřizovatele</t>
  </si>
  <si>
    <t>Příspěvek zřizovatele - provozní</t>
  </si>
  <si>
    <t>Veřejná WC</t>
  </si>
  <si>
    <t>Městská tržnice</t>
  </si>
  <si>
    <t>Odpadové hospodářství města Chomutova</t>
  </si>
  <si>
    <t>Hospodaření s odpady</t>
  </si>
  <si>
    <t>Čištění města</t>
  </si>
  <si>
    <t>Věřejná zeleň</t>
  </si>
  <si>
    <t>Veřejné osvětlení</t>
  </si>
  <si>
    <t>Hřbitovní služby</t>
  </si>
  <si>
    <t>Pohřební služby</t>
  </si>
  <si>
    <t>Místní komunikace</t>
  </si>
  <si>
    <t>Svoz odpadu</t>
  </si>
  <si>
    <t>Doprava, velkoobjemové kontejnery, odtahy</t>
  </si>
  <si>
    <t>Ostatní provozy, režijní</t>
  </si>
  <si>
    <t>Příspěvková organizace navrhuje investiční příspěvek zřizovatele ve výši 4.000.000,- Kč na pořízení dvou investic. První investicí je SVOZOVÉ VOZIDLO NA SEPAROVANÉ ODPADKOVÉ KOŠE.</t>
  </si>
  <si>
    <t>2) dle sdělení OMM v roce 2025 převede město do správy TSmCh více než 60.000 m2 veřejné zeleně. Vzhledem k nedostatečným informacím o intenzitě obhospodařování navyšujeme návrh rozpočtu o 1.000.000,- Kč</t>
  </si>
  <si>
    <t>3) dle rozhodnutí OŽP v následujícím roce budou zprovozněny separované odpadkové koše ve městě a na sídlištích. To vyvolává požadavek na pořízení dalšího svozového vozidla na separované odpadkové koše. Náklady na na obsluhu, provoz a odpisy vozidla činí ročně částku 1.880.000,- Kč</t>
  </si>
  <si>
    <t>5) náklady na provoz nového multifunkčního vozidla na svoz polopodzemních kontejnerů, náklady na obsluhu, provoz a odpisy vozidla činí celkovou roční částku 3.286.000,- Kč.</t>
  </si>
  <si>
    <t>Celkové navýšení plánu rozpočtu na rok 2025 dle výše uvedených nových či rozšířených činností činí 18.338.000,- Kč</t>
  </si>
  <si>
    <t>2) TSmCh nebude v roce 2025 realizovat svoz separovaných odpadkových košů dle výše uvedeného bodu 3) - snížení plánu rozpočtu o 1.880.000,- Kč včetně zrušení investičního příspěvku zřizovatele na nové vozidlo ve výši 4.000.000,- Kč</t>
  </si>
  <si>
    <t>4) TSmCh zruší druhé kolo komplexního blokového čištění města, zůstane pouze jednokolové blokové čištění - snížení plánu o 2.800.000,- Kč</t>
  </si>
  <si>
    <t>1) město nepřevede do správy TSmCh veřejnou zeleň dle výše uvedeného bodu 2) ani nebude převádět další majetek do správy (např. ulice Jarní) - snížení plánu rozpočtu o 1.000.000,- Kč</t>
  </si>
  <si>
    <t>Další navýšení plánu rozpočtu proti roku 2024, návrh rozpočtu 190.154.600,- Kč</t>
  </si>
  <si>
    <t>Úprava plánu rozpočtu 2025 - snížení o 7.404.600,- Kč, nový rozpočet 182.750.000,- Kč:</t>
  </si>
  <si>
    <t>3) provoz nového multifunkčního vozidla se bude realizovat se stávající posádkou - snížení plánu rozpočtu o 1.724.600,- Kč, v plánu rozpočtu jsou ponechány pouze odpisy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</si>
</sst>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#,##0.0_ ;[Red]\-#,##0.0\ "/>
    <numFmt numFmtId="166" formatCode="#,##0.00_ ;[Red]\-#,##0.00\ "/>
  </numFmts>
  <fonts count="2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CE"/>
      <charset val="238"/>
    </font>
    <font>
      <sz val="1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1"/>
      <color rgb="FF363636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0" fontId="9" fillId="0" borderId="0"/>
    <xf numFmtId="0" fontId="10" fillId="0" borderId="0"/>
  </cellStyleXfs>
  <cellXfs count="285">
    <xf numFmtId="0" fontId="0" fillId="0" borderId="0" xfId="0"/>
    <xf numFmtId="10" fontId="0" fillId="0" borderId="0" xfId="0" applyNumberFormat="1"/>
    <xf numFmtId="0" fontId="0" fillId="8" borderId="0" xfId="0" applyFill="1"/>
    <xf numFmtId="10" fontId="0" fillId="8" borderId="0" xfId="0" applyNumberFormat="1" applyFill="1"/>
    <xf numFmtId="0" fontId="3" fillId="8" borderId="0" xfId="0" applyFont="1" applyFill="1"/>
    <xf numFmtId="0" fontId="7" fillId="8" borderId="0" xfId="0" applyFont="1" applyFill="1"/>
    <xf numFmtId="0" fontId="1" fillId="4" borderId="30" xfId="0" applyFont="1" applyFill="1" applyBorder="1" applyAlignment="1">
      <alignment horizontal="center" vertical="center" wrapText="1"/>
    </xf>
    <xf numFmtId="0" fontId="1" fillId="14" borderId="34" xfId="0" applyFont="1" applyFill="1" applyBorder="1" applyAlignment="1">
      <alignment horizontal="center" vertical="center" wrapText="1"/>
    </xf>
    <xf numFmtId="0" fontId="1" fillId="14" borderId="19" xfId="0" applyFont="1" applyFill="1" applyBorder="1" applyAlignment="1">
      <alignment horizontal="center" vertical="center"/>
    </xf>
    <xf numFmtId="164" fontId="0" fillId="11" borderId="51" xfId="0" applyNumberFormat="1" applyFill="1" applyBorder="1" applyAlignment="1">
      <alignment horizontal="right"/>
    </xf>
    <xf numFmtId="164" fontId="0" fillId="11" borderId="9" xfId="0" applyNumberFormat="1" applyFill="1" applyBorder="1" applyAlignment="1">
      <alignment horizontal="right"/>
    </xf>
    <xf numFmtId="164" fontId="0" fillId="0" borderId="23" xfId="0" applyNumberFormat="1" applyBorder="1" applyAlignment="1">
      <alignment horizontal="right"/>
    </xf>
    <xf numFmtId="0" fontId="0" fillId="0" borderId="49" xfId="0" applyBorder="1" applyAlignment="1">
      <alignment horizontal="center"/>
    </xf>
    <xf numFmtId="164" fontId="0" fillId="11" borderId="1" xfId="0" applyNumberFormat="1" applyFill="1" applyBorder="1" applyAlignment="1">
      <alignment horizontal="right"/>
    </xf>
    <xf numFmtId="164" fontId="6" fillId="11" borderId="1" xfId="0" applyNumberFormat="1" applyFont="1" applyFill="1" applyBorder="1" applyAlignment="1">
      <alignment horizontal="right"/>
    </xf>
    <xf numFmtId="164" fontId="0" fillId="11" borderId="49" xfId="0" applyNumberFormat="1" applyFill="1" applyBorder="1" applyAlignment="1">
      <alignment horizontal="right"/>
    </xf>
    <xf numFmtId="164" fontId="6" fillId="11" borderId="49" xfId="0" applyNumberFormat="1" applyFont="1" applyFill="1" applyBorder="1" applyAlignment="1">
      <alignment horizontal="right"/>
    </xf>
    <xf numFmtId="0" fontId="0" fillId="0" borderId="11" xfId="0" applyBorder="1" applyAlignment="1">
      <alignment horizontal="center"/>
    </xf>
    <xf numFmtId="164" fontId="0" fillId="11" borderId="11" xfId="0" applyNumberFormat="1" applyFill="1" applyBorder="1" applyAlignment="1">
      <alignment horizontal="right"/>
    </xf>
    <xf numFmtId="164" fontId="0" fillId="11" borderId="44" xfId="0" applyNumberFormat="1" applyFill="1" applyBorder="1" applyAlignment="1">
      <alignment horizontal="right"/>
    </xf>
    <xf numFmtId="164" fontId="0" fillId="0" borderId="14" xfId="0" applyNumberFormat="1" applyBorder="1" applyAlignment="1">
      <alignment horizontal="right"/>
    </xf>
    <xf numFmtId="0" fontId="1" fillId="0" borderId="3" xfId="0" applyFont="1" applyBorder="1" applyAlignment="1">
      <alignment horizontal="center"/>
    </xf>
    <xf numFmtId="0" fontId="1" fillId="3" borderId="59" xfId="0" applyFont="1" applyFill="1" applyBorder="1"/>
    <xf numFmtId="164" fontId="1" fillId="3" borderId="25" xfId="0" applyNumberFormat="1" applyFont="1" applyFill="1" applyBorder="1" applyAlignment="1">
      <alignment horizontal="right"/>
    </xf>
    <xf numFmtId="164" fontId="1" fillId="3" borderId="26" xfId="0" applyNumberFormat="1" applyFont="1" applyFill="1" applyBorder="1" applyAlignment="1">
      <alignment horizontal="right"/>
    </xf>
    <xf numFmtId="164" fontId="1" fillId="3" borderId="29" xfId="0" applyNumberFormat="1" applyFont="1" applyFill="1" applyBorder="1" applyAlignment="1">
      <alignment horizontal="right"/>
    </xf>
    <xf numFmtId="164" fontId="1" fillId="3" borderId="30" xfId="0" applyNumberFormat="1" applyFont="1" applyFill="1" applyBorder="1" applyAlignment="1">
      <alignment horizontal="right"/>
    </xf>
    <xf numFmtId="0" fontId="0" fillId="14" borderId="58" xfId="0" applyFill="1" applyBorder="1" applyAlignment="1">
      <alignment horizontal="center"/>
    </xf>
    <xf numFmtId="0" fontId="1" fillId="14" borderId="59" xfId="0" applyFont="1" applyFill="1" applyBorder="1"/>
    <xf numFmtId="0" fontId="12" fillId="0" borderId="34" xfId="0" applyFont="1" applyBorder="1" applyAlignment="1">
      <alignment horizontal="center"/>
    </xf>
    <xf numFmtId="0" fontId="12" fillId="0" borderId="18" xfId="0" applyFont="1" applyBorder="1" applyAlignment="1">
      <alignment horizontal="center"/>
    </xf>
    <xf numFmtId="0" fontId="12" fillId="0" borderId="35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164" fontId="0" fillId="0" borderId="13" xfId="0" applyNumberFormat="1" applyBorder="1" applyAlignment="1">
      <alignment horizontal="right"/>
    </xf>
    <xf numFmtId="0" fontId="0" fillId="0" borderId="50" xfId="0" applyBorder="1"/>
    <xf numFmtId="0" fontId="7" fillId="0" borderId="50" xfId="0" applyFont="1" applyBorder="1"/>
    <xf numFmtId="0" fontId="7" fillId="0" borderId="50" xfId="0" applyFont="1" applyBorder="1" applyAlignment="1">
      <alignment horizontal="left" indent="5"/>
    </xf>
    <xf numFmtId="164" fontId="1" fillId="5" borderId="34" xfId="0" applyNumberFormat="1" applyFont="1" applyFill="1" applyBorder="1"/>
    <xf numFmtId="164" fontId="1" fillId="5" borderId="56" xfId="0" applyNumberFormat="1" applyFont="1" applyFill="1" applyBorder="1"/>
    <xf numFmtId="164" fontId="1" fillId="5" borderId="3" xfId="0" applyNumberFormat="1" applyFont="1" applyFill="1" applyBorder="1"/>
    <xf numFmtId="164" fontId="1" fillId="14" borderId="18" xfId="0" applyNumberFormat="1" applyFont="1" applyFill="1" applyBorder="1"/>
    <xf numFmtId="164" fontId="1" fillId="14" borderId="19" xfId="0" applyNumberFormat="1" applyFont="1" applyFill="1" applyBorder="1"/>
    <xf numFmtId="0" fontId="1" fillId="8" borderId="0" xfId="0" applyFont="1" applyFill="1" applyAlignment="1">
      <alignment horizontal="center"/>
    </xf>
    <xf numFmtId="0" fontId="1" fillId="8" borderId="0" xfId="0" applyFont="1" applyFill="1"/>
    <xf numFmtId="164" fontId="1" fillId="8" borderId="0" xfId="0" applyNumberFormat="1" applyFont="1" applyFill="1"/>
    <xf numFmtId="164" fontId="5" fillId="8" borderId="0" xfId="0" applyNumberFormat="1" applyFont="1" applyFill="1" applyAlignment="1">
      <alignment horizontal="right"/>
    </xf>
    <xf numFmtId="0" fontId="1" fillId="0" borderId="1" xfId="0" applyFont="1" applyBorder="1"/>
    <xf numFmtId="164" fontId="1" fillId="0" borderId="1" xfId="0" applyNumberFormat="1" applyFont="1" applyBorder="1"/>
    <xf numFmtId="0" fontId="1" fillId="8" borderId="0" xfId="0" applyFont="1" applyFill="1" applyAlignment="1">
      <alignment horizontal="left"/>
    </xf>
    <xf numFmtId="0" fontId="1" fillId="13" borderId="0" xfId="0" applyFont="1" applyFill="1" applyAlignment="1">
      <alignment horizontal="left"/>
    </xf>
    <xf numFmtId="0" fontId="1" fillId="0" borderId="0" xfId="0" applyFont="1" applyAlignment="1">
      <alignment horizontal="left"/>
    </xf>
    <xf numFmtId="164" fontId="0" fillId="0" borderId="9" xfId="0" applyNumberFormat="1" applyBorder="1" applyAlignment="1" applyProtection="1">
      <alignment horizontal="right"/>
      <protection locked="0"/>
    </xf>
    <xf numFmtId="164" fontId="0" fillId="10" borderId="49" xfId="0" applyNumberFormat="1" applyFill="1" applyBorder="1" applyAlignment="1" applyProtection="1">
      <alignment horizontal="right"/>
      <protection locked="0"/>
    </xf>
    <xf numFmtId="164" fontId="6" fillId="5" borderId="49" xfId="0" applyNumberFormat="1" applyFont="1" applyFill="1" applyBorder="1" applyAlignment="1" applyProtection="1">
      <alignment horizontal="right"/>
      <protection locked="0"/>
    </xf>
    <xf numFmtId="164" fontId="6" fillId="0" borderId="1" xfId="0" applyNumberFormat="1" applyFont="1" applyBorder="1" applyAlignment="1" applyProtection="1">
      <alignment horizontal="right"/>
      <protection locked="0"/>
    </xf>
    <xf numFmtId="164" fontId="0" fillId="0" borderId="1" xfId="0" applyNumberFormat="1" applyBorder="1" applyAlignment="1" applyProtection="1">
      <alignment horizontal="right"/>
      <protection locked="0"/>
    </xf>
    <xf numFmtId="164" fontId="0" fillId="0" borderId="44" xfId="0" applyNumberFormat="1" applyBorder="1" applyAlignment="1" applyProtection="1">
      <alignment horizontal="right"/>
      <protection locked="0"/>
    </xf>
    <xf numFmtId="164" fontId="0" fillId="0" borderId="8" xfId="0" applyNumberFormat="1" applyBorder="1" applyAlignment="1" applyProtection="1">
      <alignment horizontal="right"/>
      <protection locked="0"/>
    </xf>
    <xf numFmtId="164" fontId="0" fillId="0" borderId="43" xfId="0" applyNumberFormat="1" applyBorder="1" applyAlignment="1" applyProtection="1">
      <alignment horizontal="right"/>
      <protection locked="0"/>
    </xf>
    <xf numFmtId="164" fontId="0" fillId="0" borderId="12" xfId="0" applyNumberFormat="1" applyBorder="1" applyAlignment="1" applyProtection="1">
      <alignment horizontal="right"/>
      <protection locked="0"/>
    </xf>
    <xf numFmtId="164" fontId="0" fillId="0" borderId="23" xfId="0" applyNumberFormat="1" applyBorder="1" applyAlignment="1" applyProtection="1">
      <alignment horizontal="right"/>
      <protection locked="0"/>
    </xf>
    <xf numFmtId="164" fontId="0" fillId="2" borderId="23" xfId="0" applyNumberFormat="1" applyFill="1" applyBorder="1" applyAlignment="1" applyProtection="1">
      <alignment horizontal="right"/>
      <protection locked="0"/>
    </xf>
    <xf numFmtId="164" fontId="0" fillId="2" borderId="15" xfId="0" applyNumberFormat="1" applyFill="1" applyBorder="1" applyAlignment="1" applyProtection="1">
      <alignment horizontal="right"/>
      <protection locked="0"/>
    </xf>
    <xf numFmtId="164" fontId="0" fillId="0" borderId="15" xfId="0" applyNumberFormat="1" applyBorder="1" applyAlignment="1" applyProtection="1">
      <alignment horizontal="right"/>
      <protection locked="0"/>
    </xf>
    <xf numFmtId="164" fontId="0" fillId="0" borderId="16" xfId="0" applyNumberFormat="1" applyBorder="1" applyAlignment="1" applyProtection="1">
      <alignment horizontal="right"/>
      <protection locked="0"/>
    </xf>
    <xf numFmtId="164" fontId="0" fillId="0" borderId="7" xfId="0" applyNumberFormat="1" applyBorder="1" applyProtection="1">
      <protection locked="0"/>
    </xf>
    <xf numFmtId="164" fontId="0" fillId="0" borderId="55" xfId="0" applyNumberFormat="1" applyBorder="1" applyProtection="1">
      <protection locked="0"/>
    </xf>
    <xf numFmtId="164" fontId="0" fillId="0" borderId="2" xfId="0" applyNumberFormat="1" applyBorder="1" applyProtection="1">
      <protection locked="0"/>
    </xf>
    <xf numFmtId="164" fontId="0" fillId="0" borderId="54" xfId="0" applyNumberFormat="1" applyBorder="1" applyProtection="1">
      <protection locked="0"/>
    </xf>
    <xf numFmtId="0" fontId="0" fillId="0" borderId="2" xfId="0" applyBorder="1" applyProtection="1">
      <protection locked="0"/>
    </xf>
    <xf numFmtId="164" fontId="0" fillId="0" borderId="40" xfId="0" applyNumberFormat="1" applyBorder="1" applyProtection="1">
      <protection locked="0"/>
    </xf>
    <xf numFmtId="164" fontId="0" fillId="0" borderId="57" xfId="0" applyNumberFormat="1" applyBorder="1" applyProtection="1">
      <protection locked="0"/>
    </xf>
    <xf numFmtId="164" fontId="0" fillId="0" borderId="4" xfId="0" applyNumberFormat="1" applyBorder="1" applyProtection="1">
      <protection locked="0"/>
    </xf>
    <xf numFmtId="164" fontId="0" fillId="0" borderId="49" xfId="0" applyNumberFormat="1" applyBorder="1" applyProtection="1">
      <protection locked="0"/>
    </xf>
    <xf numFmtId="0" fontId="0" fillId="0" borderId="49" xfId="0" applyBorder="1" applyProtection="1">
      <protection locked="0"/>
    </xf>
    <xf numFmtId="164" fontId="0" fillId="0" borderId="11" xfId="0" applyNumberFormat="1" applyBorder="1" applyProtection="1">
      <protection locked="0"/>
    </xf>
    <xf numFmtId="164" fontId="1" fillId="0" borderId="1" xfId="0" applyNumberFormat="1" applyFont="1" applyBorder="1" applyAlignment="1" applyProtection="1">
      <alignment horizontal="right"/>
      <protection locked="0"/>
    </xf>
    <xf numFmtId="164" fontId="1" fillId="0" borderId="1" xfId="0" applyNumberFormat="1" applyFont="1" applyBorder="1" applyProtection="1">
      <protection locked="0"/>
    </xf>
    <xf numFmtId="0" fontId="1" fillId="0" borderId="0" xfId="0" applyFont="1" applyAlignment="1" applyProtection="1">
      <alignment horizontal="left"/>
      <protection locked="0"/>
    </xf>
    <xf numFmtId="0" fontId="0" fillId="8" borderId="0" xfId="0" applyFill="1" applyAlignment="1">
      <alignment horizontal="center"/>
    </xf>
    <xf numFmtId="164" fontId="1" fillId="8" borderId="0" xfId="0" applyNumberFormat="1" applyFont="1" applyFill="1" applyAlignment="1">
      <alignment horizontal="center"/>
    </xf>
    <xf numFmtId="164" fontId="1" fillId="8" borderId="0" xfId="0" applyNumberFormat="1" applyFont="1" applyFill="1" applyProtection="1">
      <protection locked="0"/>
    </xf>
    <xf numFmtId="164" fontId="1" fillId="0" borderId="31" xfId="0" applyNumberFormat="1" applyFont="1" applyBorder="1" applyProtection="1">
      <protection locked="0"/>
    </xf>
    <xf numFmtId="164" fontId="13" fillId="14" borderId="34" xfId="0" applyNumberFormat="1" applyFont="1" applyFill="1" applyBorder="1" applyAlignment="1" applyProtection="1">
      <alignment horizontal="center" wrapText="1"/>
      <protection locked="0"/>
    </xf>
    <xf numFmtId="164" fontId="13" fillId="14" borderId="19" xfId="0" applyNumberFormat="1" applyFont="1" applyFill="1" applyBorder="1" applyAlignment="1">
      <alignment horizontal="center" wrapText="1"/>
    </xf>
    <xf numFmtId="164" fontId="1" fillId="0" borderId="48" xfId="0" applyNumberFormat="1" applyFont="1" applyBorder="1" applyProtection="1">
      <protection locked="0"/>
    </xf>
    <xf numFmtId="0" fontId="1" fillId="12" borderId="1" xfId="0" applyFont="1" applyFill="1" applyBorder="1"/>
    <xf numFmtId="164" fontId="1" fillId="12" borderId="1" xfId="0" applyNumberFormat="1" applyFont="1" applyFill="1" applyBorder="1" applyAlignment="1">
      <alignment horizontal="center"/>
    </xf>
    <xf numFmtId="0" fontId="1" fillId="12" borderId="39" xfId="0" applyFont="1" applyFill="1" applyBorder="1" applyAlignment="1">
      <alignment horizontal="left"/>
    </xf>
    <xf numFmtId="0" fontId="1" fillId="12" borderId="12" xfId="0" applyFont="1" applyFill="1" applyBorder="1" applyAlignment="1">
      <alignment horizontal="left"/>
    </xf>
    <xf numFmtId="0" fontId="0" fillId="0" borderId="46" xfId="0" applyBorder="1"/>
    <xf numFmtId="0" fontId="1" fillId="5" borderId="41" xfId="0" applyFont="1" applyFill="1" applyBorder="1"/>
    <xf numFmtId="164" fontId="1" fillId="0" borderId="32" xfId="0" applyNumberFormat="1" applyFont="1" applyBorder="1" applyProtection="1">
      <protection locked="0"/>
    </xf>
    <xf numFmtId="164" fontId="1" fillId="0" borderId="20" xfId="0" applyNumberFormat="1" applyFont="1" applyBorder="1" applyProtection="1">
      <protection locked="0"/>
    </xf>
    <xf numFmtId="164" fontId="1" fillId="14" borderId="34" xfId="0" applyNumberFormat="1" applyFont="1" applyFill="1" applyBorder="1" applyProtection="1">
      <protection locked="0"/>
    </xf>
    <xf numFmtId="0" fontId="16" fillId="0" borderId="38" xfId="0" applyFont="1" applyBorder="1" applyAlignment="1">
      <alignment horizontal="center"/>
    </xf>
    <xf numFmtId="0" fontId="16" fillId="6" borderId="38" xfId="0" applyFont="1" applyFill="1" applyBorder="1" applyAlignment="1">
      <alignment horizontal="left"/>
    </xf>
    <xf numFmtId="165" fontId="16" fillId="6" borderId="38" xfId="0" applyNumberFormat="1" applyFont="1" applyFill="1" applyBorder="1"/>
    <xf numFmtId="0" fontId="2" fillId="0" borderId="41" xfId="0" applyFont="1" applyBorder="1" applyAlignment="1">
      <alignment horizontal="center"/>
    </xf>
    <xf numFmtId="0" fontId="2" fillId="0" borderId="41" xfId="0" applyFont="1" applyBorder="1"/>
    <xf numFmtId="164" fontId="5" fillId="14" borderId="34" xfId="0" applyNumberFormat="1" applyFont="1" applyFill="1" applyBorder="1" applyAlignment="1">
      <alignment horizontal="center"/>
    </xf>
    <xf numFmtId="164" fontId="5" fillId="14" borderId="18" xfId="0" applyNumberFormat="1" applyFont="1" applyFill="1" applyBorder="1"/>
    <xf numFmtId="0" fontId="2" fillId="14" borderId="18" xfId="0" applyFont="1" applyFill="1" applyBorder="1"/>
    <xf numFmtId="164" fontId="5" fillId="14" borderId="35" xfId="0" applyNumberFormat="1" applyFont="1" applyFill="1" applyBorder="1"/>
    <xf numFmtId="165" fontId="2" fillId="7" borderId="3" xfId="0" applyNumberFormat="1" applyFont="1" applyFill="1" applyBorder="1"/>
    <xf numFmtId="164" fontId="5" fillId="14" borderId="19" xfId="0" applyNumberFormat="1" applyFont="1" applyFill="1" applyBorder="1"/>
    <xf numFmtId="165" fontId="17" fillId="9" borderId="38" xfId="0" applyNumberFormat="1" applyFont="1" applyFill="1" applyBorder="1"/>
    <xf numFmtId="165" fontId="17" fillId="9" borderId="30" xfId="0" applyNumberFormat="1" applyFont="1" applyFill="1" applyBorder="1"/>
    <xf numFmtId="14" fontId="1" fillId="13" borderId="0" xfId="0" applyNumberFormat="1" applyFont="1" applyFill="1" applyAlignment="1" applyProtection="1">
      <alignment horizontal="left"/>
      <protection locked="0"/>
    </xf>
    <xf numFmtId="0" fontId="0" fillId="0" borderId="22" xfId="0" applyBorder="1"/>
    <xf numFmtId="0" fontId="0" fillId="0" borderId="36" xfId="0" applyBorder="1"/>
    <xf numFmtId="0" fontId="0" fillId="10" borderId="50" xfId="0" applyFill="1" applyBorder="1"/>
    <xf numFmtId="0" fontId="7" fillId="5" borderId="50" xfId="0" applyFont="1" applyFill="1" applyBorder="1"/>
    <xf numFmtId="0" fontId="7" fillId="0" borderId="50" xfId="0" applyFont="1" applyBorder="1" applyAlignment="1">
      <alignment horizontal="left"/>
    </xf>
    <xf numFmtId="0" fontId="4" fillId="0" borderId="50" xfId="0" applyFont="1" applyBorder="1"/>
    <xf numFmtId="0" fontId="0" fillId="0" borderId="45" xfId="0" applyBorder="1" applyAlignment="1">
      <alignment horizontal="center"/>
    </xf>
    <xf numFmtId="0" fontId="0" fillId="0" borderId="6" xfId="0" applyBorder="1" applyAlignment="1">
      <alignment horizontal="left" indent="5"/>
    </xf>
    <xf numFmtId="0" fontId="8" fillId="0" borderId="1" xfId="0" applyFont="1" applyBorder="1"/>
    <xf numFmtId="0" fontId="11" fillId="0" borderId="8" xfId="2" applyFont="1" applyBorder="1"/>
    <xf numFmtId="0" fontId="11" fillId="0" borderId="52" xfId="0" applyFont="1" applyBorder="1"/>
    <xf numFmtId="0" fontId="11" fillId="8" borderId="0" xfId="0" applyFont="1" applyFill="1"/>
    <xf numFmtId="0" fontId="11" fillId="8" borderId="0" xfId="2" applyFont="1" applyFill="1"/>
    <xf numFmtId="0" fontId="1" fillId="8" borderId="0" xfId="0" applyFont="1" applyFill="1" applyAlignment="1" applyProtection="1">
      <alignment horizontal="left"/>
      <protection locked="0"/>
    </xf>
    <xf numFmtId="0" fontId="18" fillId="0" borderId="34" xfId="0" applyFont="1" applyBorder="1" applyAlignment="1">
      <alignment horizontal="center"/>
    </xf>
    <xf numFmtId="0" fontId="18" fillId="0" borderId="18" xfId="0" applyFont="1" applyBorder="1" applyAlignment="1">
      <alignment horizontal="center"/>
    </xf>
    <xf numFmtId="0" fontId="1" fillId="0" borderId="52" xfId="0" applyFont="1" applyBorder="1" applyAlignment="1" applyProtection="1">
      <alignment horizontal="left"/>
      <protection locked="0"/>
    </xf>
    <xf numFmtId="164" fontId="0" fillId="5" borderId="55" xfId="0" applyNumberFormat="1" applyFill="1" applyBorder="1" applyProtection="1">
      <protection locked="0"/>
    </xf>
    <xf numFmtId="10" fontId="7" fillId="0" borderId="23" xfId="0" applyNumberFormat="1" applyFont="1" applyBorder="1"/>
    <xf numFmtId="164" fontId="13" fillId="8" borderId="0" xfId="0" applyNumberFormat="1" applyFont="1" applyFill="1" applyAlignment="1">
      <alignment horizontal="center" vertical="center" wrapText="1"/>
    </xf>
    <xf numFmtId="164" fontId="1" fillId="8" borderId="0" xfId="0" applyNumberFormat="1" applyFont="1" applyFill="1" applyAlignment="1" applyProtection="1">
      <alignment horizontal="right"/>
      <protection locked="0"/>
    </xf>
    <xf numFmtId="10" fontId="7" fillId="0" borderId="14" xfId="0" applyNumberFormat="1" applyFont="1" applyBorder="1"/>
    <xf numFmtId="10" fontId="7" fillId="3" borderId="3" xfId="0" applyNumberFormat="1" applyFont="1" applyFill="1" applyBorder="1"/>
    <xf numFmtId="10" fontId="7" fillId="5" borderId="3" xfId="0" applyNumberFormat="1" applyFont="1" applyFill="1" applyBorder="1"/>
    <xf numFmtId="10" fontId="19" fillId="9" borderId="23" xfId="0" applyNumberFormat="1" applyFont="1" applyFill="1" applyBorder="1"/>
    <xf numFmtId="0" fontId="0" fillId="0" borderId="39" xfId="0" applyBorder="1"/>
    <xf numFmtId="0" fontId="0" fillId="0" borderId="40" xfId="0" applyBorder="1"/>
    <xf numFmtId="0" fontId="0" fillId="0" borderId="52" xfId="0" applyBorder="1"/>
    <xf numFmtId="0" fontId="0" fillId="0" borderId="10" xfId="0" applyBorder="1"/>
    <xf numFmtId="0" fontId="1" fillId="0" borderId="22" xfId="0" applyFont="1" applyBorder="1" applyAlignment="1" applyProtection="1">
      <alignment horizontal="left"/>
      <protection locked="0"/>
    </xf>
    <xf numFmtId="166" fontId="17" fillId="9" borderId="38" xfId="0" applyNumberFormat="1" applyFont="1" applyFill="1" applyBorder="1"/>
    <xf numFmtId="166" fontId="17" fillId="9" borderId="30" xfId="0" applyNumberFormat="1" applyFont="1" applyFill="1" applyBorder="1"/>
    <xf numFmtId="166" fontId="0" fillId="11" borderId="51" xfId="0" applyNumberFormat="1" applyFill="1" applyBorder="1" applyAlignment="1">
      <alignment horizontal="right"/>
    </xf>
    <xf numFmtId="166" fontId="0" fillId="11" borderId="9" xfId="0" applyNumberFormat="1" applyFill="1" applyBorder="1" applyAlignment="1">
      <alignment horizontal="right"/>
    </xf>
    <xf numFmtId="166" fontId="0" fillId="0" borderId="9" xfId="0" applyNumberFormat="1" applyBorder="1" applyAlignment="1" applyProtection="1">
      <alignment horizontal="right"/>
      <protection locked="0"/>
    </xf>
    <xf numFmtId="166" fontId="0" fillId="0" borderId="8" xfId="0" applyNumberFormat="1" applyBorder="1" applyAlignment="1" applyProtection="1">
      <alignment horizontal="right"/>
      <protection locked="0"/>
    </xf>
    <xf numFmtId="166" fontId="0" fillId="0" borderId="23" xfId="0" applyNumberFormat="1" applyBorder="1" applyAlignment="1" applyProtection="1">
      <alignment horizontal="right"/>
      <protection locked="0"/>
    </xf>
    <xf numFmtId="166" fontId="0" fillId="0" borderId="23" xfId="0" applyNumberFormat="1" applyBorder="1" applyAlignment="1">
      <alignment horizontal="right"/>
    </xf>
    <xf numFmtId="166" fontId="0" fillId="10" borderId="49" xfId="0" applyNumberFormat="1" applyFill="1" applyBorder="1" applyAlignment="1" applyProtection="1">
      <alignment horizontal="right"/>
      <protection locked="0"/>
    </xf>
    <xf numFmtId="166" fontId="0" fillId="11" borderId="1" xfId="0" applyNumberFormat="1" applyFill="1" applyBorder="1" applyAlignment="1">
      <alignment horizontal="right"/>
    </xf>
    <xf numFmtId="166" fontId="0" fillId="0" borderId="43" xfId="0" applyNumberFormat="1" applyBorder="1" applyAlignment="1" applyProtection="1">
      <alignment horizontal="right"/>
      <protection locked="0"/>
    </xf>
    <xf numFmtId="166" fontId="0" fillId="2" borderId="23" xfId="0" applyNumberFormat="1" applyFill="1" applyBorder="1" applyAlignment="1" applyProtection="1">
      <alignment horizontal="right"/>
      <protection locked="0"/>
    </xf>
    <xf numFmtId="166" fontId="6" fillId="5" borderId="49" xfId="0" applyNumberFormat="1" applyFont="1" applyFill="1" applyBorder="1" applyAlignment="1" applyProtection="1">
      <alignment horizontal="right"/>
      <protection locked="0"/>
    </xf>
    <xf numFmtId="166" fontId="6" fillId="11" borderId="1" xfId="0" applyNumberFormat="1" applyFont="1" applyFill="1" applyBorder="1" applyAlignment="1">
      <alignment horizontal="right"/>
    </xf>
    <xf numFmtId="166" fontId="0" fillId="2" borderId="15" xfId="0" applyNumberFormat="1" applyFill="1" applyBorder="1" applyAlignment="1" applyProtection="1">
      <alignment horizontal="right"/>
      <protection locked="0"/>
    </xf>
    <xf numFmtId="166" fontId="0" fillId="11" borderId="49" xfId="0" applyNumberFormat="1" applyFill="1" applyBorder="1" applyAlignment="1">
      <alignment horizontal="right"/>
    </xf>
    <xf numFmtId="166" fontId="6" fillId="0" borderId="1" xfId="0" applyNumberFormat="1" applyFont="1" applyBorder="1" applyAlignment="1" applyProtection="1">
      <alignment horizontal="right"/>
      <protection locked="0"/>
    </xf>
    <xf numFmtId="166" fontId="6" fillId="11" borderId="49" xfId="0" applyNumberFormat="1" applyFont="1" applyFill="1" applyBorder="1" applyAlignment="1">
      <alignment horizontal="right"/>
    </xf>
    <xf numFmtId="166" fontId="0" fillId="0" borderId="1" xfId="0" applyNumberFormat="1" applyBorder="1" applyAlignment="1" applyProtection="1">
      <alignment horizontal="right"/>
      <protection locked="0"/>
    </xf>
    <xf numFmtId="166" fontId="0" fillId="0" borderId="15" xfId="0" applyNumberFormat="1" applyBorder="1" applyAlignment="1" applyProtection="1">
      <alignment horizontal="right"/>
      <protection locked="0"/>
    </xf>
    <xf numFmtId="166" fontId="0" fillId="11" borderId="11" xfId="0" applyNumberFormat="1" applyFill="1" applyBorder="1" applyAlignment="1">
      <alignment horizontal="right"/>
    </xf>
    <xf numFmtId="166" fontId="0" fillId="11" borderId="44" xfId="0" applyNumberFormat="1" applyFill="1" applyBorder="1" applyAlignment="1">
      <alignment horizontal="right"/>
    </xf>
    <xf numFmtId="166" fontId="0" fillId="0" borderId="44" xfId="0" applyNumberFormat="1" applyBorder="1" applyAlignment="1" applyProtection="1">
      <alignment horizontal="right"/>
      <protection locked="0"/>
    </xf>
    <xf numFmtId="166" fontId="0" fillId="0" borderId="12" xfId="0" applyNumberFormat="1" applyBorder="1" applyAlignment="1" applyProtection="1">
      <alignment horizontal="right"/>
      <protection locked="0"/>
    </xf>
    <xf numFmtId="166" fontId="0" fillId="0" borderId="16" xfId="0" applyNumberFormat="1" applyBorder="1" applyAlignment="1" applyProtection="1">
      <alignment horizontal="right"/>
      <protection locked="0"/>
    </xf>
    <xf numFmtId="166" fontId="0" fillId="0" borderId="14" xfId="0" applyNumberFormat="1" applyBorder="1" applyAlignment="1">
      <alignment horizontal="right"/>
    </xf>
    <xf numFmtId="166" fontId="1" fillId="3" borderId="25" xfId="0" applyNumberFormat="1" applyFont="1" applyFill="1" applyBorder="1" applyAlignment="1">
      <alignment horizontal="right"/>
    </xf>
    <xf numFmtId="166" fontId="1" fillId="3" borderId="26" xfId="0" applyNumberFormat="1" applyFont="1" applyFill="1" applyBorder="1" applyAlignment="1">
      <alignment horizontal="right"/>
    </xf>
    <xf numFmtId="166" fontId="1" fillId="3" borderId="29" xfId="0" applyNumberFormat="1" applyFont="1" applyFill="1" applyBorder="1" applyAlignment="1">
      <alignment horizontal="right"/>
    </xf>
    <xf numFmtId="166" fontId="1" fillId="3" borderId="30" xfId="0" applyNumberFormat="1" applyFont="1" applyFill="1" applyBorder="1" applyAlignment="1">
      <alignment horizontal="right"/>
    </xf>
    <xf numFmtId="166" fontId="12" fillId="0" borderId="34" xfId="0" applyNumberFormat="1" applyFont="1" applyBorder="1" applyAlignment="1">
      <alignment horizontal="center"/>
    </xf>
    <xf numFmtId="166" fontId="12" fillId="0" borderId="18" xfId="0" applyNumberFormat="1" applyFont="1" applyBorder="1" applyAlignment="1">
      <alignment horizontal="center"/>
    </xf>
    <xf numFmtId="166" fontId="12" fillId="0" borderId="35" xfId="0" applyNumberFormat="1" applyFont="1" applyBorder="1" applyAlignment="1">
      <alignment horizontal="center"/>
    </xf>
    <xf numFmtId="166" fontId="0" fillId="0" borderId="55" xfId="0" applyNumberFormat="1" applyBorder="1" applyProtection="1">
      <protection locked="0"/>
    </xf>
    <xf numFmtId="166" fontId="0" fillId="0" borderId="13" xfId="0" applyNumberFormat="1" applyBorder="1" applyAlignment="1">
      <alignment horizontal="right"/>
    </xf>
    <xf numFmtId="166" fontId="0" fillId="0" borderId="54" xfId="0" applyNumberFormat="1" applyBorder="1" applyProtection="1">
      <protection locked="0"/>
    </xf>
    <xf numFmtId="166" fontId="0" fillId="0" borderId="57" xfId="0" applyNumberFormat="1" applyBorder="1" applyProtection="1">
      <protection locked="0"/>
    </xf>
    <xf numFmtId="166" fontId="0" fillId="5" borderId="55" xfId="0" applyNumberFormat="1" applyFill="1" applyBorder="1" applyProtection="1">
      <protection locked="0"/>
    </xf>
    <xf numFmtId="166" fontId="1" fillId="5" borderId="56" xfId="0" applyNumberFormat="1" applyFont="1" applyFill="1" applyBorder="1"/>
    <xf numFmtId="166" fontId="1" fillId="5" borderId="3" xfId="0" applyNumberFormat="1" applyFont="1" applyFill="1" applyBorder="1"/>
    <xf numFmtId="165" fontId="0" fillId="0" borderId="4" xfId="0" applyNumberFormat="1" applyBorder="1" applyProtection="1">
      <protection locked="0"/>
    </xf>
    <xf numFmtId="165" fontId="0" fillId="0" borderId="7" xfId="0" applyNumberFormat="1" applyBorder="1" applyProtection="1">
      <protection locked="0"/>
    </xf>
    <xf numFmtId="165" fontId="0" fillId="0" borderId="49" xfId="0" applyNumberFormat="1" applyBorder="1" applyProtection="1">
      <protection locked="0"/>
    </xf>
    <xf numFmtId="165" fontId="0" fillId="0" borderId="2" xfId="0" applyNumberFormat="1" applyBorder="1" applyProtection="1">
      <protection locked="0"/>
    </xf>
    <xf numFmtId="165" fontId="0" fillId="0" borderId="11" xfId="0" applyNumberFormat="1" applyBorder="1" applyProtection="1">
      <protection locked="0"/>
    </xf>
    <xf numFmtId="165" fontId="0" fillId="0" borderId="40" xfId="0" applyNumberFormat="1" applyBorder="1" applyProtection="1">
      <protection locked="0"/>
    </xf>
    <xf numFmtId="165" fontId="1" fillId="5" borderId="34" xfId="0" applyNumberFormat="1" applyFont="1" applyFill="1" applyBorder="1"/>
    <xf numFmtId="0" fontId="0" fillId="0" borderId="0" xfId="0" applyAlignment="1" applyProtection="1">
      <alignment horizontal="left"/>
      <protection locked="0"/>
    </xf>
    <xf numFmtId="0" fontId="11" fillId="0" borderId="52" xfId="2" applyFont="1" applyBorder="1"/>
    <xf numFmtId="0" fontId="0" fillId="0" borderId="22" xfId="0" applyBorder="1" applyAlignment="1" applyProtection="1">
      <alignment horizontal="left"/>
      <protection locked="0"/>
    </xf>
    <xf numFmtId="0" fontId="1" fillId="0" borderId="3" xfId="0" applyFont="1" applyBorder="1" applyAlignment="1">
      <alignment horizontal="center" vertical="center"/>
    </xf>
    <xf numFmtId="0" fontId="0" fillId="0" borderId="17" xfId="0" applyBorder="1" applyAlignment="1">
      <alignment horizontal="center" textRotation="90" wrapText="1"/>
    </xf>
    <xf numFmtId="0" fontId="7" fillId="0" borderId="18" xfId="0" applyFont="1" applyBorder="1" applyAlignment="1">
      <alignment horizontal="center" textRotation="90" wrapText="1"/>
    </xf>
    <xf numFmtId="0" fontId="4" fillId="0" borderId="18" xfId="0" applyFont="1" applyBorder="1" applyAlignment="1">
      <alignment horizontal="center" textRotation="90" wrapText="1"/>
    </xf>
    <xf numFmtId="0" fontId="0" fillId="0" borderId="18" xfId="0" applyBorder="1" applyAlignment="1">
      <alignment horizontal="center" textRotation="90" wrapText="1"/>
    </xf>
    <xf numFmtId="0" fontId="1" fillId="2" borderId="3" xfId="0" applyFont="1" applyFill="1" applyBorder="1" applyAlignment="1">
      <alignment horizontal="center" textRotation="90" wrapText="1"/>
    </xf>
    <xf numFmtId="0" fontId="0" fillId="0" borderId="35" xfId="0" applyBorder="1" applyAlignment="1">
      <alignment horizontal="center" textRotation="90" wrapText="1"/>
    </xf>
    <xf numFmtId="0" fontId="1" fillId="15" borderId="3" xfId="0" applyFont="1" applyFill="1" applyBorder="1" applyAlignment="1">
      <alignment horizontal="center" textRotation="90" wrapText="1"/>
    </xf>
    <xf numFmtId="0" fontId="8" fillId="3" borderId="3" xfId="0" applyFont="1" applyFill="1" applyBorder="1" applyAlignment="1">
      <alignment horizontal="center" textRotation="90" wrapText="1"/>
    </xf>
    <xf numFmtId="0" fontId="1" fillId="8" borderId="3" xfId="0" applyFont="1" applyFill="1" applyBorder="1" applyAlignment="1">
      <alignment horizontal="center" textRotation="90" wrapText="1"/>
    </xf>
    <xf numFmtId="0" fontId="7" fillId="0" borderId="13" xfId="0" applyFont="1" applyBorder="1" applyAlignment="1" applyProtection="1">
      <alignment horizontal="left"/>
      <protection locked="0"/>
    </xf>
    <xf numFmtId="4" fontId="0" fillId="0" borderId="10" xfId="0" applyNumberFormat="1" applyBorder="1"/>
    <xf numFmtId="4" fontId="0" fillId="0" borderId="9" xfId="0" applyNumberFormat="1" applyBorder="1"/>
    <xf numFmtId="4" fontId="0" fillId="0" borderId="8" xfId="0" applyNumberFormat="1" applyBorder="1"/>
    <xf numFmtId="4" fontId="0" fillId="2" borderId="13" xfId="0" applyNumberFormat="1" applyFill="1" applyBorder="1"/>
    <xf numFmtId="4" fontId="0" fillId="2" borderId="23" xfId="0" applyNumberFormat="1" applyFill="1" applyBorder="1"/>
    <xf numFmtId="4" fontId="0" fillId="15" borderId="23" xfId="0" applyNumberFormat="1" applyFill="1" applyBorder="1"/>
    <xf numFmtId="4" fontId="0" fillId="3" borderId="23" xfId="0" applyNumberFormat="1" applyFill="1" applyBorder="1"/>
    <xf numFmtId="4" fontId="1" fillId="8" borderId="23" xfId="0" applyNumberFormat="1" applyFont="1" applyFill="1" applyBorder="1"/>
    <xf numFmtId="0" fontId="7" fillId="0" borderId="15" xfId="0" applyFont="1" applyBorder="1" applyAlignment="1" applyProtection="1">
      <alignment horizontal="left"/>
      <protection locked="0"/>
    </xf>
    <xf numFmtId="4" fontId="0" fillId="0" borderId="1" xfId="0" applyNumberFormat="1" applyBorder="1"/>
    <xf numFmtId="4" fontId="0" fillId="0" borderId="43" xfId="0" applyNumberFormat="1" applyBorder="1"/>
    <xf numFmtId="4" fontId="0" fillId="0" borderId="2" xfId="0" applyNumberFormat="1" applyBorder="1"/>
    <xf numFmtId="4" fontId="0" fillId="3" borderId="15" xfId="0" applyNumberFormat="1" applyFill="1" applyBorder="1"/>
    <xf numFmtId="0" fontId="1" fillId="0" borderId="3" xfId="0" applyFont="1" applyBorder="1"/>
    <xf numFmtId="4" fontId="0" fillId="0" borderId="17" xfId="0" applyNumberFormat="1" applyBorder="1"/>
    <xf numFmtId="4" fontId="0" fillId="0" borderId="42" xfId="0" applyNumberFormat="1" applyBorder="1"/>
    <xf numFmtId="4" fontId="0" fillId="2" borderId="3" xfId="0" applyNumberFormat="1" applyFill="1" applyBorder="1"/>
    <xf numFmtId="4" fontId="0" fillId="15" borderId="3" xfId="0" applyNumberFormat="1" applyFill="1" applyBorder="1"/>
    <xf numFmtId="4" fontId="0" fillId="3" borderId="3" xfId="0" applyNumberFormat="1" applyFill="1" applyBorder="1"/>
    <xf numFmtId="4" fontId="1" fillId="8" borderId="3" xfId="0" applyNumberFormat="1" applyFont="1" applyFill="1" applyBorder="1"/>
    <xf numFmtId="10" fontId="15" fillId="0" borderId="30" xfId="0" applyNumberFormat="1" applyFont="1" applyBorder="1" applyAlignment="1">
      <alignment horizontal="center" vertical="center" wrapText="1"/>
    </xf>
    <xf numFmtId="10" fontId="15" fillId="0" borderId="14" xfId="0" applyNumberFormat="1" applyFont="1" applyBorder="1" applyAlignment="1">
      <alignment horizontal="center" vertical="center" wrapText="1"/>
    </xf>
    <xf numFmtId="10" fontId="15" fillId="0" borderId="21" xfId="0" applyNumberFormat="1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/>
    </xf>
    <xf numFmtId="0" fontId="1" fillId="0" borderId="42" xfId="0" applyFont="1" applyBorder="1" applyAlignment="1">
      <alignment horizontal="center"/>
    </xf>
    <xf numFmtId="0" fontId="14" fillId="0" borderId="53" xfId="0" applyFont="1" applyBorder="1" applyAlignment="1">
      <alignment horizontal="center" vertical="center"/>
    </xf>
    <xf numFmtId="0" fontId="14" fillId="0" borderId="48" xfId="0" applyFont="1" applyBorder="1" applyAlignment="1">
      <alignment horizontal="center" vertical="center"/>
    </xf>
    <xf numFmtId="10" fontId="1" fillId="0" borderId="30" xfId="0" applyNumberFormat="1" applyFont="1" applyBorder="1" applyAlignment="1">
      <alignment horizontal="center" vertical="center" wrapText="1"/>
    </xf>
    <xf numFmtId="10" fontId="1" fillId="0" borderId="14" xfId="0" applyNumberFormat="1" applyFont="1" applyBorder="1" applyAlignment="1">
      <alignment horizontal="center" vertical="center" wrapText="1"/>
    </xf>
    <xf numFmtId="10" fontId="1" fillId="0" borderId="21" xfId="0" applyNumberFormat="1" applyFont="1" applyBorder="1" applyAlignment="1">
      <alignment horizontal="center" vertical="center" wrapText="1"/>
    </xf>
    <xf numFmtId="0" fontId="1" fillId="4" borderId="28" xfId="0" applyFont="1" applyFill="1" applyBorder="1" applyAlignment="1">
      <alignment horizontal="center" vertical="center" wrapText="1"/>
    </xf>
    <xf numFmtId="0" fontId="1" fillId="4" borderId="26" xfId="0" applyFont="1" applyFill="1" applyBorder="1" applyAlignment="1">
      <alignment horizontal="center" vertical="center" wrapText="1"/>
    </xf>
    <xf numFmtId="0" fontId="1" fillId="4" borderId="29" xfId="0" applyFont="1" applyFill="1" applyBorder="1" applyAlignment="1">
      <alignment horizontal="center" vertical="center" wrapText="1"/>
    </xf>
    <xf numFmtId="0" fontId="1" fillId="3" borderId="41" xfId="0" applyFont="1" applyFill="1" applyBorder="1" applyAlignment="1">
      <alignment horizontal="center" vertical="center" wrapText="1"/>
    </xf>
    <xf numFmtId="0" fontId="1" fillId="3" borderId="42" xfId="0" applyFont="1" applyFill="1" applyBorder="1" applyAlignment="1">
      <alignment horizontal="center" vertical="center" wrapText="1"/>
    </xf>
    <xf numFmtId="0" fontId="1" fillId="3" borderId="56" xfId="0" applyFont="1" applyFill="1" applyBorder="1" applyAlignment="1">
      <alignment horizontal="center" vertical="center" wrapText="1"/>
    </xf>
    <xf numFmtId="0" fontId="0" fillId="0" borderId="34" xfId="0" applyBorder="1" applyAlignment="1">
      <alignment horizontal="center"/>
    </xf>
    <xf numFmtId="0" fontId="0" fillId="0" borderId="18" xfId="0" applyBorder="1" applyAlignment="1">
      <alignment horizontal="center"/>
    </xf>
    <xf numFmtId="0" fontId="1" fillId="0" borderId="3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164" fontId="0" fillId="0" borderId="27" xfId="0" applyNumberFormat="1" applyBorder="1" applyAlignment="1">
      <alignment horizontal="center" vertical="center"/>
    </xf>
    <xf numFmtId="164" fontId="0" fillId="0" borderId="20" xfId="0" applyNumberFormat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16" fillId="0" borderId="17" xfId="0" applyFont="1" applyBorder="1" applyAlignment="1">
      <alignment horizontal="center" vertical="center"/>
    </xf>
    <xf numFmtId="0" fontId="16" fillId="0" borderId="18" xfId="0" applyFont="1" applyBorder="1" applyAlignment="1">
      <alignment horizontal="center" vertical="center"/>
    </xf>
    <xf numFmtId="0" fontId="16" fillId="0" borderId="19" xfId="0" applyFont="1" applyBorder="1" applyAlignment="1">
      <alignment horizontal="center" vertical="center"/>
    </xf>
    <xf numFmtId="164" fontId="8" fillId="5" borderId="41" xfId="0" applyNumberFormat="1" applyFont="1" applyFill="1" applyBorder="1" applyAlignment="1">
      <alignment horizontal="center"/>
    </xf>
    <xf numFmtId="164" fontId="8" fillId="5" borderId="42" xfId="0" applyNumberFormat="1" applyFont="1" applyFill="1" applyBorder="1" applyAlignment="1">
      <alignment horizontal="center"/>
    </xf>
    <xf numFmtId="164" fontId="8" fillId="5" borderId="59" xfId="0" applyNumberFormat="1" applyFont="1" applyFill="1" applyBorder="1" applyAlignment="1">
      <alignment horizontal="center"/>
    </xf>
    <xf numFmtId="164" fontId="8" fillId="5" borderId="53" xfId="0" applyNumberFormat="1" applyFont="1" applyFill="1" applyBorder="1" applyAlignment="1">
      <alignment horizontal="center"/>
    </xf>
    <xf numFmtId="0" fontId="0" fillId="0" borderId="30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1" fillId="0" borderId="0" xfId="0" applyFont="1" applyAlignment="1" applyProtection="1">
      <alignment horizontal="left"/>
      <protection locked="0"/>
    </xf>
    <xf numFmtId="0" fontId="1" fillId="13" borderId="0" xfId="0" applyFont="1" applyFill="1" applyAlignment="1" applyProtection="1">
      <alignment horizontal="left"/>
      <protection locked="0"/>
    </xf>
    <xf numFmtId="0" fontId="1" fillId="0" borderId="22" xfId="0" applyFont="1" applyBorder="1" applyAlignment="1" applyProtection="1">
      <alignment horizontal="left"/>
      <protection locked="0"/>
    </xf>
    <xf numFmtId="0" fontId="3" fillId="0" borderId="0" xfId="0" applyFont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0" fontId="1" fillId="12" borderId="58" xfId="0" applyFont="1" applyFill="1" applyBorder="1" applyAlignment="1">
      <alignment horizontal="left" vertical="center"/>
    </xf>
    <xf numFmtId="0" fontId="1" fillId="12" borderId="47" xfId="0" applyFont="1" applyFill="1" applyBorder="1" applyAlignment="1">
      <alignment horizontal="left" vertical="center"/>
    </xf>
    <xf numFmtId="0" fontId="1" fillId="12" borderId="21" xfId="0" applyFont="1" applyFill="1" applyBorder="1" applyAlignment="1">
      <alignment horizontal="left" vertical="center"/>
    </xf>
    <xf numFmtId="0" fontId="1" fillId="0" borderId="27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0" fillId="0" borderId="22" xfId="0" applyBorder="1" applyAlignment="1" applyProtection="1">
      <alignment horizontal="left"/>
      <protection locked="0"/>
    </xf>
    <xf numFmtId="164" fontId="1" fillId="0" borderId="39" xfId="0" applyNumberFormat="1" applyFont="1" applyBorder="1" applyAlignment="1" applyProtection="1">
      <alignment horizontal="left"/>
      <protection locked="0"/>
    </xf>
    <xf numFmtId="0" fontId="1" fillId="0" borderId="25" xfId="0" applyFont="1" applyBorder="1" applyAlignment="1">
      <alignment horizontal="center" wrapText="1"/>
    </xf>
    <xf numFmtId="0" fontId="1" fillId="0" borderId="24" xfId="0" applyFont="1" applyBorder="1" applyAlignment="1">
      <alignment horizontal="center" wrapText="1"/>
    </xf>
    <xf numFmtId="166" fontId="8" fillId="5" borderId="41" xfId="0" applyNumberFormat="1" applyFont="1" applyFill="1" applyBorder="1" applyAlignment="1">
      <alignment horizontal="center"/>
    </xf>
    <xf numFmtId="166" fontId="8" fillId="5" borderId="42" xfId="0" applyNumberFormat="1" applyFont="1" applyFill="1" applyBorder="1" applyAlignment="1">
      <alignment horizontal="center"/>
    </xf>
    <xf numFmtId="166" fontId="8" fillId="5" borderId="59" xfId="0" applyNumberFormat="1" applyFont="1" applyFill="1" applyBorder="1" applyAlignment="1">
      <alignment horizontal="center"/>
    </xf>
    <xf numFmtId="166" fontId="8" fillId="5" borderId="53" xfId="0" applyNumberFormat="1" applyFont="1" applyFill="1" applyBorder="1" applyAlignment="1">
      <alignment horizontal="center"/>
    </xf>
    <xf numFmtId="166" fontId="1" fillId="0" borderId="41" xfId="0" applyNumberFormat="1" applyFont="1" applyBorder="1" applyAlignment="1">
      <alignment horizontal="center"/>
    </xf>
    <xf numFmtId="166" fontId="1" fillId="0" borderId="42" xfId="0" applyNumberFormat="1" applyFont="1" applyBorder="1" applyAlignment="1">
      <alignment horizontal="center"/>
    </xf>
    <xf numFmtId="166" fontId="0" fillId="0" borderId="27" xfId="0" applyNumberFormat="1" applyBorder="1" applyAlignment="1">
      <alignment horizontal="center" vertical="center"/>
    </xf>
    <xf numFmtId="166" fontId="0" fillId="0" borderId="20" xfId="0" applyNumberFormat="1" applyBorder="1" applyAlignment="1">
      <alignment horizontal="center" vertical="center"/>
    </xf>
    <xf numFmtId="166" fontId="0" fillId="0" borderId="30" xfId="0" applyNumberFormat="1" applyBorder="1" applyAlignment="1">
      <alignment horizontal="center" vertical="center"/>
    </xf>
    <xf numFmtId="166" fontId="0" fillId="0" borderId="21" xfId="0" applyNumberFormat="1" applyBorder="1" applyAlignment="1">
      <alignment horizontal="center" vertical="center"/>
    </xf>
    <xf numFmtId="166" fontId="14" fillId="0" borderId="53" xfId="0" applyNumberFormat="1" applyFont="1" applyBorder="1" applyAlignment="1">
      <alignment horizontal="center" vertical="center"/>
    </xf>
    <xf numFmtId="166" fontId="14" fillId="0" borderId="48" xfId="0" applyNumberFormat="1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</cellXfs>
  <cellStyles count="3">
    <cellStyle name="Normální" xfId="0" builtinId="0"/>
    <cellStyle name="Normální 2" xfId="1" xr:uid="{00000000-0005-0000-0000-000001000000}"/>
    <cellStyle name="normální_Tabulka školy, návrh rozpočtu" xfId="2" xr:uid="{00000000-0005-0000-0000-000002000000}"/>
  </cellStyles>
  <dxfs count="4">
    <dxf>
      <font>
        <color theme="0"/>
      </font>
      <numFmt numFmtId="167" formatCode=";;;"/>
    </dxf>
    <dxf>
      <numFmt numFmtId="167" formatCode=";;;"/>
    </dxf>
    <dxf>
      <font>
        <color theme="0"/>
      </font>
      <numFmt numFmtId="167" formatCode=";;;"/>
    </dxf>
    <dxf>
      <numFmt numFmtId="167" formatCode=";;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lang\Documents\TSMCH\Pl&#225;n%202024\TSmCh%20-%20NR%202024%20+%20SVR%202025-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R 2024"/>
      <sheetName val="SVR 2025-2026"/>
    </sheetNames>
    <sheetDataSet>
      <sheetData sheetId="0">
        <row r="50">
          <cell r="V50">
            <v>6727710.7999999998</v>
          </cell>
          <cell r="W50">
            <v>38196380.960000001</v>
          </cell>
          <cell r="X50">
            <v>40291757</v>
          </cell>
        </row>
        <row r="51">
          <cell r="V51">
            <v>4198936.8</v>
          </cell>
          <cell r="W51">
            <v>0</v>
          </cell>
          <cell r="X51">
            <v>0</v>
          </cell>
        </row>
        <row r="52">
          <cell r="V52">
            <v>2328774</v>
          </cell>
          <cell r="W52">
            <v>36774174</v>
          </cell>
          <cell r="X52">
            <v>38891757</v>
          </cell>
        </row>
        <row r="53">
          <cell r="V53">
            <v>0</v>
          </cell>
          <cell r="W53">
            <v>0</v>
          </cell>
          <cell r="X53">
            <v>0</v>
          </cell>
        </row>
        <row r="54">
          <cell r="V54">
            <v>200000</v>
          </cell>
          <cell r="W54">
            <v>1422206.96</v>
          </cell>
          <cell r="X54">
            <v>1400000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AD133"/>
  <sheetViews>
    <sheetView showGridLines="0" tabSelected="1" zoomScale="80" zoomScaleNormal="80" zoomScaleSheetLayoutView="80" workbookViewId="0">
      <selection activeCell="E60" sqref="E60"/>
    </sheetView>
  </sheetViews>
  <sheetFormatPr defaultColWidth="0" defaultRowHeight="15" zeroHeight="1" x14ac:dyDescent="0.25"/>
  <cols>
    <col min="1" max="1" width="4.5703125" customWidth="1"/>
    <col min="2" max="2" width="9.140625" customWidth="1"/>
    <col min="3" max="3" width="36.7109375" customWidth="1"/>
    <col min="4" max="4" width="16.5703125" customWidth="1"/>
    <col min="5" max="5" width="17.85546875" customWidth="1"/>
    <col min="6" max="6" width="16.85546875" customWidth="1"/>
    <col min="7" max="7" width="21.28515625" bestFit="1" customWidth="1"/>
    <col min="8" max="8" width="14.140625" customWidth="1"/>
    <col min="9" max="9" width="14.85546875" customWidth="1"/>
    <col min="10" max="10" width="16.140625" customWidth="1"/>
    <col min="11" max="11" width="17.85546875" customWidth="1"/>
    <col min="12" max="12" width="13.7109375" customWidth="1"/>
    <col min="13" max="13" width="23.42578125" style="1" bestFit="1" customWidth="1"/>
    <col min="14" max="14" width="15.5703125" customWidth="1"/>
    <col min="15" max="15" width="18.7109375" customWidth="1"/>
    <col min="16" max="18" width="16.42578125" customWidth="1"/>
    <col min="19" max="19" width="21.140625" customWidth="1"/>
    <col min="20" max="20" width="16.42578125" customWidth="1"/>
    <col min="21" max="21" width="14.85546875" customWidth="1"/>
    <col min="22" max="22" width="16.140625" bestFit="1" customWidth="1"/>
    <col min="23" max="23" width="14.140625" bestFit="1" customWidth="1"/>
    <col min="24" max="24" width="16.42578125" customWidth="1"/>
    <col min="25" max="25" width="17.7109375" customWidth="1"/>
    <col min="26" max="26" width="15.140625" customWidth="1"/>
    <col min="27" max="27" width="19.140625" customWidth="1"/>
    <col min="28" max="28" width="17.7109375" customWidth="1"/>
    <col min="29" max="29" width="5.85546875" customWidth="1"/>
    <col min="30" max="30" width="0" hidden="1" customWidth="1"/>
    <col min="31" max="16384" width="9.140625" hidden="1"/>
  </cols>
  <sheetData>
    <row r="1" spans="1:30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3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</row>
    <row r="2" spans="1:30" ht="21" x14ac:dyDescent="0.35">
      <c r="A2" s="2"/>
      <c r="B2" s="4" t="s">
        <v>99</v>
      </c>
      <c r="C2" s="2"/>
      <c r="D2" s="2"/>
      <c r="E2" s="2"/>
      <c r="F2" s="2"/>
      <c r="G2" s="2"/>
      <c r="H2" s="2"/>
      <c r="I2" s="2"/>
      <c r="J2" s="2"/>
      <c r="K2" s="2"/>
      <c r="L2" s="2"/>
      <c r="M2" s="3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</row>
    <row r="3" spans="1:30" ht="7.5" customHeight="1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3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</row>
    <row r="4" spans="1:30" ht="21" x14ac:dyDescent="0.35">
      <c r="A4" s="2"/>
      <c r="B4" s="2" t="s">
        <v>43</v>
      </c>
      <c r="C4" s="2"/>
      <c r="D4" s="257" t="s">
        <v>105</v>
      </c>
      <c r="E4" s="257"/>
      <c r="F4" s="257"/>
      <c r="G4" s="257"/>
      <c r="H4" s="257"/>
      <c r="I4" s="257"/>
      <c r="J4" s="257"/>
      <c r="K4" s="257"/>
      <c r="L4" s="257"/>
      <c r="M4" s="257"/>
      <c r="N4" s="257"/>
      <c r="O4" s="257"/>
      <c r="P4" s="257"/>
      <c r="Q4" s="257"/>
      <c r="R4" s="257"/>
      <c r="S4" s="257"/>
      <c r="T4" s="257"/>
      <c r="U4" s="257"/>
      <c r="V4" s="2"/>
      <c r="W4" s="2"/>
      <c r="X4" s="2"/>
      <c r="Y4" s="2"/>
      <c r="Z4" s="2"/>
      <c r="AA4" s="2"/>
      <c r="AB4" s="2"/>
      <c r="AC4" s="2"/>
    </row>
    <row r="5" spans="1:30" ht="3.75" customHeight="1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3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</row>
    <row r="6" spans="1:30" x14ac:dyDescent="0.25">
      <c r="A6" s="2"/>
      <c r="B6" s="2" t="s">
        <v>44</v>
      </c>
      <c r="C6" s="2"/>
      <c r="D6" s="79">
        <v>79065</v>
      </c>
      <c r="E6" s="2"/>
      <c r="F6" s="2"/>
      <c r="G6" s="2"/>
      <c r="H6" s="2"/>
      <c r="I6" s="2"/>
      <c r="J6" s="2"/>
      <c r="K6" s="2"/>
      <c r="L6" s="2"/>
      <c r="M6" s="3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</row>
    <row r="7" spans="1:30" ht="3.75" customHeight="1" x14ac:dyDescent="0.25">
      <c r="A7" s="2"/>
      <c r="B7" s="2"/>
      <c r="C7" s="2"/>
      <c r="D7" s="5"/>
      <c r="E7" s="2"/>
      <c r="F7" s="2"/>
      <c r="G7" s="2"/>
      <c r="H7" s="2"/>
      <c r="I7" s="2"/>
      <c r="J7" s="2"/>
      <c r="K7" s="2"/>
      <c r="L7" s="2"/>
      <c r="M7" s="3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</row>
    <row r="8" spans="1:30" x14ac:dyDescent="0.25">
      <c r="A8" s="2"/>
      <c r="B8" s="2" t="s">
        <v>45</v>
      </c>
      <c r="C8" s="2"/>
      <c r="D8" s="258" t="s">
        <v>106</v>
      </c>
      <c r="E8" s="258"/>
      <c r="F8" s="258"/>
      <c r="G8" s="258"/>
      <c r="H8" s="258"/>
      <c r="I8" s="258"/>
      <c r="J8" s="258"/>
      <c r="K8" s="258"/>
      <c r="L8" s="258"/>
      <c r="M8" s="258"/>
      <c r="N8" s="258"/>
      <c r="O8" s="258"/>
      <c r="P8" s="258"/>
      <c r="Q8" s="258"/>
      <c r="R8" s="258"/>
      <c r="S8" s="258"/>
      <c r="T8" s="258"/>
      <c r="U8" s="258"/>
      <c r="V8" s="2"/>
      <c r="W8" s="2"/>
      <c r="X8" s="2"/>
      <c r="Y8" s="2"/>
      <c r="Z8" s="2"/>
      <c r="AA8" s="2"/>
      <c r="AB8" s="2"/>
      <c r="AC8" s="2"/>
    </row>
    <row r="9" spans="1:30" ht="15.75" thickBot="1" x14ac:dyDescent="0.3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3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</row>
    <row r="10" spans="1:30" ht="29.25" customHeight="1" thickBot="1" x14ac:dyDescent="0.3">
      <c r="A10" s="2"/>
      <c r="B10" s="282" t="s">
        <v>37</v>
      </c>
      <c r="C10" s="262" t="s">
        <v>38</v>
      </c>
      <c r="D10" s="245" t="s">
        <v>100</v>
      </c>
      <c r="E10" s="246"/>
      <c r="F10" s="246"/>
      <c r="G10" s="246"/>
      <c r="H10" s="246"/>
      <c r="I10" s="247"/>
      <c r="J10" s="245" t="s">
        <v>101</v>
      </c>
      <c r="K10" s="246"/>
      <c r="L10" s="246"/>
      <c r="M10" s="246"/>
      <c r="N10" s="246"/>
      <c r="O10" s="247"/>
      <c r="P10" s="245" t="s">
        <v>102</v>
      </c>
      <c r="Q10" s="246"/>
      <c r="R10" s="246"/>
      <c r="S10" s="246"/>
      <c r="T10" s="246"/>
      <c r="U10" s="247"/>
      <c r="V10" s="245" t="s">
        <v>103</v>
      </c>
      <c r="W10" s="246"/>
      <c r="X10" s="246"/>
      <c r="Y10" s="246"/>
      <c r="Z10" s="246"/>
      <c r="AA10" s="247"/>
      <c r="AB10" s="228" t="s">
        <v>104</v>
      </c>
      <c r="AC10" s="2"/>
      <c r="AD10" s="2"/>
    </row>
    <row r="11" spans="1:30" ht="30.75" customHeight="1" thickBot="1" x14ac:dyDescent="0.3">
      <c r="A11" s="2"/>
      <c r="B11" s="283"/>
      <c r="C11" s="263"/>
      <c r="D11" s="231" t="s">
        <v>39</v>
      </c>
      <c r="E11" s="232"/>
      <c r="F11" s="232"/>
      <c r="G11" s="233"/>
      <c r="H11" s="6" t="s">
        <v>40</v>
      </c>
      <c r="I11" s="6" t="s">
        <v>61</v>
      </c>
      <c r="J11" s="231" t="s">
        <v>39</v>
      </c>
      <c r="K11" s="232"/>
      <c r="L11" s="232"/>
      <c r="M11" s="233"/>
      <c r="N11" s="6" t="s">
        <v>40</v>
      </c>
      <c r="O11" s="6" t="s">
        <v>61</v>
      </c>
      <c r="P11" s="231" t="s">
        <v>39</v>
      </c>
      <c r="Q11" s="232"/>
      <c r="R11" s="232"/>
      <c r="S11" s="233"/>
      <c r="T11" s="6" t="s">
        <v>40</v>
      </c>
      <c r="U11" s="6" t="s">
        <v>61</v>
      </c>
      <c r="V11" s="231" t="s">
        <v>39</v>
      </c>
      <c r="W11" s="232"/>
      <c r="X11" s="232"/>
      <c r="Y11" s="233"/>
      <c r="Z11" s="6" t="s">
        <v>40</v>
      </c>
      <c r="AA11" s="6" t="s">
        <v>61</v>
      </c>
      <c r="AB11" s="229"/>
      <c r="AC11" s="2"/>
      <c r="AD11" s="2"/>
    </row>
    <row r="12" spans="1:30" ht="15.75" customHeight="1" thickBot="1" x14ac:dyDescent="0.3">
      <c r="A12" s="2"/>
      <c r="B12" s="283"/>
      <c r="C12" s="264"/>
      <c r="D12" s="234" t="s">
        <v>62</v>
      </c>
      <c r="E12" s="235"/>
      <c r="F12" s="235"/>
      <c r="G12" s="235"/>
      <c r="H12" s="235"/>
      <c r="I12" s="236"/>
      <c r="J12" s="234" t="s">
        <v>62</v>
      </c>
      <c r="K12" s="235"/>
      <c r="L12" s="235"/>
      <c r="M12" s="235"/>
      <c r="N12" s="235"/>
      <c r="O12" s="236"/>
      <c r="P12" s="234" t="s">
        <v>62</v>
      </c>
      <c r="Q12" s="235"/>
      <c r="R12" s="235"/>
      <c r="S12" s="235"/>
      <c r="T12" s="235"/>
      <c r="U12" s="236"/>
      <c r="V12" s="234" t="s">
        <v>62</v>
      </c>
      <c r="W12" s="235"/>
      <c r="X12" s="235"/>
      <c r="Y12" s="235"/>
      <c r="Z12" s="235"/>
      <c r="AA12" s="236"/>
      <c r="AB12" s="229"/>
      <c r="AC12" s="2"/>
      <c r="AD12" s="2"/>
    </row>
    <row r="13" spans="1:30" ht="15.75" customHeight="1" thickBot="1" x14ac:dyDescent="0.3">
      <c r="A13" s="2"/>
      <c r="B13" s="284"/>
      <c r="C13" s="265"/>
      <c r="D13" s="237" t="s">
        <v>57</v>
      </c>
      <c r="E13" s="238"/>
      <c r="F13" s="238"/>
      <c r="G13" s="241" t="s">
        <v>63</v>
      </c>
      <c r="H13" s="252" t="s">
        <v>66</v>
      </c>
      <c r="I13" s="239" t="s">
        <v>62</v>
      </c>
      <c r="J13" s="237" t="s">
        <v>57</v>
      </c>
      <c r="K13" s="238"/>
      <c r="L13" s="238"/>
      <c r="M13" s="241" t="s">
        <v>63</v>
      </c>
      <c r="N13" s="252" t="s">
        <v>66</v>
      </c>
      <c r="O13" s="239" t="s">
        <v>62</v>
      </c>
      <c r="P13" s="237" t="s">
        <v>57</v>
      </c>
      <c r="Q13" s="238"/>
      <c r="R13" s="238"/>
      <c r="S13" s="241" t="s">
        <v>63</v>
      </c>
      <c r="T13" s="252" t="s">
        <v>66</v>
      </c>
      <c r="U13" s="239" t="s">
        <v>62</v>
      </c>
      <c r="V13" s="237" t="s">
        <v>57</v>
      </c>
      <c r="W13" s="238"/>
      <c r="X13" s="238"/>
      <c r="Y13" s="241" t="s">
        <v>63</v>
      </c>
      <c r="Z13" s="252" t="s">
        <v>66</v>
      </c>
      <c r="AA13" s="239" t="s">
        <v>62</v>
      </c>
      <c r="AB13" s="229"/>
      <c r="AC13" s="2"/>
      <c r="AD13" s="2"/>
    </row>
    <row r="14" spans="1:30" ht="15.75" thickBot="1" x14ac:dyDescent="0.3">
      <c r="A14" s="2"/>
      <c r="B14" s="7"/>
      <c r="C14" s="8"/>
      <c r="D14" s="124" t="s">
        <v>58</v>
      </c>
      <c r="E14" s="125" t="s">
        <v>90</v>
      </c>
      <c r="F14" s="125" t="s">
        <v>59</v>
      </c>
      <c r="G14" s="242"/>
      <c r="H14" s="253"/>
      <c r="I14" s="240"/>
      <c r="J14" s="124" t="s">
        <v>58</v>
      </c>
      <c r="K14" s="125" t="s">
        <v>90</v>
      </c>
      <c r="L14" s="125" t="s">
        <v>59</v>
      </c>
      <c r="M14" s="242"/>
      <c r="N14" s="253"/>
      <c r="O14" s="240"/>
      <c r="P14" s="124" t="s">
        <v>58</v>
      </c>
      <c r="Q14" s="125" t="s">
        <v>90</v>
      </c>
      <c r="R14" s="125" t="s">
        <v>59</v>
      </c>
      <c r="S14" s="242"/>
      <c r="T14" s="253"/>
      <c r="U14" s="240"/>
      <c r="V14" s="124" t="s">
        <v>58</v>
      </c>
      <c r="W14" s="125" t="s">
        <v>90</v>
      </c>
      <c r="X14" s="125" t="s">
        <v>59</v>
      </c>
      <c r="Y14" s="242"/>
      <c r="Z14" s="253"/>
      <c r="AA14" s="240"/>
      <c r="AB14" s="230"/>
      <c r="AC14" s="2"/>
      <c r="AD14" s="2"/>
    </row>
    <row r="15" spans="1:30" x14ac:dyDescent="0.25">
      <c r="A15" s="2"/>
      <c r="B15" s="32" t="s">
        <v>0</v>
      </c>
      <c r="C15" s="33" t="s">
        <v>52</v>
      </c>
      <c r="D15" s="9">
        <v>0</v>
      </c>
      <c r="E15" s="10">
        <v>0</v>
      </c>
      <c r="F15" s="52">
        <v>23434114.959999997</v>
      </c>
      <c r="G15" s="58">
        <f>SUM(D15:F15)</f>
        <v>23434114.959999997</v>
      </c>
      <c r="H15" s="61">
        <v>21624199.280000001</v>
      </c>
      <c r="I15" s="11">
        <f>G15+H15</f>
        <v>45058314.239999995</v>
      </c>
      <c r="J15" s="142">
        <v>0</v>
      </c>
      <c r="K15" s="143">
        <v>0</v>
      </c>
      <c r="L15" s="144">
        <v>16690000</v>
      </c>
      <c r="M15" s="145">
        <f t="shared" ref="M15" si="0">SUM(J15:L15)</f>
        <v>16690000</v>
      </c>
      <c r="N15" s="146">
        <v>17100000</v>
      </c>
      <c r="O15" s="147">
        <f>M15+N15</f>
        <v>33790000</v>
      </c>
      <c r="P15" s="9">
        <v>0</v>
      </c>
      <c r="Q15" s="10">
        <v>0</v>
      </c>
      <c r="R15" s="52">
        <v>12907883.93</v>
      </c>
      <c r="S15" s="58">
        <f>SUM(P15:R15)</f>
        <v>12907883.93</v>
      </c>
      <c r="T15" s="61">
        <v>10941444.259999998</v>
      </c>
      <c r="U15" s="11">
        <f>S15+T15</f>
        <v>23849328.189999998</v>
      </c>
      <c r="V15" s="9">
        <v>0</v>
      </c>
      <c r="W15" s="10">
        <v>0</v>
      </c>
      <c r="X15" s="52">
        <v>23000000</v>
      </c>
      <c r="Y15" s="58">
        <f>SUM(V15:X15)</f>
        <v>23000000</v>
      </c>
      <c r="Z15" s="61">
        <v>22000000</v>
      </c>
      <c r="AA15" s="11">
        <f>Y15+Z15</f>
        <v>45000000</v>
      </c>
      <c r="AB15" s="128">
        <f>(AA15/O15)</f>
        <v>1.3317549570878959</v>
      </c>
      <c r="AC15" s="2"/>
      <c r="AD15" s="2"/>
    </row>
    <row r="16" spans="1:30" x14ac:dyDescent="0.25">
      <c r="A16" s="2"/>
      <c r="B16" s="12" t="s">
        <v>1</v>
      </c>
      <c r="C16" s="112" t="s">
        <v>60</v>
      </c>
      <c r="D16" s="53">
        <v>169016600</v>
      </c>
      <c r="E16" s="13">
        <v>0</v>
      </c>
      <c r="F16" s="13">
        <v>0</v>
      </c>
      <c r="G16" s="59">
        <f t="shared" ref="G16:G23" si="1">SUM(D16:F16)</f>
        <v>169016600</v>
      </c>
      <c r="H16" s="62">
        <v>0</v>
      </c>
      <c r="I16" s="11">
        <f t="shared" ref="I16:I23" si="2">G16+H16</f>
        <v>169016600</v>
      </c>
      <c r="J16" s="148">
        <v>171816600</v>
      </c>
      <c r="K16" s="149">
        <v>0</v>
      </c>
      <c r="L16" s="149">
        <v>0</v>
      </c>
      <c r="M16" s="150">
        <f t="shared" ref="M16:M23" si="3">SUM(J16:L16)</f>
        <v>171816600</v>
      </c>
      <c r="N16" s="151">
        <v>0</v>
      </c>
      <c r="O16" s="147">
        <f t="shared" ref="O16:O20" si="4">M16+N16</f>
        <v>171816600</v>
      </c>
      <c r="P16" s="53">
        <v>85908300</v>
      </c>
      <c r="Q16" s="13">
        <v>0</v>
      </c>
      <c r="R16" s="13">
        <v>0</v>
      </c>
      <c r="S16" s="59">
        <f t="shared" ref="S16:S23" si="5">SUM(P16:R16)</f>
        <v>85908300</v>
      </c>
      <c r="T16" s="62">
        <v>0</v>
      </c>
      <c r="U16" s="11">
        <f t="shared" ref="U16:U20" si="6">S16+T16</f>
        <v>85908300</v>
      </c>
      <c r="V16" s="53">
        <v>182750000</v>
      </c>
      <c r="W16" s="13">
        <v>0</v>
      </c>
      <c r="X16" s="13">
        <v>0</v>
      </c>
      <c r="Y16" s="59">
        <f t="shared" ref="Y16:Y23" si="7">SUM(V16:X16)</f>
        <v>182750000</v>
      </c>
      <c r="Z16" s="62">
        <v>0</v>
      </c>
      <c r="AA16" s="11">
        <f t="shared" ref="AA16:AA20" si="8">Y16+Z16</f>
        <v>182750000</v>
      </c>
      <c r="AB16" s="128">
        <f t="shared" ref="AB16:AB24" si="9">(AA16/O16)</f>
        <v>1.0636341308115747</v>
      </c>
      <c r="AC16" s="2"/>
      <c r="AD16" s="2"/>
    </row>
    <row r="17" spans="1:30" x14ac:dyDescent="0.25">
      <c r="A17" s="2"/>
      <c r="B17" s="12" t="s">
        <v>3</v>
      </c>
      <c r="C17" s="113" t="s">
        <v>79</v>
      </c>
      <c r="D17" s="54">
        <v>0</v>
      </c>
      <c r="E17" s="14">
        <v>0</v>
      </c>
      <c r="F17" s="14">
        <v>0</v>
      </c>
      <c r="G17" s="59">
        <f t="shared" si="1"/>
        <v>0</v>
      </c>
      <c r="H17" s="63">
        <v>0</v>
      </c>
      <c r="I17" s="11">
        <f t="shared" si="2"/>
        <v>0</v>
      </c>
      <c r="J17" s="152">
        <v>0</v>
      </c>
      <c r="K17" s="153">
        <v>0</v>
      </c>
      <c r="L17" s="153">
        <v>0</v>
      </c>
      <c r="M17" s="150">
        <f t="shared" si="3"/>
        <v>0</v>
      </c>
      <c r="N17" s="154">
        <v>0</v>
      </c>
      <c r="O17" s="147">
        <f t="shared" si="4"/>
        <v>0</v>
      </c>
      <c r="P17" s="54">
        <v>0</v>
      </c>
      <c r="Q17" s="14">
        <v>0</v>
      </c>
      <c r="R17" s="14">
        <v>0</v>
      </c>
      <c r="S17" s="59">
        <f t="shared" si="5"/>
        <v>0</v>
      </c>
      <c r="T17" s="63">
        <v>0</v>
      </c>
      <c r="U17" s="11">
        <f t="shared" si="6"/>
        <v>0</v>
      </c>
      <c r="V17" s="54">
        <v>0</v>
      </c>
      <c r="W17" s="14">
        <v>0</v>
      </c>
      <c r="X17" s="14">
        <v>0</v>
      </c>
      <c r="Y17" s="59">
        <f t="shared" si="7"/>
        <v>0</v>
      </c>
      <c r="Z17" s="63">
        <v>0</v>
      </c>
      <c r="AA17" s="11">
        <f t="shared" si="8"/>
        <v>0</v>
      </c>
      <c r="AB17" s="128" t="e">
        <f t="shared" si="9"/>
        <v>#DIV/0!</v>
      </c>
      <c r="AC17" s="2"/>
      <c r="AD17" s="2"/>
    </row>
    <row r="18" spans="1:30" x14ac:dyDescent="0.25">
      <c r="A18" s="2"/>
      <c r="B18" s="12" t="s">
        <v>5</v>
      </c>
      <c r="C18" s="114" t="s">
        <v>53</v>
      </c>
      <c r="D18" s="15">
        <v>0</v>
      </c>
      <c r="E18" s="55">
        <v>0</v>
      </c>
      <c r="F18" s="14">
        <v>0</v>
      </c>
      <c r="G18" s="59">
        <f t="shared" si="1"/>
        <v>0</v>
      </c>
      <c r="H18" s="61">
        <v>0</v>
      </c>
      <c r="I18" s="11">
        <f t="shared" si="2"/>
        <v>0</v>
      </c>
      <c r="J18" s="155">
        <v>0</v>
      </c>
      <c r="K18" s="156">
        <v>0</v>
      </c>
      <c r="L18" s="153">
        <v>0</v>
      </c>
      <c r="M18" s="150">
        <f t="shared" si="3"/>
        <v>0</v>
      </c>
      <c r="N18" s="146">
        <v>0</v>
      </c>
      <c r="O18" s="147">
        <f t="shared" si="4"/>
        <v>0</v>
      </c>
      <c r="P18" s="15">
        <v>0</v>
      </c>
      <c r="Q18" s="55">
        <v>0</v>
      </c>
      <c r="R18" s="14">
        <v>0</v>
      </c>
      <c r="S18" s="59">
        <f t="shared" si="5"/>
        <v>0</v>
      </c>
      <c r="T18" s="61">
        <v>0</v>
      </c>
      <c r="U18" s="11">
        <f t="shared" si="6"/>
        <v>0</v>
      </c>
      <c r="V18" s="15">
        <v>0</v>
      </c>
      <c r="W18" s="55">
        <v>0</v>
      </c>
      <c r="X18" s="14">
        <v>0</v>
      </c>
      <c r="Y18" s="59">
        <f t="shared" si="7"/>
        <v>0</v>
      </c>
      <c r="Z18" s="61">
        <v>0</v>
      </c>
      <c r="AA18" s="11">
        <f t="shared" si="8"/>
        <v>0</v>
      </c>
      <c r="AB18" s="128" t="e">
        <f t="shared" si="9"/>
        <v>#DIV/0!</v>
      </c>
      <c r="AC18" s="2"/>
      <c r="AD18" s="2"/>
    </row>
    <row r="19" spans="1:30" x14ac:dyDescent="0.25">
      <c r="A19" s="2"/>
      <c r="B19" s="12" t="s">
        <v>7</v>
      </c>
      <c r="C19" s="36" t="s">
        <v>46</v>
      </c>
      <c r="D19" s="16">
        <v>0</v>
      </c>
      <c r="E19" s="14">
        <v>0</v>
      </c>
      <c r="F19" s="55">
        <v>0</v>
      </c>
      <c r="G19" s="59">
        <f t="shared" si="1"/>
        <v>0</v>
      </c>
      <c r="H19" s="61">
        <v>0</v>
      </c>
      <c r="I19" s="11">
        <f t="shared" si="2"/>
        <v>0</v>
      </c>
      <c r="J19" s="157">
        <v>0</v>
      </c>
      <c r="K19" s="153">
        <v>0</v>
      </c>
      <c r="L19" s="156">
        <v>0</v>
      </c>
      <c r="M19" s="150">
        <f t="shared" si="3"/>
        <v>0</v>
      </c>
      <c r="N19" s="146">
        <v>0</v>
      </c>
      <c r="O19" s="147">
        <f t="shared" si="4"/>
        <v>0</v>
      </c>
      <c r="P19" s="16">
        <v>0</v>
      </c>
      <c r="Q19" s="14">
        <v>0</v>
      </c>
      <c r="R19" s="55">
        <v>0</v>
      </c>
      <c r="S19" s="59">
        <f t="shared" si="5"/>
        <v>0</v>
      </c>
      <c r="T19" s="61">
        <v>0</v>
      </c>
      <c r="U19" s="11">
        <f t="shared" si="6"/>
        <v>0</v>
      </c>
      <c r="V19" s="16">
        <v>0</v>
      </c>
      <c r="W19" s="14">
        <v>0</v>
      </c>
      <c r="X19" s="55">
        <v>0</v>
      </c>
      <c r="Y19" s="59">
        <f t="shared" si="7"/>
        <v>0</v>
      </c>
      <c r="Z19" s="61">
        <v>0</v>
      </c>
      <c r="AA19" s="11">
        <f t="shared" si="8"/>
        <v>0</v>
      </c>
      <c r="AB19" s="128" t="e">
        <f t="shared" si="9"/>
        <v>#DIV/0!</v>
      </c>
      <c r="AC19" s="2"/>
      <c r="AD19" s="2"/>
    </row>
    <row r="20" spans="1:30" x14ac:dyDescent="0.25">
      <c r="A20" s="2"/>
      <c r="B20" s="12" t="s">
        <v>9</v>
      </c>
      <c r="C20" s="115" t="s">
        <v>47</v>
      </c>
      <c r="D20" s="15">
        <v>0</v>
      </c>
      <c r="E20" s="13">
        <v>0</v>
      </c>
      <c r="F20" s="56">
        <v>287260.17</v>
      </c>
      <c r="G20" s="59">
        <f t="shared" si="1"/>
        <v>287260.17</v>
      </c>
      <c r="H20" s="61">
        <v>0</v>
      </c>
      <c r="I20" s="11">
        <f t="shared" si="2"/>
        <v>287260.17</v>
      </c>
      <c r="J20" s="155">
        <v>0</v>
      </c>
      <c r="K20" s="149">
        <v>0</v>
      </c>
      <c r="L20" s="158">
        <v>3770000</v>
      </c>
      <c r="M20" s="150">
        <f t="shared" si="3"/>
        <v>3770000</v>
      </c>
      <c r="N20" s="146">
        <v>0</v>
      </c>
      <c r="O20" s="147">
        <f t="shared" si="4"/>
        <v>3770000</v>
      </c>
      <c r="P20" s="15">
        <v>0</v>
      </c>
      <c r="Q20" s="13">
        <v>0</v>
      </c>
      <c r="R20" s="56">
        <v>65772</v>
      </c>
      <c r="S20" s="59">
        <f t="shared" si="5"/>
        <v>65772</v>
      </c>
      <c r="T20" s="61">
        <v>0</v>
      </c>
      <c r="U20" s="11">
        <f t="shared" si="6"/>
        <v>65772</v>
      </c>
      <c r="V20" s="15">
        <v>0</v>
      </c>
      <c r="W20" s="13">
        <v>0</v>
      </c>
      <c r="X20" s="56">
        <v>0</v>
      </c>
      <c r="Y20" s="59">
        <f t="shared" si="7"/>
        <v>0</v>
      </c>
      <c r="Z20" s="61">
        <v>0</v>
      </c>
      <c r="AA20" s="11">
        <f t="shared" si="8"/>
        <v>0</v>
      </c>
      <c r="AB20" s="128">
        <f t="shared" si="9"/>
        <v>0</v>
      </c>
      <c r="AC20" s="2"/>
      <c r="AD20" s="2"/>
    </row>
    <row r="21" spans="1:30" x14ac:dyDescent="0.25">
      <c r="A21" s="2"/>
      <c r="B21" s="12" t="s">
        <v>11</v>
      </c>
      <c r="C21" s="35" t="s">
        <v>2</v>
      </c>
      <c r="D21" s="15">
        <v>0</v>
      </c>
      <c r="E21" s="13">
        <v>0</v>
      </c>
      <c r="F21" s="56">
        <v>4071186.62</v>
      </c>
      <c r="G21" s="59">
        <f t="shared" si="1"/>
        <v>4071186.62</v>
      </c>
      <c r="H21" s="64">
        <v>55150.83</v>
      </c>
      <c r="I21" s="11">
        <f>G21+H21</f>
        <v>4126337.45</v>
      </c>
      <c r="J21" s="155">
        <v>0</v>
      </c>
      <c r="K21" s="149">
        <v>0</v>
      </c>
      <c r="L21" s="158">
        <v>3200000</v>
      </c>
      <c r="M21" s="150">
        <f t="shared" si="3"/>
        <v>3200000</v>
      </c>
      <c r="N21" s="159">
        <v>0</v>
      </c>
      <c r="O21" s="147">
        <f>M21+N21</f>
        <v>3200000</v>
      </c>
      <c r="P21" s="15">
        <v>0</v>
      </c>
      <c r="Q21" s="13">
        <v>0</v>
      </c>
      <c r="R21" s="56">
        <v>2370326.2599999998</v>
      </c>
      <c r="S21" s="59">
        <f t="shared" si="5"/>
        <v>2370326.2599999998</v>
      </c>
      <c r="T21" s="64">
        <v>9061.5500000000011</v>
      </c>
      <c r="U21" s="11">
        <f>S21+T21</f>
        <v>2379387.8099999996</v>
      </c>
      <c r="V21" s="15">
        <v>0</v>
      </c>
      <c r="W21" s="13">
        <v>0</v>
      </c>
      <c r="X21" s="56">
        <v>3200000</v>
      </c>
      <c r="Y21" s="59">
        <f t="shared" si="7"/>
        <v>3200000</v>
      </c>
      <c r="Z21" s="64">
        <v>0</v>
      </c>
      <c r="AA21" s="11">
        <f>Y21+Z21</f>
        <v>3200000</v>
      </c>
      <c r="AB21" s="128">
        <f t="shared" si="9"/>
        <v>1</v>
      </c>
      <c r="AC21" s="2"/>
      <c r="AD21" s="2"/>
    </row>
    <row r="22" spans="1:30" x14ac:dyDescent="0.25">
      <c r="A22" s="2"/>
      <c r="B22" s="12" t="s">
        <v>13</v>
      </c>
      <c r="C22" s="35" t="s">
        <v>4</v>
      </c>
      <c r="D22" s="15">
        <v>0</v>
      </c>
      <c r="E22" s="13">
        <v>0</v>
      </c>
      <c r="F22" s="56">
        <v>0</v>
      </c>
      <c r="G22" s="59">
        <f t="shared" si="1"/>
        <v>0</v>
      </c>
      <c r="H22" s="64">
        <v>0</v>
      </c>
      <c r="I22" s="11">
        <f t="shared" si="2"/>
        <v>0</v>
      </c>
      <c r="J22" s="155">
        <v>0</v>
      </c>
      <c r="K22" s="149">
        <v>0</v>
      </c>
      <c r="L22" s="158">
        <v>0</v>
      </c>
      <c r="M22" s="150">
        <f t="shared" si="3"/>
        <v>0</v>
      </c>
      <c r="N22" s="159">
        <v>0</v>
      </c>
      <c r="O22" s="147">
        <f t="shared" ref="O22:O23" si="10">M22+N22</f>
        <v>0</v>
      </c>
      <c r="P22" s="15">
        <v>0</v>
      </c>
      <c r="Q22" s="13">
        <v>0</v>
      </c>
      <c r="R22" s="56">
        <v>0</v>
      </c>
      <c r="S22" s="59">
        <f t="shared" si="5"/>
        <v>0</v>
      </c>
      <c r="T22" s="64">
        <v>0</v>
      </c>
      <c r="U22" s="11">
        <f t="shared" ref="U22:U23" si="11">S22+T22</f>
        <v>0</v>
      </c>
      <c r="V22" s="15">
        <v>0</v>
      </c>
      <c r="W22" s="13">
        <v>0</v>
      </c>
      <c r="X22" s="56">
        <v>0</v>
      </c>
      <c r="Y22" s="59">
        <f t="shared" si="7"/>
        <v>0</v>
      </c>
      <c r="Z22" s="64">
        <v>0</v>
      </c>
      <c r="AA22" s="11">
        <f t="shared" ref="AA22:AA23" si="12">Y22+Z22</f>
        <v>0</v>
      </c>
      <c r="AB22" s="128" t="e">
        <f t="shared" si="9"/>
        <v>#DIV/0!</v>
      </c>
      <c r="AC22" s="2"/>
      <c r="AD22" s="2"/>
    </row>
    <row r="23" spans="1:30" ht="15.75" thickBot="1" x14ac:dyDescent="0.3">
      <c r="A23" s="2"/>
      <c r="B23" s="116" t="s">
        <v>15</v>
      </c>
      <c r="C23" s="117" t="s">
        <v>6</v>
      </c>
      <c r="D23" s="18">
        <v>1079057.8500000001</v>
      </c>
      <c r="E23" s="19">
        <v>0</v>
      </c>
      <c r="F23" s="57">
        <v>1079057.8500000001</v>
      </c>
      <c r="G23" s="60">
        <f t="shared" si="1"/>
        <v>2158115.7000000002</v>
      </c>
      <c r="H23" s="65">
        <v>0</v>
      </c>
      <c r="I23" s="20">
        <f t="shared" si="2"/>
        <v>2158115.7000000002</v>
      </c>
      <c r="J23" s="160">
        <v>0</v>
      </c>
      <c r="K23" s="161">
        <v>0</v>
      </c>
      <c r="L23" s="162">
        <v>0</v>
      </c>
      <c r="M23" s="163">
        <f t="shared" si="3"/>
        <v>0</v>
      </c>
      <c r="N23" s="164">
        <v>0</v>
      </c>
      <c r="O23" s="165">
        <f t="shared" si="10"/>
        <v>0</v>
      </c>
      <c r="P23" s="18">
        <v>0</v>
      </c>
      <c r="Q23" s="19">
        <v>0</v>
      </c>
      <c r="R23" s="57">
        <v>267011.01</v>
      </c>
      <c r="S23" s="60">
        <f t="shared" si="5"/>
        <v>267011.01</v>
      </c>
      <c r="T23" s="65">
        <v>0</v>
      </c>
      <c r="U23" s="20">
        <f t="shared" si="11"/>
        <v>267011.01</v>
      </c>
      <c r="V23" s="18">
        <v>0</v>
      </c>
      <c r="W23" s="19">
        <v>0</v>
      </c>
      <c r="X23" s="57">
        <v>0</v>
      </c>
      <c r="Y23" s="60">
        <f t="shared" si="7"/>
        <v>0</v>
      </c>
      <c r="Z23" s="65">
        <v>0</v>
      </c>
      <c r="AA23" s="20">
        <f t="shared" si="12"/>
        <v>0</v>
      </c>
      <c r="AB23" s="131" t="e">
        <f t="shared" si="9"/>
        <v>#DIV/0!</v>
      </c>
      <c r="AC23" s="2"/>
      <c r="AD23" s="2"/>
    </row>
    <row r="24" spans="1:30" ht="15.75" thickBot="1" x14ac:dyDescent="0.3">
      <c r="A24" s="2"/>
      <c r="B24" s="21" t="s">
        <v>17</v>
      </c>
      <c r="C24" s="22" t="s">
        <v>8</v>
      </c>
      <c r="D24" s="23">
        <f>SUM(D15:D21)</f>
        <v>169016600</v>
      </c>
      <c r="E24" s="24">
        <f>SUM(E15:E21)</f>
        <v>0</v>
      </c>
      <c r="F24" s="24">
        <f>SUM(F15:F21)</f>
        <v>27792561.75</v>
      </c>
      <c r="G24" s="25">
        <f>SUM(D24:F24)</f>
        <v>196809161.75</v>
      </c>
      <c r="H24" s="26">
        <f>SUM(H15:H21)</f>
        <v>21679350.109999999</v>
      </c>
      <c r="I24" s="26">
        <f>SUM(I15:I21)</f>
        <v>218488511.85999998</v>
      </c>
      <c r="J24" s="166">
        <f>SUM(J15:J21)</f>
        <v>171816600</v>
      </c>
      <c r="K24" s="167">
        <f>SUM(K15:K21)</f>
        <v>0</v>
      </c>
      <c r="L24" s="167">
        <f>SUM(L15:L21)</f>
        <v>23660000</v>
      </c>
      <c r="M24" s="168">
        <f>SUM(J24:L24)</f>
        <v>195476600</v>
      </c>
      <c r="N24" s="169">
        <f>SUM(N15:N21)</f>
        <v>17100000</v>
      </c>
      <c r="O24" s="169">
        <f>SUM(O15:O21)</f>
        <v>212576600</v>
      </c>
      <c r="P24" s="23">
        <f>SUM(P15:P21)</f>
        <v>85908300</v>
      </c>
      <c r="Q24" s="24">
        <f>SUM(Q15:Q21)</f>
        <v>0</v>
      </c>
      <c r="R24" s="24">
        <f>SUM(R15:R21)</f>
        <v>15343982.189999999</v>
      </c>
      <c r="S24" s="25">
        <f>SUM(P24:R24)</f>
        <v>101252282.19</v>
      </c>
      <c r="T24" s="26">
        <f>SUM(T15:T21)</f>
        <v>10950505.809999999</v>
      </c>
      <c r="U24" s="26">
        <f>SUM(U15:U21)</f>
        <v>112202788</v>
      </c>
      <c r="V24" s="23">
        <f>SUM(V15:V21)</f>
        <v>182750000</v>
      </c>
      <c r="W24" s="24">
        <f>SUM(W15:W21)</f>
        <v>0</v>
      </c>
      <c r="X24" s="24">
        <f>SUM(X15:X21)</f>
        <v>26200000</v>
      </c>
      <c r="Y24" s="25">
        <f>SUM(V24:X24)</f>
        <v>208950000</v>
      </c>
      <c r="Z24" s="26">
        <f>SUM(Z15:Z21)</f>
        <v>22000000</v>
      </c>
      <c r="AA24" s="26">
        <f>SUM(AA15:AA21)</f>
        <v>230950000</v>
      </c>
      <c r="AB24" s="132">
        <f t="shared" si="9"/>
        <v>1.0864319026647336</v>
      </c>
      <c r="AC24" s="2"/>
      <c r="AD24" s="2"/>
    </row>
    <row r="25" spans="1:30" ht="15.75" customHeight="1" thickBot="1" x14ac:dyDescent="0.3">
      <c r="A25" s="2"/>
      <c r="B25" s="27"/>
      <c r="C25" s="28"/>
      <c r="D25" s="248" t="s">
        <v>68</v>
      </c>
      <c r="E25" s="249"/>
      <c r="F25" s="249"/>
      <c r="G25" s="250"/>
      <c r="H25" s="250"/>
      <c r="I25" s="251"/>
      <c r="J25" s="270" t="s">
        <v>68</v>
      </c>
      <c r="K25" s="271"/>
      <c r="L25" s="271"/>
      <c r="M25" s="272"/>
      <c r="N25" s="272"/>
      <c r="O25" s="273"/>
      <c r="P25" s="248" t="s">
        <v>68</v>
      </c>
      <c r="Q25" s="249"/>
      <c r="R25" s="249"/>
      <c r="S25" s="250"/>
      <c r="T25" s="250"/>
      <c r="U25" s="251"/>
      <c r="V25" s="248" t="s">
        <v>68</v>
      </c>
      <c r="W25" s="249"/>
      <c r="X25" s="249"/>
      <c r="Y25" s="250"/>
      <c r="Z25" s="250"/>
      <c r="AA25" s="251"/>
      <c r="AB25" s="221" t="s">
        <v>104</v>
      </c>
      <c r="AC25" s="2"/>
      <c r="AD25" s="2"/>
    </row>
    <row r="26" spans="1:30" ht="15.75" thickBot="1" x14ac:dyDescent="0.3">
      <c r="A26" s="2"/>
      <c r="B26" s="268" t="s">
        <v>37</v>
      </c>
      <c r="C26" s="262" t="s">
        <v>38</v>
      </c>
      <c r="D26" s="224" t="s">
        <v>69</v>
      </c>
      <c r="E26" s="225"/>
      <c r="F26" s="225"/>
      <c r="G26" s="241" t="s">
        <v>64</v>
      </c>
      <c r="H26" s="243" t="s">
        <v>67</v>
      </c>
      <c r="I26" s="226" t="s">
        <v>68</v>
      </c>
      <c r="J26" s="274" t="s">
        <v>69</v>
      </c>
      <c r="K26" s="275"/>
      <c r="L26" s="275"/>
      <c r="M26" s="276" t="s">
        <v>64</v>
      </c>
      <c r="N26" s="278" t="s">
        <v>67</v>
      </c>
      <c r="O26" s="280" t="s">
        <v>68</v>
      </c>
      <c r="P26" s="224" t="s">
        <v>69</v>
      </c>
      <c r="Q26" s="225"/>
      <c r="R26" s="225"/>
      <c r="S26" s="241" t="s">
        <v>64</v>
      </c>
      <c r="T26" s="243" t="s">
        <v>67</v>
      </c>
      <c r="U26" s="226" t="s">
        <v>68</v>
      </c>
      <c r="V26" s="224" t="s">
        <v>69</v>
      </c>
      <c r="W26" s="225"/>
      <c r="X26" s="225"/>
      <c r="Y26" s="241" t="s">
        <v>64</v>
      </c>
      <c r="Z26" s="243" t="s">
        <v>67</v>
      </c>
      <c r="AA26" s="226" t="s">
        <v>68</v>
      </c>
      <c r="AB26" s="222"/>
      <c r="AC26" s="2"/>
      <c r="AD26" s="2"/>
    </row>
    <row r="27" spans="1:30" ht="15.75" thickBot="1" x14ac:dyDescent="0.3">
      <c r="A27" s="2"/>
      <c r="B27" s="269"/>
      <c r="C27" s="263"/>
      <c r="D27" s="29" t="s">
        <v>54</v>
      </c>
      <c r="E27" s="30" t="s">
        <v>55</v>
      </c>
      <c r="F27" s="31" t="s">
        <v>56</v>
      </c>
      <c r="G27" s="242"/>
      <c r="H27" s="244"/>
      <c r="I27" s="227"/>
      <c r="J27" s="170" t="s">
        <v>54</v>
      </c>
      <c r="K27" s="171" t="s">
        <v>55</v>
      </c>
      <c r="L27" s="172" t="s">
        <v>56</v>
      </c>
      <c r="M27" s="277"/>
      <c r="N27" s="279"/>
      <c r="O27" s="281"/>
      <c r="P27" s="29" t="s">
        <v>54</v>
      </c>
      <c r="Q27" s="30" t="s">
        <v>55</v>
      </c>
      <c r="R27" s="31" t="s">
        <v>56</v>
      </c>
      <c r="S27" s="242"/>
      <c r="T27" s="244"/>
      <c r="U27" s="227"/>
      <c r="V27" s="29" t="s">
        <v>54</v>
      </c>
      <c r="W27" s="30" t="s">
        <v>55</v>
      </c>
      <c r="X27" s="31" t="s">
        <v>56</v>
      </c>
      <c r="Y27" s="242"/>
      <c r="Z27" s="244"/>
      <c r="AA27" s="227"/>
      <c r="AB27" s="223"/>
      <c r="AC27" s="2"/>
      <c r="AD27" s="2"/>
    </row>
    <row r="28" spans="1:30" x14ac:dyDescent="0.25">
      <c r="A28" s="2"/>
      <c r="B28" s="32" t="s">
        <v>19</v>
      </c>
      <c r="C28" s="33" t="s">
        <v>10</v>
      </c>
      <c r="D28" s="9">
        <v>6685920.1062672315</v>
      </c>
      <c r="E28" s="10">
        <v>0</v>
      </c>
      <c r="F28" s="52">
        <v>927001.37373276765</v>
      </c>
      <c r="G28" s="67">
        <f>SUM(D28:F28)</f>
        <v>7612921.4799999995</v>
      </c>
      <c r="H28" s="61">
        <v>146842.56</v>
      </c>
      <c r="I28" s="34">
        <f>G28+H28</f>
        <v>7759764.0399999991</v>
      </c>
      <c r="J28" s="180">
        <v>5880000</v>
      </c>
      <c r="K28" s="181">
        <v>0</v>
      </c>
      <c r="L28" s="181">
        <v>1020000</v>
      </c>
      <c r="M28" s="173">
        <f t="shared" ref="M28:M38" si="13">SUM(J28:L28)</f>
        <v>6900000</v>
      </c>
      <c r="N28" s="173">
        <v>30000</v>
      </c>
      <c r="O28" s="174">
        <f>M28+N28</f>
        <v>6930000</v>
      </c>
      <c r="P28" s="73">
        <v>3569727.5066090175</v>
      </c>
      <c r="Q28" s="66">
        <v>0</v>
      </c>
      <c r="R28" s="66">
        <v>536358.28339098208</v>
      </c>
      <c r="S28" s="67">
        <f t="shared" ref="S28:S38" si="14">SUM(P28:R28)</f>
        <v>4106085.7899999996</v>
      </c>
      <c r="T28" s="67">
        <v>22160</v>
      </c>
      <c r="U28" s="34">
        <f>S28+T28</f>
        <v>4128245.7899999996</v>
      </c>
      <c r="V28" s="73">
        <v>6980000</v>
      </c>
      <c r="W28" s="66">
        <v>0</v>
      </c>
      <c r="X28" s="66">
        <v>1020000</v>
      </c>
      <c r="Y28" s="67">
        <f t="shared" ref="Y28:Y38" si="15">SUM(V28:X28)</f>
        <v>8000000</v>
      </c>
      <c r="Z28" s="67">
        <v>130000</v>
      </c>
      <c r="AA28" s="34">
        <f>Y28+Z28</f>
        <v>8130000</v>
      </c>
      <c r="AB28" s="128">
        <f t="shared" ref="AB28:AB41" si="16">(AA28/O28)</f>
        <v>1.1731601731601731</v>
      </c>
      <c r="AC28" s="2"/>
      <c r="AD28" s="2"/>
    </row>
    <row r="29" spans="1:30" x14ac:dyDescent="0.25">
      <c r="A29" s="2"/>
      <c r="B29" s="12" t="s">
        <v>20</v>
      </c>
      <c r="C29" s="35" t="s">
        <v>12</v>
      </c>
      <c r="D29" s="68">
        <v>11503918.748674696</v>
      </c>
      <c r="E29" s="68">
        <v>0</v>
      </c>
      <c r="F29" s="68">
        <v>1595015.8413253028</v>
      </c>
      <c r="G29" s="69">
        <f t="shared" ref="G29:G38" si="17">SUM(D29:F29)</f>
        <v>13098934.59</v>
      </c>
      <c r="H29" s="69">
        <v>2547747.1</v>
      </c>
      <c r="I29" s="11">
        <f t="shared" ref="I29:I38" si="18">G29+H29</f>
        <v>15646681.689999999</v>
      </c>
      <c r="J29" s="182">
        <v>10564966</v>
      </c>
      <c r="K29" s="183">
        <v>0</v>
      </c>
      <c r="L29" s="183">
        <v>1430000</v>
      </c>
      <c r="M29" s="175">
        <f t="shared" si="13"/>
        <v>11994966</v>
      </c>
      <c r="N29" s="175">
        <v>2300000</v>
      </c>
      <c r="O29" s="147">
        <f t="shared" ref="O29:O38" si="19">M29+N29</f>
        <v>14294966</v>
      </c>
      <c r="P29" s="74">
        <v>5852048.2368918061</v>
      </c>
      <c r="Q29" s="68">
        <v>0</v>
      </c>
      <c r="R29" s="68">
        <v>879281.27310819295</v>
      </c>
      <c r="S29" s="69">
        <f t="shared" si="14"/>
        <v>6731329.5099999988</v>
      </c>
      <c r="T29" s="69">
        <v>1477595.3499999999</v>
      </c>
      <c r="U29" s="11">
        <f t="shared" ref="U29:U38" si="20">S29+T29</f>
        <v>8208924.8599999985</v>
      </c>
      <c r="V29" s="74">
        <v>10692366</v>
      </c>
      <c r="W29" s="68">
        <v>0</v>
      </c>
      <c r="X29" s="68">
        <v>1430000</v>
      </c>
      <c r="Y29" s="69">
        <f t="shared" si="15"/>
        <v>12122366</v>
      </c>
      <c r="Z29" s="69">
        <v>2300000</v>
      </c>
      <c r="AA29" s="11">
        <f t="shared" ref="AA29:AA38" si="21">Y29+Z29</f>
        <v>14422366</v>
      </c>
      <c r="AB29" s="128">
        <f t="shared" si="16"/>
        <v>1.0089122282627325</v>
      </c>
      <c r="AC29" s="2"/>
      <c r="AD29" s="2"/>
    </row>
    <row r="30" spans="1:30" x14ac:dyDescent="0.25">
      <c r="A30" s="2"/>
      <c r="B30" s="12" t="s">
        <v>22</v>
      </c>
      <c r="C30" s="35" t="s">
        <v>14</v>
      </c>
      <c r="D30" s="68">
        <v>11533445.0793286</v>
      </c>
      <c r="E30" s="68">
        <v>0</v>
      </c>
      <c r="F30" s="68">
        <v>1599109.6606713939</v>
      </c>
      <c r="G30" s="69">
        <f t="shared" si="17"/>
        <v>13132554.739999995</v>
      </c>
      <c r="H30" s="69">
        <v>152324.94999999998</v>
      </c>
      <c r="I30" s="11">
        <f t="shared" si="18"/>
        <v>13284879.689999994</v>
      </c>
      <c r="J30" s="182">
        <v>19011472</v>
      </c>
      <c r="K30" s="183">
        <v>0</v>
      </c>
      <c r="L30" s="183">
        <v>1700000</v>
      </c>
      <c r="M30" s="175">
        <f t="shared" si="13"/>
        <v>20711472</v>
      </c>
      <c r="N30" s="175">
        <v>70000</v>
      </c>
      <c r="O30" s="147">
        <f t="shared" si="19"/>
        <v>20781472</v>
      </c>
      <c r="P30" s="74">
        <v>8133575.5670396695</v>
      </c>
      <c r="Q30" s="68">
        <v>0</v>
      </c>
      <c r="R30" s="68">
        <v>1222085.0529603306</v>
      </c>
      <c r="S30" s="69">
        <f t="shared" si="14"/>
        <v>9355660.620000001</v>
      </c>
      <c r="T30" s="69">
        <v>64538.7</v>
      </c>
      <c r="U30" s="11">
        <f t="shared" si="20"/>
        <v>9420199.3200000003</v>
      </c>
      <c r="V30" s="74">
        <v>19011472</v>
      </c>
      <c r="W30" s="68">
        <v>0</v>
      </c>
      <c r="X30" s="68">
        <v>1700000</v>
      </c>
      <c r="Y30" s="69">
        <f t="shared" si="15"/>
        <v>20711472</v>
      </c>
      <c r="Z30" s="69">
        <v>70000</v>
      </c>
      <c r="AA30" s="11">
        <f t="shared" si="21"/>
        <v>20781472</v>
      </c>
      <c r="AB30" s="128">
        <f t="shared" si="16"/>
        <v>1</v>
      </c>
      <c r="AC30" s="2"/>
      <c r="AD30" s="2"/>
    </row>
    <row r="31" spans="1:30" x14ac:dyDescent="0.25">
      <c r="A31" s="2"/>
      <c r="B31" s="12" t="s">
        <v>24</v>
      </c>
      <c r="C31" s="35" t="s">
        <v>16</v>
      </c>
      <c r="D31" s="68">
        <v>37817409.138849132</v>
      </c>
      <c r="E31" s="68">
        <v>0</v>
      </c>
      <c r="F31" s="68">
        <v>5243375.5811508764</v>
      </c>
      <c r="G31" s="69">
        <f t="shared" si="17"/>
        <v>43060784.720000006</v>
      </c>
      <c r="H31" s="69">
        <v>4975197.63</v>
      </c>
      <c r="I31" s="11">
        <f t="shared" si="18"/>
        <v>48035982.350000009</v>
      </c>
      <c r="J31" s="182">
        <v>34404789</v>
      </c>
      <c r="K31" s="183">
        <v>0</v>
      </c>
      <c r="L31" s="183">
        <v>5000000</v>
      </c>
      <c r="M31" s="175">
        <f t="shared" si="13"/>
        <v>39404789</v>
      </c>
      <c r="N31" s="175">
        <v>4000000</v>
      </c>
      <c r="O31" s="147">
        <f t="shared" si="19"/>
        <v>43404789</v>
      </c>
      <c r="P31" s="74">
        <v>18837847.736291904</v>
      </c>
      <c r="Q31" s="68">
        <v>0</v>
      </c>
      <c r="R31" s="68">
        <v>2830422.1137080947</v>
      </c>
      <c r="S31" s="69">
        <f t="shared" si="14"/>
        <v>21668269.849999998</v>
      </c>
      <c r="T31" s="69">
        <v>2312418.5</v>
      </c>
      <c r="U31" s="11">
        <f t="shared" si="20"/>
        <v>23980688.349999998</v>
      </c>
      <c r="V31" s="74">
        <v>36404789</v>
      </c>
      <c r="W31" s="68">
        <v>0</v>
      </c>
      <c r="X31" s="68">
        <v>5000000</v>
      </c>
      <c r="Y31" s="69">
        <f t="shared" si="15"/>
        <v>41404789</v>
      </c>
      <c r="Z31" s="69">
        <v>4000000</v>
      </c>
      <c r="AA31" s="11">
        <f t="shared" si="21"/>
        <v>45404789</v>
      </c>
      <c r="AB31" s="128">
        <f t="shared" si="16"/>
        <v>1.0460778648180964</v>
      </c>
      <c r="AC31" s="2"/>
      <c r="AD31" s="2"/>
    </row>
    <row r="32" spans="1:30" x14ac:dyDescent="0.25">
      <c r="A32" s="2"/>
      <c r="B32" s="12" t="s">
        <v>26</v>
      </c>
      <c r="C32" s="35" t="s">
        <v>18</v>
      </c>
      <c r="D32" s="70">
        <v>58746013.025676936</v>
      </c>
      <c r="E32" s="68">
        <v>0</v>
      </c>
      <c r="F32" s="68">
        <v>8145121.9743230585</v>
      </c>
      <c r="G32" s="69">
        <f t="shared" si="17"/>
        <v>66891134.999999993</v>
      </c>
      <c r="H32" s="69">
        <v>3879604</v>
      </c>
      <c r="I32" s="11">
        <f t="shared" si="18"/>
        <v>70770739</v>
      </c>
      <c r="J32" s="182">
        <v>60810348</v>
      </c>
      <c r="K32" s="183">
        <v>0</v>
      </c>
      <c r="L32" s="183">
        <v>8100000</v>
      </c>
      <c r="M32" s="175">
        <f t="shared" si="13"/>
        <v>68910348</v>
      </c>
      <c r="N32" s="175">
        <v>3300000</v>
      </c>
      <c r="O32" s="147">
        <f t="shared" si="19"/>
        <v>72210348</v>
      </c>
      <c r="P32" s="75">
        <v>28957489.556897484</v>
      </c>
      <c r="Q32" s="68">
        <v>0</v>
      </c>
      <c r="R32" s="68">
        <v>4350917.3631025152</v>
      </c>
      <c r="S32" s="69">
        <f t="shared" si="14"/>
        <v>33308406.919999998</v>
      </c>
      <c r="T32" s="69">
        <v>2045153.08</v>
      </c>
      <c r="U32" s="11">
        <f t="shared" si="20"/>
        <v>35353560</v>
      </c>
      <c r="V32" s="74">
        <v>67055348</v>
      </c>
      <c r="W32" s="68">
        <v>0</v>
      </c>
      <c r="X32" s="68">
        <v>8100000</v>
      </c>
      <c r="Y32" s="69">
        <f t="shared" si="15"/>
        <v>75155348</v>
      </c>
      <c r="Z32" s="69">
        <v>3300000</v>
      </c>
      <c r="AA32" s="11">
        <f t="shared" si="21"/>
        <v>78455348</v>
      </c>
      <c r="AB32" s="128">
        <f t="shared" si="16"/>
        <v>1.0864834497127753</v>
      </c>
      <c r="AC32" s="2"/>
      <c r="AD32" s="2"/>
    </row>
    <row r="33" spans="1:30" x14ac:dyDescent="0.25">
      <c r="A33" s="2"/>
      <c r="B33" s="12" t="s">
        <v>28</v>
      </c>
      <c r="C33" s="36" t="s">
        <v>42</v>
      </c>
      <c r="D33" s="70">
        <v>57720512.457239866</v>
      </c>
      <c r="E33" s="68">
        <v>0</v>
      </c>
      <c r="F33" s="68">
        <v>8002936.5427601263</v>
      </c>
      <c r="G33" s="69">
        <f t="shared" si="17"/>
        <v>65723448.999999993</v>
      </c>
      <c r="H33" s="69">
        <v>3879604</v>
      </c>
      <c r="I33" s="11">
        <f t="shared" si="18"/>
        <v>69603053</v>
      </c>
      <c r="J33" s="182">
        <v>59910348</v>
      </c>
      <c r="K33" s="183">
        <v>0</v>
      </c>
      <c r="L33" s="183">
        <v>7900000</v>
      </c>
      <c r="M33" s="175">
        <f t="shared" si="13"/>
        <v>67810348</v>
      </c>
      <c r="N33" s="175">
        <v>3300000</v>
      </c>
      <c r="O33" s="147">
        <f t="shared" si="19"/>
        <v>71110348</v>
      </c>
      <c r="P33" s="75">
        <v>28559860.127774477</v>
      </c>
      <c r="Q33" s="68">
        <v>0</v>
      </c>
      <c r="R33" s="68">
        <v>4291172.7922255229</v>
      </c>
      <c r="S33" s="69">
        <f t="shared" si="14"/>
        <v>32851032.920000002</v>
      </c>
      <c r="T33" s="69">
        <v>2045153.08</v>
      </c>
      <c r="U33" s="11">
        <f t="shared" si="20"/>
        <v>34896186</v>
      </c>
      <c r="V33" s="74">
        <v>66155348</v>
      </c>
      <c r="W33" s="68">
        <v>0</v>
      </c>
      <c r="X33" s="68">
        <v>7900000</v>
      </c>
      <c r="Y33" s="69">
        <f t="shared" si="15"/>
        <v>74055348</v>
      </c>
      <c r="Z33" s="69">
        <v>3300000</v>
      </c>
      <c r="AA33" s="11">
        <f t="shared" si="21"/>
        <v>77355348</v>
      </c>
      <c r="AB33" s="128">
        <f t="shared" si="16"/>
        <v>1.087821254931842</v>
      </c>
      <c r="AC33" s="2"/>
      <c r="AD33" s="2"/>
    </row>
    <row r="34" spans="1:30" x14ac:dyDescent="0.25">
      <c r="A34" s="2"/>
      <c r="B34" s="12" t="s">
        <v>30</v>
      </c>
      <c r="C34" s="37" t="s">
        <v>21</v>
      </c>
      <c r="D34" s="70">
        <v>1025500.5684370672</v>
      </c>
      <c r="E34" s="68">
        <v>0</v>
      </c>
      <c r="F34" s="68">
        <v>142185.43156293273</v>
      </c>
      <c r="G34" s="69">
        <f t="shared" si="17"/>
        <v>1167686</v>
      </c>
      <c r="H34" s="69">
        <v>0</v>
      </c>
      <c r="I34" s="11">
        <f t="shared" si="18"/>
        <v>1167686</v>
      </c>
      <c r="J34" s="182">
        <v>900000</v>
      </c>
      <c r="K34" s="183">
        <v>0</v>
      </c>
      <c r="L34" s="183">
        <v>200000</v>
      </c>
      <c r="M34" s="175">
        <f t="shared" si="13"/>
        <v>1100000</v>
      </c>
      <c r="N34" s="175">
        <v>0</v>
      </c>
      <c r="O34" s="147">
        <f t="shared" si="19"/>
        <v>1100000</v>
      </c>
      <c r="P34" s="75">
        <v>397629.4291230074</v>
      </c>
      <c r="Q34" s="68">
        <v>0</v>
      </c>
      <c r="R34" s="68">
        <v>59744.57087699257</v>
      </c>
      <c r="S34" s="69">
        <f t="shared" si="14"/>
        <v>457374</v>
      </c>
      <c r="T34" s="69">
        <v>0</v>
      </c>
      <c r="U34" s="11">
        <f t="shared" si="20"/>
        <v>457374</v>
      </c>
      <c r="V34" s="74">
        <v>900000</v>
      </c>
      <c r="W34" s="68">
        <v>0</v>
      </c>
      <c r="X34" s="68">
        <v>200000</v>
      </c>
      <c r="Y34" s="69">
        <f t="shared" si="15"/>
        <v>1100000</v>
      </c>
      <c r="Z34" s="69">
        <v>0</v>
      </c>
      <c r="AA34" s="11">
        <f t="shared" si="21"/>
        <v>1100000</v>
      </c>
      <c r="AB34" s="128">
        <f t="shared" si="16"/>
        <v>1</v>
      </c>
      <c r="AC34" s="2"/>
      <c r="AD34" s="2"/>
    </row>
    <row r="35" spans="1:30" x14ac:dyDescent="0.25">
      <c r="A35" s="2"/>
      <c r="B35" s="12" t="s">
        <v>32</v>
      </c>
      <c r="C35" s="35" t="s">
        <v>23</v>
      </c>
      <c r="D35" s="70">
        <v>20872890.390955977</v>
      </c>
      <c r="E35" s="68">
        <v>0</v>
      </c>
      <c r="F35" s="68">
        <v>2894021.7290440211</v>
      </c>
      <c r="G35" s="69">
        <f t="shared" si="17"/>
        <v>23766912.119999997</v>
      </c>
      <c r="H35" s="69">
        <v>1467886.1600000001</v>
      </c>
      <c r="I35" s="11">
        <f t="shared" si="18"/>
        <v>25234798.279999997</v>
      </c>
      <c r="J35" s="182">
        <v>20465618</v>
      </c>
      <c r="K35" s="183">
        <v>0</v>
      </c>
      <c r="L35" s="183">
        <v>2670000</v>
      </c>
      <c r="M35" s="175">
        <f t="shared" si="13"/>
        <v>23135618</v>
      </c>
      <c r="N35" s="175">
        <v>1150000</v>
      </c>
      <c r="O35" s="147">
        <f t="shared" si="19"/>
        <v>24285618</v>
      </c>
      <c r="P35" s="75">
        <v>10025194.672544343</v>
      </c>
      <c r="Q35" s="68">
        <v>0</v>
      </c>
      <c r="R35" s="68">
        <v>1506304.387455656</v>
      </c>
      <c r="S35" s="69">
        <f t="shared" si="14"/>
        <v>11531499.059999999</v>
      </c>
      <c r="T35" s="69">
        <v>750106.37</v>
      </c>
      <c r="U35" s="11">
        <f t="shared" si="20"/>
        <v>12281605.429999998</v>
      </c>
      <c r="V35" s="74">
        <v>22714618</v>
      </c>
      <c r="W35" s="68">
        <v>0</v>
      </c>
      <c r="X35" s="68">
        <v>2670000</v>
      </c>
      <c r="Y35" s="69">
        <f t="shared" si="15"/>
        <v>25384618</v>
      </c>
      <c r="Z35" s="69">
        <v>1150000</v>
      </c>
      <c r="AA35" s="11">
        <f t="shared" si="21"/>
        <v>26534618</v>
      </c>
      <c r="AB35" s="128">
        <f t="shared" si="16"/>
        <v>1.0926062495094833</v>
      </c>
      <c r="AC35" s="2"/>
      <c r="AD35" s="2"/>
    </row>
    <row r="36" spans="1:30" x14ac:dyDescent="0.25">
      <c r="A36" s="2"/>
      <c r="B36" s="12" t="s">
        <v>33</v>
      </c>
      <c r="C36" s="35" t="s">
        <v>25</v>
      </c>
      <c r="D36" s="68">
        <v>61361.290386405941</v>
      </c>
      <c r="E36" s="68">
        <v>0</v>
      </c>
      <c r="F36" s="68">
        <v>8507.7296135940469</v>
      </c>
      <c r="G36" s="69">
        <f t="shared" si="17"/>
        <v>69869.01999999999</v>
      </c>
      <c r="H36" s="69">
        <v>105572.46</v>
      </c>
      <c r="I36" s="11">
        <f t="shared" si="18"/>
        <v>175441.47999999998</v>
      </c>
      <c r="J36" s="182">
        <v>60000</v>
      </c>
      <c r="K36" s="183">
        <v>0</v>
      </c>
      <c r="L36" s="183">
        <v>10000</v>
      </c>
      <c r="M36" s="175">
        <f t="shared" si="13"/>
        <v>70000</v>
      </c>
      <c r="N36" s="175">
        <v>250000</v>
      </c>
      <c r="O36" s="147">
        <f t="shared" si="19"/>
        <v>320000</v>
      </c>
      <c r="P36" s="74">
        <v>27802.606058398109</v>
      </c>
      <c r="Q36" s="68">
        <v>0</v>
      </c>
      <c r="R36" s="68">
        <v>4177.3939416018884</v>
      </c>
      <c r="S36" s="69">
        <f t="shared" si="14"/>
        <v>31979.999999999996</v>
      </c>
      <c r="T36" s="69">
        <v>-3048.83</v>
      </c>
      <c r="U36" s="11">
        <f t="shared" si="20"/>
        <v>28931.17</v>
      </c>
      <c r="V36" s="74">
        <v>60000</v>
      </c>
      <c r="W36" s="68">
        <v>0</v>
      </c>
      <c r="X36" s="68">
        <v>10000</v>
      </c>
      <c r="Y36" s="69">
        <f t="shared" si="15"/>
        <v>70000</v>
      </c>
      <c r="Z36" s="69">
        <v>250000</v>
      </c>
      <c r="AA36" s="11">
        <f t="shared" si="21"/>
        <v>320000</v>
      </c>
      <c r="AB36" s="128">
        <f t="shared" si="16"/>
        <v>1</v>
      </c>
      <c r="AC36" s="2"/>
      <c r="AD36" s="2"/>
    </row>
    <row r="37" spans="1:30" x14ac:dyDescent="0.25">
      <c r="A37" s="2"/>
      <c r="B37" s="12" t="s">
        <v>34</v>
      </c>
      <c r="C37" s="35" t="s">
        <v>27</v>
      </c>
      <c r="D37" s="68">
        <v>16172095.503346648</v>
      </c>
      <c r="E37" s="68">
        <v>0</v>
      </c>
      <c r="F37" s="68">
        <v>2242257.5366533487</v>
      </c>
      <c r="G37" s="69">
        <f t="shared" si="17"/>
        <v>18414353.039999995</v>
      </c>
      <c r="H37" s="69">
        <v>2287165.6300000004</v>
      </c>
      <c r="I37" s="11">
        <f t="shared" si="18"/>
        <v>20701518.669999994</v>
      </c>
      <c r="J37" s="182">
        <v>17516407</v>
      </c>
      <c r="K37" s="183">
        <v>0</v>
      </c>
      <c r="L37" s="183">
        <v>2250000</v>
      </c>
      <c r="M37" s="175">
        <f t="shared" si="13"/>
        <v>19766407</v>
      </c>
      <c r="N37" s="175">
        <v>1000000</v>
      </c>
      <c r="O37" s="147">
        <f t="shared" si="19"/>
        <v>20766407</v>
      </c>
      <c r="P37" s="74">
        <v>8314548.2590975016</v>
      </c>
      <c r="Q37" s="68">
        <v>0</v>
      </c>
      <c r="R37" s="68">
        <v>1249276.5409024984</v>
      </c>
      <c r="S37" s="69">
        <f t="shared" si="14"/>
        <v>9563824.8000000007</v>
      </c>
      <c r="T37" s="69">
        <v>1040778.2000000001</v>
      </c>
      <c r="U37" s="11">
        <f t="shared" si="20"/>
        <v>10604603</v>
      </c>
      <c r="V37" s="74">
        <v>21828407</v>
      </c>
      <c r="W37" s="68">
        <v>0</v>
      </c>
      <c r="X37" s="68">
        <v>2250000</v>
      </c>
      <c r="Y37" s="69">
        <f t="shared" si="15"/>
        <v>24078407</v>
      </c>
      <c r="Z37" s="69">
        <v>1000000</v>
      </c>
      <c r="AA37" s="11">
        <f t="shared" si="21"/>
        <v>25078407</v>
      </c>
      <c r="AB37" s="128">
        <f t="shared" si="16"/>
        <v>1.2076430458095133</v>
      </c>
      <c r="AC37" s="2"/>
      <c r="AD37" s="2"/>
    </row>
    <row r="38" spans="1:30" ht="15.75" thickBot="1" x14ac:dyDescent="0.3">
      <c r="A38" s="2"/>
      <c r="B38" s="17" t="s">
        <v>35</v>
      </c>
      <c r="C38" s="91" t="s">
        <v>29</v>
      </c>
      <c r="D38" s="71">
        <v>10403752.166816564</v>
      </c>
      <c r="E38" s="71">
        <v>0</v>
      </c>
      <c r="F38" s="71">
        <v>1442477.9831834768</v>
      </c>
      <c r="G38" s="69">
        <f t="shared" si="17"/>
        <v>11846230.150000041</v>
      </c>
      <c r="H38" s="72">
        <v>2799801.29</v>
      </c>
      <c r="I38" s="20">
        <f t="shared" si="18"/>
        <v>14646031.440000042</v>
      </c>
      <c r="J38" s="184">
        <v>6200000</v>
      </c>
      <c r="K38" s="185">
        <v>0</v>
      </c>
      <c r="L38" s="185">
        <v>1100000</v>
      </c>
      <c r="M38" s="176">
        <f t="shared" si="13"/>
        <v>7300000</v>
      </c>
      <c r="N38" s="176">
        <v>2283000</v>
      </c>
      <c r="O38" s="165">
        <f t="shared" si="19"/>
        <v>9583000</v>
      </c>
      <c r="P38" s="76">
        <v>6197892.7214941271</v>
      </c>
      <c r="Q38" s="71">
        <v>0</v>
      </c>
      <c r="R38" s="71">
        <v>931245.05850584863</v>
      </c>
      <c r="S38" s="72">
        <f t="shared" si="14"/>
        <v>7129137.779999976</v>
      </c>
      <c r="T38" s="72">
        <v>1178290.8500000003</v>
      </c>
      <c r="U38" s="20">
        <f t="shared" si="20"/>
        <v>8307428.6299999766</v>
      </c>
      <c r="V38" s="76">
        <v>8440000</v>
      </c>
      <c r="W38" s="71">
        <v>0</v>
      </c>
      <c r="X38" s="71">
        <v>1100000</v>
      </c>
      <c r="Y38" s="72">
        <f t="shared" si="15"/>
        <v>9540000</v>
      </c>
      <c r="Z38" s="72">
        <v>2283000</v>
      </c>
      <c r="AA38" s="20">
        <f t="shared" si="21"/>
        <v>11823000</v>
      </c>
      <c r="AB38" s="131">
        <f t="shared" si="16"/>
        <v>1.2337472607742879</v>
      </c>
      <c r="AC38" s="2"/>
      <c r="AD38" s="2"/>
    </row>
    <row r="39" spans="1:30" ht="15.75" thickBot="1" x14ac:dyDescent="0.3">
      <c r="A39" s="2"/>
      <c r="B39" s="21" t="s">
        <v>48</v>
      </c>
      <c r="C39" s="92" t="s">
        <v>31</v>
      </c>
      <c r="D39" s="38">
        <f>SUM(D35:D38)+SUM(D28:D32)</f>
        <v>173796805.45030218</v>
      </c>
      <c r="E39" s="38">
        <f>SUM(E35:E38)+SUM(E28:E32)</f>
        <v>0</v>
      </c>
      <c r="F39" s="38">
        <f>SUM(F35:F38)+SUM(F28:F32)</f>
        <v>24096889.409697838</v>
      </c>
      <c r="G39" s="127">
        <f>SUM(D39:F39)</f>
        <v>197893694.86000001</v>
      </c>
      <c r="H39" s="39">
        <f>SUM(H28:H32)+SUM(H35:H38)</f>
        <v>18362141.780000001</v>
      </c>
      <c r="I39" s="40">
        <f>SUM(I35:I38)+SUM(I28:I32)</f>
        <v>216255836.64000002</v>
      </c>
      <c r="J39" s="186">
        <f>SUM(J35:J38)+SUM(J28:J32)</f>
        <v>174913600</v>
      </c>
      <c r="K39" s="186">
        <f>SUM(K35:K38)+SUM(K28:K32)</f>
        <v>0</v>
      </c>
      <c r="L39" s="186">
        <f>SUM(L35:L38)+SUM(L28:L32)</f>
        <v>23280000</v>
      </c>
      <c r="M39" s="177">
        <f>SUM(J39:L39)</f>
        <v>198193600</v>
      </c>
      <c r="N39" s="178">
        <f>SUM(N28:N32)+SUM(N35:N38)</f>
        <v>14383000</v>
      </c>
      <c r="O39" s="179">
        <f>SUM(O35:O38)+SUM(O28:O32)</f>
        <v>212576600</v>
      </c>
      <c r="P39" s="38">
        <f>SUM(P35:P38)+SUM(P28:P32)</f>
        <v>89916126.862924248</v>
      </c>
      <c r="Q39" s="38">
        <f>SUM(Q35:Q38)+SUM(Q28:Q32)</f>
        <v>0</v>
      </c>
      <c r="R39" s="38">
        <f>SUM(R35:R38)+SUM(R28:R32)</f>
        <v>13510067.46707572</v>
      </c>
      <c r="S39" s="127">
        <f>SUM(P39:R39)</f>
        <v>103426194.32999997</v>
      </c>
      <c r="T39" s="39">
        <f>SUM(T28:T32)+SUM(T35:T38)</f>
        <v>8887992.2200000007</v>
      </c>
      <c r="U39" s="40">
        <f>SUM(U35:U38)+SUM(U28:U32)</f>
        <v>112314186.54999997</v>
      </c>
      <c r="V39" s="38">
        <f>SUM(V35:V38)+SUM(V28:V32)</f>
        <v>193187000</v>
      </c>
      <c r="W39" s="38">
        <f>SUM(W35:W38)+SUM(W28:W32)</f>
        <v>0</v>
      </c>
      <c r="X39" s="38">
        <f>SUM(X35:X38)+SUM(X28:X32)</f>
        <v>23280000</v>
      </c>
      <c r="Y39" s="127">
        <f>SUM(V39:X39)</f>
        <v>216467000</v>
      </c>
      <c r="Z39" s="39">
        <f>SUM(Z28:Z32)+SUM(Z35:Z38)</f>
        <v>14483000</v>
      </c>
      <c r="AA39" s="40">
        <f>SUM(AA28:AA38)-AA33-AA34</f>
        <v>230950000</v>
      </c>
      <c r="AB39" s="133">
        <f t="shared" si="16"/>
        <v>1.0864319026647336</v>
      </c>
      <c r="AC39" s="2"/>
      <c r="AD39" s="2"/>
    </row>
    <row r="40" spans="1:30" ht="19.5" thickBot="1" x14ac:dyDescent="0.35">
      <c r="A40" s="2"/>
      <c r="B40" s="96" t="s">
        <v>49</v>
      </c>
      <c r="C40" s="97" t="s">
        <v>51</v>
      </c>
      <c r="D40" s="98">
        <f t="shared" ref="D40:O40" si="22">D24-D39</f>
        <v>-4780205.4503021836</v>
      </c>
      <c r="E40" s="98">
        <f t="shared" si="22"/>
        <v>0</v>
      </c>
      <c r="F40" s="98">
        <f t="shared" si="22"/>
        <v>3695672.3403021619</v>
      </c>
      <c r="G40" s="107">
        <f t="shared" si="22"/>
        <v>-1084533.1100000143</v>
      </c>
      <c r="H40" s="107">
        <f t="shared" si="22"/>
        <v>3317208.3299999982</v>
      </c>
      <c r="I40" s="108">
        <f t="shared" si="22"/>
        <v>2232675.219999969</v>
      </c>
      <c r="J40" s="98">
        <f t="shared" si="22"/>
        <v>-3097000</v>
      </c>
      <c r="K40" s="98">
        <f t="shared" si="22"/>
        <v>0</v>
      </c>
      <c r="L40" s="98">
        <f t="shared" si="22"/>
        <v>380000</v>
      </c>
      <c r="M40" s="140">
        <f t="shared" si="22"/>
        <v>-2717000</v>
      </c>
      <c r="N40" s="140">
        <f t="shared" si="22"/>
        <v>2717000</v>
      </c>
      <c r="O40" s="141">
        <f t="shared" si="22"/>
        <v>0</v>
      </c>
      <c r="P40" s="98">
        <f t="shared" ref="P40:U40" si="23">P24-P39</f>
        <v>-4007826.862924248</v>
      </c>
      <c r="Q40" s="98">
        <f t="shared" si="23"/>
        <v>0</v>
      </c>
      <c r="R40" s="98">
        <f t="shared" si="23"/>
        <v>1833914.722924279</v>
      </c>
      <c r="S40" s="107">
        <f t="shared" si="23"/>
        <v>-2173912.1399999708</v>
      </c>
      <c r="T40" s="107">
        <f t="shared" si="23"/>
        <v>2062513.589999998</v>
      </c>
      <c r="U40" s="108">
        <f t="shared" si="23"/>
        <v>-111398.54999996722</v>
      </c>
      <c r="V40" s="98">
        <f t="shared" ref="V40:AA40" si="24">V24-V39</f>
        <v>-10437000</v>
      </c>
      <c r="W40" s="98">
        <f t="shared" si="24"/>
        <v>0</v>
      </c>
      <c r="X40" s="98">
        <f t="shared" si="24"/>
        <v>2920000</v>
      </c>
      <c r="Y40" s="107">
        <f t="shared" si="24"/>
        <v>-7517000</v>
      </c>
      <c r="Z40" s="107">
        <f t="shared" si="24"/>
        <v>7517000</v>
      </c>
      <c r="AA40" s="108">
        <f t="shared" si="24"/>
        <v>0</v>
      </c>
      <c r="AB40" s="134" t="e">
        <f t="shared" si="16"/>
        <v>#DIV/0!</v>
      </c>
      <c r="AC40" s="2"/>
      <c r="AD40" s="2"/>
    </row>
    <row r="41" spans="1:30" ht="15.75" thickBot="1" x14ac:dyDescent="0.3">
      <c r="A41" s="2"/>
      <c r="B41" s="99" t="s">
        <v>50</v>
      </c>
      <c r="C41" s="100" t="s">
        <v>65</v>
      </c>
      <c r="D41" s="101"/>
      <c r="E41" s="102"/>
      <c r="F41" s="102"/>
      <c r="G41" s="103"/>
      <c r="H41" s="104"/>
      <c r="I41" s="105">
        <f>I40-D16</f>
        <v>-166783924.78000003</v>
      </c>
      <c r="J41" s="101"/>
      <c r="K41" s="102"/>
      <c r="L41" s="102"/>
      <c r="M41" s="103"/>
      <c r="N41" s="106"/>
      <c r="O41" s="105">
        <f>O40-J16</f>
        <v>-171816600</v>
      </c>
      <c r="P41" s="101"/>
      <c r="Q41" s="102"/>
      <c r="R41" s="102"/>
      <c r="S41" s="103"/>
      <c r="T41" s="106"/>
      <c r="U41" s="105">
        <f>U40-P16</f>
        <v>-86019698.549999967</v>
      </c>
      <c r="V41" s="101"/>
      <c r="W41" s="102"/>
      <c r="X41" s="102"/>
      <c r="Y41" s="103"/>
      <c r="Z41" s="106"/>
      <c r="AA41" s="105">
        <f>AA40-V16</f>
        <v>-182750000</v>
      </c>
      <c r="AB41" s="128">
        <f t="shared" si="16"/>
        <v>1.0636341308115747</v>
      </c>
      <c r="AC41" s="2"/>
      <c r="AD41" s="2"/>
    </row>
    <row r="42" spans="1:30" ht="8.25" customHeight="1" thickBot="1" x14ac:dyDescent="0.3">
      <c r="A42" s="2"/>
      <c r="B42" s="80"/>
      <c r="C42" s="44"/>
      <c r="D42" s="81"/>
      <c r="E42" s="45"/>
      <c r="F42" s="45"/>
      <c r="G42" s="2"/>
      <c r="H42" s="45"/>
      <c r="I42" s="45"/>
      <c r="J42" s="81"/>
      <c r="K42" s="45"/>
      <c r="L42" s="45"/>
      <c r="M42" s="2"/>
      <c r="N42" s="45"/>
      <c r="O42" s="45"/>
      <c r="P42" s="45"/>
      <c r="Q42" s="45"/>
      <c r="R42" s="45"/>
      <c r="S42" s="45"/>
      <c r="T42" s="45"/>
      <c r="U42" s="45"/>
      <c r="V42" s="2"/>
      <c r="W42" s="2"/>
      <c r="X42" s="2"/>
      <c r="Y42" s="2"/>
      <c r="Z42" s="2"/>
      <c r="AA42" s="2"/>
      <c r="AB42" s="2"/>
      <c r="AC42" s="2"/>
      <c r="AD42" s="2"/>
    </row>
    <row r="43" spans="1:30" ht="15.75" customHeight="1" thickBot="1" x14ac:dyDescent="0.3">
      <c r="A43" s="2"/>
      <c r="B43" s="80"/>
      <c r="C43" s="259" t="s">
        <v>83</v>
      </c>
      <c r="D43" s="95" t="s">
        <v>41</v>
      </c>
      <c r="E43" s="41" t="s">
        <v>84</v>
      </c>
      <c r="F43" s="42" t="s">
        <v>36</v>
      </c>
      <c r="G43" s="45"/>
      <c r="H43" s="45"/>
      <c r="I43" s="46"/>
      <c r="J43" s="95" t="s">
        <v>41</v>
      </c>
      <c r="K43" s="41" t="s">
        <v>84</v>
      </c>
      <c r="L43" s="42" t="s">
        <v>36</v>
      </c>
      <c r="M43" s="45"/>
      <c r="N43" s="45"/>
      <c r="O43" s="45"/>
      <c r="P43" s="95" t="s">
        <v>41</v>
      </c>
      <c r="Q43" s="41" t="s">
        <v>84</v>
      </c>
      <c r="R43" s="42" t="s">
        <v>36</v>
      </c>
      <c r="S43" s="2"/>
      <c r="T43" s="2"/>
      <c r="U43" s="2"/>
      <c r="V43" s="95" t="s">
        <v>41</v>
      </c>
      <c r="W43" s="41" t="s">
        <v>84</v>
      </c>
      <c r="X43" s="42" t="s">
        <v>36</v>
      </c>
      <c r="Y43" s="2"/>
      <c r="Z43" s="2"/>
      <c r="AA43" s="2"/>
      <c r="AB43" s="2"/>
      <c r="AC43" s="2"/>
      <c r="AD43" s="2"/>
    </row>
    <row r="44" spans="1:30" ht="15.75" thickBot="1" x14ac:dyDescent="0.3">
      <c r="A44" s="2"/>
      <c r="B44" s="80"/>
      <c r="C44" s="260"/>
      <c r="D44" s="83">
        <v>0</v>
      </c>
      <c r="E44" s="93">
        <v>0</v>
      </c>
      <c r="F44" s="94">
        <v>0</v>
      </c>
      <c r="G44" s="45"/>
      <c r="H44" s="45"/>
      <c r="I44" s="46"/>
      <c r="J44" s="83">
        <v>0</v>
      </c>
      <c r="K44" s="93">
        <v>0</v>
      </c>
      <c r="L44" s="94">
        <v>0</v>
      </c>
      <c r="M44" s="82"/>
      <c r="N44" s="82"/>
      <c r="O44" s="82"/>
      <c r="P44" s="83">
        <v>0</v>
      </c>
      <c r="Q44" s="93">
        <v>0</v>
      </c>
      <c r="R44" s="94">
        <v>0</v>
      </c>
      <c r="S44" s="2"/>
      <c r="T44" s="2"/>
      <c r="U44" s="2"/>
      <c r="V44" s="83"/>
      <c r="W44" s="93"/>
      <c r="X44" s="94">
        <v>0</v>
      </c>
      <c r="Y44" s="2"/>
      <c r="Z44" s="2"/>
      <c r="AA44" s="2"/>
      <c r="AB44" s="2"/>
      <c r="AC44" s="2"/>
      <c r="AD44" s="2"/>
    </row>
    <row r="45" spans="1:30" ht="8.25" customHeight="1" thickBot="1" x14ac:dyDescent="0.3">
      <c r="A45" s="2"/>
      <c r="B45" s="80"/>
      <c r="C45" s="44"/>
      <c r="D45" s="82"/>
      <c r="E45" s="45"/>
      <c r="F45" s="45"/>
      <c r="G45" s="45"/>
      <c r="H45" s="45"/>
      <c r="I45" s="46"/>
      <c r="J45" s="45"/>
      <c r="K45" s="45"/>
      <c r="L45" s="45"/>
      <c r="M45" s="45"/>
      <c r="N45" s="45"/>
      <c r="O45" s="46"/>
      <c r="P45" s="46"/>
      <c r="Q45" s="46"/>
      <c r="R45" s="46"/>
      <c r="S45" s="46"/>
      <c r="T45" s="46"/>
      <c r="U45" s="46"/>
      <c r="V45" s="2"/>
      <c r="W45" s="2"/>
      <c r="X45" s="2"/>
      <c r="Y45" s="2"/>
      <c r="Z45" s="2"/>
      <c r="AA45" s="2"/>
      <c r="AB45" s="2"/>
      <c r="AC45" s="2"/>
      <c r="AD45" s="2"/>
    </row>
    <row r="46" spans="1:30" ht="37.5" customHeight="1" thickBot="1" x14ac:dyDescent="0.3">
      <c r="A46" s="2"/>
      <c r="B46" s="80"/>
      <c r="C46" s="259" t="s">
        <v>86</v>
      </c>
      <c r="D46" s="84" t="s">
        <v>87</v>
      </c>
      <c r="E46" s="85" t="s">
        <v>85</v>
      </c>
      <c r="F46" s="45"/>
      <c r="G46" s="45"/>
      <c r="H46" s="45"/>
      <c r="I46" s="46"/>
      <c r="J46" s="84" t="s">
        <v>87</v>
      </c>
      <c r="K46" s="85" t="s">
        <v>85</v>
      </c>
      <c r="L46" s="129"/>
      <c r="M46" s="129"/>
      <c r="N46" s="2"/>
      <c r="O46" s="2"/>
      <c r="P46" s="84" t="s">
        <v>87</v>
      </c>
      <c r="Q46" s="85" t="s">
        <v>85</v>
      </c>
      <c r="R46" s="2"/>
      <c r="S46" s="2"/>
      <c r="T46" s="2"/>
      <c r="U46" s="2"/>
      <c r="V46" s="84" t="s">
        <v>87</v>
      </c>
      <c r="W46" s="85" t="s">
        <v>85</v>
      </c>
      <c r="X46" s="2"/>
      <c r="Y46" s="2"/>
      <c r="Z46" s="2"/>
      <c r="AA46" s="2"/>
      <c r="AB46" s="2"/>
      <c r="AC46" s="2"/>
      <c r="AD46" s="2"/>
    </row>
    <row r="47" spans="1:30" ht="15.75" thickBot="1" x14ac:dyDescent="0.3">
      <c r="A47" s="2"/>
      <c r="B47" s="43"/>
      <c r="C47" s="261"/>
      <c r="D47" s="83">
        <v>0</v>
      </c>
      <c r="E47" s="86">
        <v>0</v>
      </c>
      <c r="F47" s="45"/>
      <c r="G47" s="45"/>
      <c r="H47" s="45"/>
      <c r="I47" s="46"/>
      <c r="J47" s="83">
        <v>15600000</v>
      </c>
      <c r="K47" s="86">
        <v>0</v>
      </c>
      <c r="L47" s="130"/>
      <c r="M47" s="130"/>
      <c r="N47" s="2"/>
      <c r="O47" s="2"/>
      <c r="P47" s="83">
        <v>0</v>
      </c>
      <c r="Q47" s="86">
        <v>0</v>
      </c>
      <c r="R47" s="2"/>
      <c r="S47" s="2"/>
      <c r="T47" s="2"/>
      <c r="U47" s="2"/>
      <c r="V47" s="83"/>
      <c r="W47" s="86">
        <v>0</v>
      </c>
      <c r="X47" s="2"/>
      <c r="Y47" s="2"/>
      <c r="Z47" s="2"/>
      <c r="AA47" s="2"/>
      <c r="AB47" s="2"/>
      <c r="AC47" s="2"/>
      <c r="AD47" s="2"/>
    </row>
    <row r="48" spans="1:30" x14ac:dyDescent="0.25">
      <c r="A48" s="2"/>
      <c r="B48" s="43"/>
      <c r="C48" s="44"/>
      <c r="D48" s="45"/>
      <c r="E48" s="45"/>
      <c r="F48" s="45"/>
      <c r="G48" s="45"/>
      <c r="H48" s="45"/>
      <c r="I48" s="46"/>
      <c r="J48" s="45"/>
      <c r="K48" s="45"/>
      <c r="L48" s="45"/>
      <c r="M48" s="45"/>
      <c r="N48" s="45"/>
      <c r="O48" s="46"/>
      <c r="P48" s="46"/>
      <c r="Q48" s="46"/>
      <c r="R48" s="46"/>
      <c r="S48" s="46"/>
      <c r="T48" s="46"/>
      <c r="U48" s="46"/>
      <c r="V48" s="2"/>
      <c r="W48" s="2"/>
      <c r="X48" s="2"/>
      <c r="Y48" s="2"/>
      <c r="Z48" s="2"/>
      <c r="AA48" s="2"/>
      <c r="AB48" s="2"/>
      <c r="AC48" s="2"/>
      <c r="AD48" s="2"/>
    </row>
    <row r="49" spans="1:30" x14ac:dyDescent="0.25">
      <c r="A49" s="2"/>
      <c r="B49" s="43"/>
      <c r="C49" s="87" t="s">
        <v>82</v>
      </c>
      <c r="D49" s="88" t="s">
        <v>73</v>
      </c>
      <c r="E49" s="88" t="s">
        <v>74</v>
      </c>
      <c r="F49" s="88" t="s">
        <v>91</v>
      </c>
      <c r="G49" s="88" t="s">
        <v>93</v>
      </c>
      <c r="H49" s="45"/>
      <c r="I49" s="2"/>
      <c r="J49" s="88" t="s">
        <v>73</v>
      </c>
      <c r="K49" s="88" t="s">
        <v>74</v>
      </c>
      <c r="L49" s="88" t="s">
        <v>91</v>
      </c>
      <c r="M49" s="88" t="s">
        <v>94</v>
      </c>
      <c r="N49" s="2"/>
      <c r="O49" s="2"/>
      <c r="P49" s="88" t="s">
        <v>73</v>
      </c>
      <c r="Q49" s="88" t="s">
        <v>74</v>
      </c>
      <c r="R49" s="88" t="s">
        <v>91</v>
      </c>
      <c r="S49" s="88" t="s">
        <v>94</v>
      </c>
      <c r="T49" s="2"/>
      <c r="U49" s="2"/>
      <c r="V49" s="88" t="s">
        <v>95</v>
      </c>
      <c r="W49" s="88" t="s">
        <v>74</v>
      </c>
      <c r="X49" s="88" t="s">
        <v>91</v>
      </c>
      <c r="Y49" s="88" t="s">
        <v>94</v>
      </c>
      <c r="Z49" s="2"/>
      <c r="AA49" s="2"/>
      <c r="AB49" s="2"/>
      <c r="AC49" s="2"/>
      <c r="AD49" s="2"/>
    </row>
    <row r="50" spans="1:30" x14ac:dyDescent="0.25">
      <c r="A50" s="2"/>
      <c r="B50" s="43"/>
      <c r="C50" s="47" t="s">
        <v>70</v>
      </c>
      <c r="D50" s="77">
        <f>SUM(D51:D54)</f>
        <v>5978031.9299999988</v>
      </c>
      <c r="E50" s="77">
        <f t="shared" ref="E50:F50" si="25">SUM(E51:E54)</f>
        <v>14670000</v>
      </c>
      <c r="F50" s="77">
        <f t="shared" si="25"/>
        <v>16028000</v>
      </c>
      <c r="G50" s="48">
        <f>D50+E50-F50</f>
        <v>4620031.93</v>
      </c>
      <c r="H50" s="45"/>
      <c r="I50" s="2"/>
      <c r="J50" s="48">
        <f>+'[1]NR 2024'!V50</f>
        <v>6727710.7999999998</v>
      </c>
      <c r="K50" s="77">
        <f>+'[1]NR 2024'!W50</f>
        <v>38196380.960000001</v>
      </c>
      <c r="L50" s="77">
        <f>+'[1]NR 2024'!X50</f>
        <v>40291757</v>
      </c>
      <c r="M50" s="48">
        <f>J50+K50-L50</f>
        <v>4632334.7599999979</v>
      </c>
      <c r="N50" s="2"/>
      <c r="O50" s="2"/>
      <c r="P50" s="77">
        <f>SUM(P51:P54)</f>
        <v>6311200</v>
      </c>
      <c r="Q50" s="77">
        <f t="shared" ref="Q50:S50" si="26">SUM(Q51:Q54)</f>
        <v>12900000</v>
      </c>
      <c r="R50" s="77">
        <f t="shared" si="26"/>
        <v>11946400</v>
      </c>
      <c r="S50" s="77">
        <f t="shared" si="26"/>
        <v>7264800</v>
      </c>
      <c r="T50" s="2"/>
      <c r="U50" s="2"/>
      <c r="V50" s="77">
        <f t="shared" ref="V50" si="27">SUM(V51:V54)</f>
        <v>7264800</v>
      </c>
      <c r="W50" s="77">
        <f t="shared" ref="W50" si="28">SUM(W51:W54)</f>
        <v>25851960.48</v>
      </c>
      <c r="X50" s="77">
        <f t="shared" ref="X50" si="29">SUM(X51:X54)</f>
        <v>25800000</v>
      </c>
      <c r="Y50" s="48">
        <f>V50+W50-X50</f>
        <v>7316760.4800000004</v>
      </c>
      <c r="Z50" s="2"/>
      <c r="AA50" s="2"/>
      <c r="AB50" s="2"/>
      <c r="AC50" s="2"/>
      <c r="AD50" s="2"/>
    </row>
    <row r="51" spans="1:30" x14ac:dyDescent="0.25">
      <c r="A51" s="2"/>
      <c r="B51" s="43"/>
      <c r="C51" s="47" t="s">
        <v>71</v>
      </c>
      <c r="D51" s="77">
        <v>198936.8</v>
      </c>
      <c r="E51" s="77">
        <v>4000000</v>
      </c>
      <c r="F51" s="77">
        <v>0</v>
      </c>
      <c r="G51" s="48">
        <v>4198936.8</v>
      </c>
      <c r="H51" s="45"/>
      <c r="I51" s="2"/>
      <c r="J51" s="48">
        <f>+'[1]NR 2024'!V51</f>
        <v>4198936.8</v>
      </c>
      <c r="K51" s="77">
        <f>+'[1]NR 2024'!W51</f>
        <v>0</v>
      </c>
      <c r="L51" s="77">
        <f>+'[1]NR 2024'!X51</f>
        <v>0</v>
      </c>
      <c r="M51" s="48">
        <f t="shared" ref="M51:M54" si="30">J51+K51-L51</f>
        <v>4198936.8</v>
      </c>
      <c r="N51" s="2"/>
      <c r="O51" s="2"/>
      <c r="P51" s="77">
        <f>4198.9*1000</f>
        <v>4198900</v>
      </c>
      <c r="Q51" s="77">
        <v>1500000</v>
      </c>
      <c r="R51" s="77">
        <v>0</v>
      </c>
      <c r="S51" s="48">
        <f t="shared" ref="S51:S54" si="31">P51+Q51-R51</f>
        <v>5698900</v>
      </c>
      <c r="T51" s="2"/>
      <c r="U51" s="2"/>
      <c r="V51" s="77">
        <f>+S51</f>
        <v>5698900</v>
      </c>
      <c r="W51" s="77">
        <v>0</v>
      </c>
      <c r="X51" s="77">
        <v>0</v>
      </c>
      <c r="Y51" s="48">
        <f t="shared" ref="Y51:Y54" si="32">V51+W51-X51</f>
        <v>5698900</v>
      </c>
      <c r="Z51" s="2"/>
      <c r="AA51" s="2"/>
      <c r="AB51" s="2"/>
      <c r="AC51" s="2"/>
      <c r="AD51" s="2"/>
    </row>
    <row r="52" spans="1:30" x14ac:dyDescent="0.25">
      <c r="A52" s="2"/>
      <c r="B52" s="43"/>
      <c r="C52" s="47" t="s">
        <v>72</v>
      </c>
      <c r="D52" s="77">
        <v>5554034.129999999</v>
      </c>
      <c r="E52" s="77">
        <v>9982000</v>
      </c>
      <c r="F52" s="77">
        <v>15380000</v>
      </c>
      <c r="G52" s="48">
        <v>156034.12999999896</v>
      </c>
      <c r="H52" s="45"/>
      <c r="I52" s="2"/>
      <c r="J52" s="48">
        <f>+'[1]NR 2024'!V52</f>
        <v>2328774</v>
      </c>
      <c r="K52" s="77">
        <f>+'[1]NR 2024'!W52</f>
        <v>36774174</v>
      </c>
      <c r="L52" s="77">
        <f>+'[1]NR 2024'!X52</f>
        <v>38891757</v>
      </c>
      <c r="M52" s="48">
        <f t="shared" si="30"/>
        <v>211191</v>
      </c>
      <c r="N52" s="2"/>
      <c r="O52" s="2"/>
      <c r="P52" s="77">
        <f>1757.7*1000</f>
        <v>1757700</v>
      </c>
      <c r="Q52" s="77">
        <f>10604.6*1000</f>
        <v>10604600</v>
      </c>
      <c r="R52" s="77">
        <f>10899.9*1000</f>
        <v>10899900</v>
      </c>
      <c r="S52" s="48">
        <f t="shared" si="31"/>
        <v>1462400</v>
      </c>
      <c r="T52" s="2"/>
      <c r="U52" s="2"/>
      <c r="V52" s="77">
        <f>+S52</f>
        <v>1462400</v>
      </c>
      <c r="W52" s="77">
        <f>+AA37</f>
        <v>25078407</v>
      </c>
      <c r="X52" s="77">
        <v>25000000</v>
      </c>
      <c r="Y52" s="48">
        <f>+W52+V52-X52</f>
        <v>1540807</v>
      </c>
      <c r="Z52" s="2"/>
      <c r="AA52" s="2"/>
      <c r="AB52" s="2"/>
      <c r="AC52" s="2"/>
      <c r="AD52" s="2"/>
    </row>
    <row r="53" spans="1:30" x14ac:dyDescent="0.25">
      <c r="A53" s="2"/>
      <c r="B53" s="43"/>
      <c r="C53" s="47" t="s">
        <v>88</v>
      </c>
      <c r="D53" s="77">
        <v>0</v>
      </c>
      <c r="E53" s="77">
        <v>0</v>
      </c>
      <c r="F53" s="77">
        <v>0</v>
      </c>
      <c r="G53" s="48">
        <v>0</v>
      </c>
      <c r="H53" s="45"/>
      <c r="I53" s="2"/>
      <c r="J53" s="48">
        <f>+'[1]NR 2024'!V53</f>
        <v>0</v>
      </c>
      <c r="K53" s="77">
        <f>+'[1]NR 2024'!W53</f>
        <v>0</v>
      </c>
      <c r="L53" s="77">
        <f>+'[1]NR 2024'!X53</f>
        <v>0</v>
      </c>
      <c r="M53" s="48">
        <f t="shared" si="30"/>
        <v>0</v>
      </c>
      <c r="N53" s="2"/>
      <c r="O53" s="2"/>
      <c r="P53" s="77">
        <v>0</v>
      </c>
      <c r="Q53" s="77">
        <f>446.5*1000</f>
        <v>446500</v>
      </c>
      <c r="R53" s="77">
        <f>446.5*1000</f>
        <v>446500</v>
      </c>
      <c r="S53" s="48">
        <f t="shared" si="31"/>
        <v>0</v>
      </c>
      <c r="T53" s="2"/>
      <c r="U53" s="2"/>
      <c r="V53" s="77">
        <v>0</v>
      </c>
      <c r="W53" s="77">
        <v>0</v>
      </c>
      <c r="X53" s="77">
        <v>0</v>
      </c>
      <c r="Y53" s="48">
        <f t="shared" si="32"/>
        <v>0</v>
      </c>
      <c r="Z53" s="2"/>
      <c r="AA53" s="2"/>
      <c r="AB53" s="2"/>
      <c r="AC53" s="2"/>
      <c r="AD53" s="2"/>
    </row>
    <row r="54" spans="1:30" x14ac:dyDescent="0.25">
      <c r="A54" s="2"/>
      <c r="B54" s="43"/>
      <c r="C54" s="118" t="s">
        <v>89</v>
      </c>
      <c r="D54" s="77">
        <v>225061</v>
      </c>
      <c r="E54" s="77">
        <v>688000</v>
      </c>
      <c r="F54" s="77">
        <v>648000</v>
      </c>
      <c r="G54" s="48">
        <v>265061</v>
      </c>
      <c r="H54" s="45"/>
      <c r="I54" s="2"/>
      <c r="J54" s="48">
        <f>+'[1]NR 2024'!V54</f>
        <v>200000</v>
      </c>
      <c r="K54" s="77">
        <f>+'[1]NR 2024'!W54</f>
        <v>1422206.96</v>
      </c>
      <c r="L54" s="77">
        <f>+'[1]NR 2024'!X54</f>
        <v>1400000</v>
      </c>
      <c r="M54" s="48">
        <f t="shared" si="30"/>
        <v>222206.95999999996</v>
      </c>
      <c r="N54" s="2"/>
      <c r="O54" s="2"/>
      <c r="P54" s="77">
        <f>354.6*1000</f>
        <v>354600</v>
      </c>
      <c r="Q54" s="77">
        <f>348.9*1000</f>
        <v>348900</v>
      </c>
      <c r="R54" s="77">
        <v>600000</v>
      </c>
      <c r="S54" s="48">
        <f t="shared" si="31"/>
        <v>103500</v>
      </c>
      <c r="T54" s="2"/>
      <c r="U54" s="2"/>
      <c r="V54" s="77">
        <f>+S54</f>
        <v>103500</v>
      </c>
      <c r="W54" s="77">
        <f>0.01*AA33</f>
        <v>773553.48</v>
      </c>
      <c r="X54" s="77">
        <v>800000</v>
      </c>
      <c r="Y54" s="48">
        <f t="shared" si="32"/>
        <v>77053.479999999981</v>
      </c>
      <c r="Z54" s="2"/>
      <c r="AA54" s="2"/>
      <c r="AB54" s="2"/>
      <c r="AC54" s="2"/>
      <c r="AD54" s="2"/>
    </row>
    <row r="55" spans="1:30" ht="10.5" customHeight="1" x14ac:dyDescent="0.25">
      <c r="A55" s="2"/>
      <c r="B55" s="43"/>
      <c r="C55" s="44"/>
      <c r="D55" s="45"/>
      <c r="E55" s="45"/>
      <c r="F55" s="45"/>
      <c r="G55" s="45"/>
      <c r="H55" s="45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</row>
    <row r="56" spans="1:30" x14ac:dyDescent="0.25">
      <c r="A56" s="2"/>
      <c r="B56" s="43"/>
      <c r="C56" s="87" t="s">
        <v>75</v>
      </c>
      <c r="D56" s="88" t="s">
        <v>76</v>
      </c>
      <c r="E56" s="88" t="s">
        <v>96</v>
      </c>
      <c r="F56" s="45"/>
      <c r="G56" s="45"/>
      <c r="H56" s="45"/>
      <c r="I56" s="46"/>
      <c r="J56" s="88" t="s">
        <v>97</v>
      </c>
      <c r="K56" s="45"/>
      <c r="L56" s="45"/>
      <c r="M56" s="45"/>
      <c r="N56" s="45"/>
      <c r="O56" s="46"/>
      <c r="P56" s="88" t="s">
        <v>98</v>
      </c>
      <c r="Q56" s="46"/>
      <c r="R56" s="46"/>
      <c r="S56" s="46"/>
      <c r="T56" s="46"/>
      <c r="U56" s="46"/>
      <c r="V56" s="88" t="s">
        <v>97</v>
      </c>
      <c r="W56" s="2"/>
      <c r="X56" s="2"/>
      <c r="Y56" s="2"/>
      <c r="Z56" s="2"/>
      <c r="AA56" s="2"/>
      <c r="AB56" s="2"/>
      <c r="AC56" s="2"/>
      <c r="AD56" s="2"/>
    </row>
    <row r="57" spans="1:30" x14ac:dyDescent="0.25">
      <c r="A57" s="2"/>
      <c r="B57" s="43"/>
      <c r="C57" s="47"/>
      <c r="D57" s="78">
        <v>185</v>
      </c>
      <c r="E57" s="78">
        <v>187</v>
      </c>
      <c r="F57" s="45"/>
      <c r="G57" s="45"/>
      <c r="H57" s="45"/>
      <c r="I57" s="46"/>
      <c r="J57" s="78">
        <v>187</v>
      </c>
      <c r="K57" s="45"/>
      <c r="L57" s="45"/>
      <c r="M57" s="45"/>
      <c r="N57" s="45"/>
      <c r="O57" s="46"/>
      <c r="P57" s="78">
        <v>190</v>
      </c>
      <c r="Q57" s="46"/>
      <c r="R57" s="46"/>
      <c r="S57" s="46"/>
      <c r="T57" s="46"/>
      <c r="U57" s="46"/>
      <c r="V57" s="78">
        <v>192</v>
      </c>
      <c r="W57" s="2"/>
      <c r="X57" s="2"/>
      <c r="Y57" s="2"/>
      <c r="Z57" s="2"/>
      <c r="AA57" s="2"/>
      <c r="AB57" s="2"/>
      <c r="AC57" s="2"/>
      <c r="AD57" s="2"/>
    </row>
    <row r="58" spans="1:30" x14ac:dyDescent="0.25">
      <c r="A58" s="2"/>
      <c r="B58" s="43"/>
      <c r="C58" s="44"/>
      <c r="D58" s="45"/>
      <c r="E58" s="45"/>
      <c r="F58" s="45"/>
      <c r="G58" s="45"/>
      <c r="H58" s="45"/>
      <c r="I58" s="46"/>
      <c r="J58" s="45"/>
      <c r="K58" s="45"/>
      <c r="L58" s="45"/>
      <c r="M58" s="45"/>
      <c r="N58" s="45"/>
      <c r="O58" s="46"/>
      <c r="P58" s="46"/>
      <c r="Q58" s="46"/>
      <c r="R58" s="46"/>
      <c r="S58" s="46"/>
      <c r="T58" s="46"/>
      <c r="U58" s="46"/>
      <c r="V58" s="2"/>
      <c r="W58" s="2"/>
      <c r="X58" s="2"/>
      <c r="Y58" s="2"/>
      <c r="Z58" s="2"/>
      <c r="AA58" s="2"/>
      <c r="AB58" s="2"/>
      <c r="AC58" s="2"/>
      <c r="AD58" s="2"/>
    </row>
    <row r="59" spans="1:30" x14ac:dyDescent="0.25">
      <c r="A59" s="2"/>
      <c r="B59" s="90" t="s">
        <v>92</v>
      </c>
      <c r="C59" s="89"/>
      <c r="D59" s="267"/>
      <c r="E59" s="267"/>
      <c r="F59" s="267"/>
      <c r="G59" s="267"/>
      <c r="H59" s="267"/>
      <c r="I59" s="267"/>
      <c r="J59" s="267"/>
      <c r="K59" s="267"/>
      <c r="L59" s="267"/>
      <c r="M59" s="267"/>
      <c r="N59" s="267"/>
      <c r="O59" s="267"/>
      <c r="P59" s="267"/>
      <c r="Q59" s="267"/>
      <c r="R59" s="267"/>
      <c r="S59" s="267"/>
      <c r="T59" s="267"/>
      <c r="U59" s="267"/>
      <c r="V59" s="135"/>
      <c r="W59" s="135"/>
      <c r="X59" s="135"/>
      <c r="Y59" s="135"/>
      <c r="Z59" s="135"/>
      <c r="AA59" s="135"/>
      <c r="AB59" s="136"/>
      <c r="AC59" s="2"/>
      <c r="AD59" s="2"/>
    </row>
    <row r="60" spans="1:30" x14ac:dyDescent="0.25">
      <c r="A60" s="2"/>
      <c r="B60" s="110"/>
      <c r="M60"/>
      <c r="AB60" s="111"/>
      <c r="AC60" s="2"/>
      <c r="AD60" s="2"/>
    </row>
    <row r="61" spans="1:30" x14ac:dyDescent="0.25">
      <c r="A61" s="2"/>
      <c r="B61" s="110" t="s">
        <v>107</v>
      </c>
      <c r="M61"/>
      <c r="AB61" s="111"/>
      <c r="AC61" s="2"/>
      <c r="AD61" s="2"/>
    </row>
    <row r="62" spans="1:30" x14ac:dyDescent="0.25">
      <c r="A62" s="2"/>
      <c r="B62" s="266" t="s">
        <v>130</v>
      </c>
      <c r="C62" s="258"/>
      <c r="D62" s="258"/>
      <c r="E62" s="258"/>
      <c r="F62" s="258"/>
      <c r="G62" s="258"/>
      <c r="H62" s="258"/>
      <c r="I62" s="258"/>
      <c r="J62" s="258"/>
      <c r="K62" s="258"/>
      <c r="L62" s="258"/>
      <c r="M62" s="258"/>
      <c r="N62" s="258"/>
      <c r="O62" s="258"/>
      <c r="P62" s="258"/>
      <c r="Q62" s="258"/>
      <c r="R62" s="258"/>
      <c r="S62" s="258"/>
      <c r="T62" s="258"/>
      <c r="U62" s="258"/>
      <c r="AB62" s="111"/>
      <c r="AC62" s="2"/>
      <c r="AD62" s="2"/>
    </row>
    <row r="63" spans="1:30" x14ac:dyDescent="0.25">
      <c r="A63" s="2"/>
      <c r="B63" s="256" t="s">
        <v>138</v>
      </c>
      <c r="C63" s="254"/>
      <c r="D63" s="254"/>
      <c r="E63" s="254"/>
      <c r="F63" s="254"/>
      <c r="G63" s="254"/>
      <c r="H63" s="254"/>
      <c r="I63" s="254"/>
      <c r="J63" s="254"/>
      <c r="K63" s="254"/>
      <c r="L63" s="254"/>
      <c r="M63" s="254"/>
      <c r="N63" s="254"/>
      <c r="O63" s="254"/>
      <c r="P63" s="254"/>
      <c r="Q63" s="254"/>
      <c r="R63" s="254"/>
      <c r="S63" s="254"/>
      <c r="T63" s="254"/>
      <c r="U63" s="254"/>
      <c r="AB63" s="111"/>
      <c r="AC63" s="2"/>
      <c r="AD63" s="2"/>
    </row>
    <row r="64" spans="1:30" x14ac:dyDescent="0.25">
      <c r="A64" s="2"/>
      <c r="B64" s="189" t="s">
        <v>108</v>
      </c>
      <c r="C64" s="187"/>
      <c r="D64" s="187"/>
      <c r="E64" s="187"/>
      <c r="F64" s="187"/>
      <c r="G64" s="187"/>
      <c r="H64" s="187"/>
      <c r="I64" s="187"/>
      <c r="J64" s="187"/>
      <c r="K64" s="187"/>
      <c r="L64" s="187"/>
      <c r="M64" s="187"/>
      <c r="N64" s="187"/>
      <c r="O64" s="187"/>
      <c r="P64" s="187"/>
      <c r="Q64" s="187"/>
      <c r="R64" s="187"/>
      <c r="S64" s="187"/>
      <c r="T64" s="187"/>
      <c r="U64" s="187"/>
      <c r="AB64" s="111"/>
      <c r="AC64" s="2"/>
      <c r="AD64" s="2"/>
    </row>
    <row r="65" spans="1:30" x14ac:dyDescent="0.25">
      <c r="A65" s="2"/>
      <c r="B65" s="189" t="s">
        <v>131</v>
      </c>
      <c r="C65" s="187"/>
      <c r="D65" s="187"/>
      <c r="E65" s="187"/>
      <c r="F65" s="187"/>
      <c r="G65" s="187"/>
      <c r="H65" s="187"/>
      <c r="I65" s="187"/>
      <c r="J65" s="187"/>
      <c r="K65" s="187"/>
      <c r="L65" s="187"/>
      <c r="M65" s="187"/>
      <c r="N65" s="187"/>
      <c r="O65" s="187"/>
      <c r="P65" s="187"/>
      <c r="Q65" s="187"/>
      <c r="R65" s="187"/>
      <c r="S65" s="187"/>
      <c r="T65" s="187"/>
      <c r="U65" s="187"/>
      <c r="AB65" s="111"/>
      <c r="AC65" s="2"/>
      <c r="AD65" s="2"/>
    </row>
    <row r="66" spans="1:30" x14ac:dyDescent="0.25">
      <c r="A66" s="2"/>
      <c r="B66" s="189" t="s">
        <v>132</v>
      </c>
      <c r="C66" s="187"/>
      <c r="D66" s="187"/>
      <c r="E66" s="187"/>
      <c r="F66" s="187"/>
      <c r="G66" s="187"/>
      <c r="H66" s="187"/>
      <c r="I66" s="187"/>
      <c r="J66" s="187"/>
      <c r="K66" s="187"/>
      <c r="L66" s="187"/>
      <c r="M66" s="187"/>
      <c r="N66" s="187"/>
      <c r="O66" s="187"/>
      <c r="P66" s="187"/>
      <c r="Q66" s="187"/>
      <c r="R66" s="187"/>
      <c r="S66" s="187"/>
      <c r="T66" s="187"/>
      <c r="U66" s="187"/>
      <c r="AB66" s="111"/>
      <c r="AC66" s="2"/>
      <c r="AD66" s="2"/>
    </row>
    <row r="67" spans="1:30" x14ac:dyDescent="0.25">
      <c r="A67" s="2"/>
      <c r="B67" s="189" t="s">
        <v>111</v>
      </c>
      <c r="C67" s="187"/>
      <c r="D67" s="187"/>
      <c r="E67" s="187"/>
      <c r="F67" s="187"/>
      <c r="G67" s="187"/>
      <c r="H67" s="187"/>
      <c r="I67" s="187"/>
      <c r="J67" s="187"/>
      <c r="K67" s="187"/>
      <c r="L67" s="187"/>
      <c r="M67" s="187"/>
      <c r="N67" s="187"/>
      <c r="O67" s="187"/>
      <c r="P67" s="187"/>
      <c r="Q67" s="187"/>
      <c r="R67" s="187"/>
      <c r="S67" s="187"/>
      <c r="T67" s="187"/>
      <c r="U67" s="187"/>
      <c r="AB67" s="111"/>
      <c r="AC67" s="2"/>
      <c r="AD67" s="2"/>
    </row>
    <row r="68" spans="1:30" x14ac:dyDescent="0.25">
      <c r="A68" s="2"/>
      <c r="B68" s="189" t="s">
        <v>133</v>
      </c>
      <c r="C68" s="187"/>
      <c r="D68" s="187"/>
      <c r="E68" s="187"/>
      <c r="F68" s="187"/>
      <c r="G68" s="187"/>
      <c r="H68" s="187"/>
      <c r="I68" s="187"/>
      <c r="J68" s="187"/>
      <c r="K68" s="187"/>
      <c r="L68" s="187"/>
      <c r="M68" s="187"/>
      <c r="N68" s="187"/>
      <c r="O68" s="187"/>
      <c r="P68" s="187"/>
      <c r="Q68" s="187"/>
      <c r="R68" s="187"/>
      <c r="S68" s="187"/>
      <c r="T68" s="187"/>
      <c r="U68" s="187"/>
      <c r="AB68" s="111"/>
      <c r="AC68" s="2"/>
      <c r="AD68" s="2"/>
    </row>
    <row r="69" spans="1:30" x14ac:dyDescent="0.25">
      <c r="A69" s="2"/>
      <c r="B69" s="139" t="s">
        <v>134</v>
      </c>
      <c r="C69" s="79"/>
      <c r="D69" s="79"/>
      <c r="E69" s="79"/>
      <c r="F69" s="79"/>
      <c r="G69" s="79"/>
      <c r="H69" s="79"/>
      <c r="I69" s="79"/>
      <c r="J69" s="79"/>
      <c r="K69" s="79"/>
      <c r="L69" s="79"/>
      <c r="M69" s="79"/>
      <c r="N69" s="79"/>
      <c r="O69" s="79"/>
      <c r="P69" s="79"/>
      <c r="Q69" s="79"/>
      <c r="R69" s="79"/>
      <c r="S69" s="79"/>
      <c r="T69" s="79"/>
      <c r="U69" s="79"/>
      <c r="AB69" s="111"/>
      <c r="AC69" s="2"/>
      <c r="AD69" s="2"/>
    </row>
    <row r="70" spans="1:30" x14ac:dyDescent="0.25">
      <c r="A70" s="2"/>
      <c r="B70" s="189"/>
      <c r="C70" s="79"/>
      <c r="D70" s="79"/>
      <c r="E70" s="79"/>
      <c r="F70" s="79"/>
      <c r="G70" s="79"/>
      <c r="H70" s="79"/>
      <c r="I70" s="79"/>
      <c r="J70" s="79"/>
      <c r="K70" s="79"/>
      <c r="L70" s="79"/>
      <c r="M70" s="79"/>
      <c r="N70" s="79"/>
      <c r="O70" s="79"/>
      <c r="P70" s="79"/>
      <c r="Q70" s="79"/>
      <c r="R70" s="79"/>
      <c r="S70" s="79"/>
      <c r="T70" s="79"/>
      <c r="U70" s="79"/>
      <c r="AB70" s="111"/>
      <c r="AC70" s="2"/>
      <c r="AD70" s="2"/>
    </row>
    <row r="71" spans="1:30" x14ac:dyDescent="0.25">
      <c r="A71" s="2"/>
      <c r="B71" s="139" t="s">
        <v>139</v>
      </c>
      <c r="C71" s="79"/>
      <c r="D71" s="79"/>
      <c r="E71" s="79"/>
      <c r="F71" s="79"/>
      <c r="G71" s="79"/>
      <c r="H71" s="79"/>
      <c r="I71" s="79"/>
      <c r="J71" s="79"/>
      <c r="K71" s="79"/>
      <c r="L71" s="79"/>
      <c r="M71" s="79"/>
      <c r="N71" s="79"/>
      <c r="O71" s="79"/>
      <c r="P71" s="79"/>
      <c r="Q71" s="79"/>
      <c r="R71" s="79"/>
      <c r="S71" s="79"/>
      <c r="T71" s="79"/>
      <c r="U71" s="79"/>
      <c r="AB71" s="111"/>
      <c r="AC71" s="2"/>
      <c r="AD71" s="2"/>
    </row>
    <row r="72" spans="1:30" x14ac:dyDescent="0.25">
      <c r="A72" s="2"/>
      <c r="B72" s="189" t="s">
        <v>137</v>
      </c>
      <c r="C72" s="79"/>
      <c r="D72" s="79"/>
      <c r="E72" s="79"/>
      <c r="F72" s="79"/>
      <c r="G72" s="79"/>
      <c r="H72" s="79"/>
      <c r="I72" s="79"/>
      <c r="J72" s="79"/>
      <c r="K72" s="79"/>
      <c r="L72" s="79"/>
      <c r="M72" s="79"/>
      <c r="N72" s="79"/>
      <c r="O72" s="79"/>
      <c r="P72" s="79"/>
      <c r="Q72" s="79"/>
      <c r="R72" s="79"/>
      <c r="S72" s="79"/>
      <c r="T72" s="79"/>
      <c r="U72" s="79"/>
      <c r="AB72" s="111"/>
      <c r="AC72" s="2"/>
      <c r="AD72" s="2"/>
    </row>
    <row r="73" spans="1:30" x14ac:dyDescent="0.25">
      <c r="A73" s="2"/>
      <c r="B73" s="189" t="s">
        <v>135</v>
      </c>
      <c r="C73" s="79"/>
      <c r="D73" s="79"/>
      <c r="E73" s="79"/>
      <c r="F73" s="79"/>
      <c r="G73" s="79"/>
      <c r="H73" s="79"/>
      <c r="I73" s="79"/>
      <c r="J73" s="79"/>
      <c r="K73" s="79"/>
      <c r="L73" s="79"/>
      <c r="M73" s="79"/>
      <c r="N73" s="79"/>
      <c r="O73" s="79"/>
      <c r="P73" s="79"/>
      <c r="Q73" s="79"/>
      <c r="R73" s="79"/>
      <c r="S73" s="79"/>
      <c r="T73" s="79"/>
      <c r="U73" s="79"/>
      <c r="AB73" s="111"/>
      <c r="AC73" s="2"/>
      <c r="AD73" s="2"/>
    </row>
    <row r="74" spans="1:30" x14ac:dyDescent="0.25">
      <c r="A74" s="2"/>
      <c r="B74" s="189" t="s">
        <v>140</v>
      </c>
      <c r="C74" s="79"/>
      <c r="D74" s="79"/>
      <c r="E74" s="79"/>
      <c r="F74" s="79"/>
      <c r="G74" s="79"/>
      <c r="H74" s="79"/>
      <c r="I74" s="79"/>
      <c r="J74" s="79"/>
      <c r="K74" s="79"/>
      <c r="L74" s="79"/>
      <c r="M74" s="79"/>
      <c r="N74" s="79"/>
      <c r="O74" s="79"/>
      <c r="P74" s="79"/>
      <c r="Q74" s="79"/>
      <c r="R74" s="79"/>
      <c r="S74" s="79"/>
      <c r="T74" s="79"/>
      <c r="U74" s="79"/>
      <c r="AB74" s="111"/>
      <c r="AC74" s="2"/>
      <c r="AD74" s="2"/>
    </row>
    <row r="75" spans="1:30" x14ac:dyDescent="0.25">
      <c r="A75" s="2"/>
      <c r="B75" s="189" t="s">
        <v>136</v>
      </c>
      <c r="C75" s="79"/>
      <c r="D75" s="79"/>
      <c r="E75" s="79"/>
      <c r="F75" s="79"/>
      <c r="G75" s="79"/>
      <c r="H75" s="79"/>
      <c r="I75" s="79"/>
      <c r="J75" s="79"/>
      <c r="K75" s="79"/>
      <c r="L75" s="79"/>
      <c r="M75" s="79"/>
      <c r="N75" s="79"/>
      <c r="O75" s="79"/>
      <c r="P75" s="79"/>
      <c r="Q75" s="79"/>
      <c r="R75" s="79"/>
      <c r="S75" s="79"/>
      <c r="T75" s="79"/>
      <c r="U75" s="79"/>
      <c r="AB75" s="111"/>
      <c r="AC75" s="2"/>
      <c r="AD75" s="2"/>
    </row>
    <row r="76" spans="1:30" x14ac:dyDescent="0.25">
      <c r="A76" s="2"/>
      <c r="B76" s="119"/>
      <c r="C76" s="120"/>
      <c r="D76" s="188"/>
      <c r="E76" s="188"/>
      <c r="F76" s="126"/>
      <c r="G76" s="126"/>
      <c r="H76" s="126"/>
      <c r="I76" s="126"/>
      <c r="J76" s="126"/>
      <c r="K76" s="126"/>
      <c r="L76" s="126"/>
      <c r="M76" s="126"/>
      <c r="N76" s="126"/>
      <c r="O76" s="126"/>
      <c r="P76" s="126"/>
      <c r="Q76" s="126"/>
      <c r="R76" s="126"/>
      <c r="S76" s="126"/>
      <c r="T76" s="126"/>
      <c r="U76" s="126"/>
      <c r="V76" s="137"/>
      <c r="W76" s="137"/>
      <c r="X76" s="137"/>
      <c r="Y76" s="137"/>
      <c r="Z76" s="137"/>
      <c r="AA76" s="137"/>
      <c r="AB76" s="138"/>
      <c r="AC76" s="2"/>
      <c r="AD76" s="2"/>
    </row>
    <row r="77" spans="1:30" x14ac:dyDescent="0.25">
      <c r="A77" s="2"/>
      <c r="B77" s="122"/>
      <c r="C77" s="121"/>
      <c r="D77" s="122"/>
      <c r="E77" s="122"/>
      <c r="F77" s="123"/>
      <c r="G77" s="123"/>
      <c r="H77" s="123"/>
      <c r="I77" s="123"/>
      <c r="J77" s="123"/>
      <c r="K77" s="123"/>
      <c r="L77" s="123"/>
      <c r="M77" s="123"/>
      <c r="N77" s="123"/>
      <c r="O77" s="123"/>
      <c r="P77" s="123"/>
      <c r="Q77" s="123"/>
      <c r="R77" s="123"/>
      <c r="S77" s="123"/>
      <c r="T77" s="123"/>
      <c r="U77" s="123"/>
      <c r="V77" s="2"/>
      <c r="W77" s="2"/>
      <c r="X77" s="2"/>
      <c r="Y77" s="2"/>
      <c r="Z77" s="2"/>
      <c r="AA77" s="2"/>
      <c r="AB77" s="2"/>
      <c r="AC77" s="2"/>
      <c r="AD77" s="2"/>
    </row>
    <row r="78" spans="1:30" x14ac:dyDescent="0.25">
      <c r="A78" s="2"/>
      <c r="B78" s="122"/>
      <c r="C78" s="121"/>
      <c r="D78" s="122"/>
      <c r="E78" s="122"/>
      <c r="F78" s="123"/>
      <c r="G78" s="123"/>
      <c r="H78" s="123"/>
      <c r="I78" s="123"/>
      <c r="J78" s="123"/>
      <c r="K78" s="123"/>
      <c r="L78" s="123"/>
      <c r="M78" s="123"/>
      <c r="N78" s="123"/>
      <c r="O78" s="123"/>
      <c r="P78" s="123"/>
      <c r="Q78" s="123"/>
      <c r="R78" s="123"/>
      <c r="S78" s="123"/>
      <c r="T78" s="123"/>
      <c r="U78" s="123"/>
      <c r="V78" s="2"/>
      <c r="W78" s="2"/>
      <c r="X78" s="2"/>
      <c r="Y78" s="2"/>
      <c r="Z78" s="2"/>
      <c r="AA78" s="2"/>
      <c r="AB78" s="2"/>
      <c r="AC78" s="2"/>
      <c r="AD78" s="2"/>
    </row>
    <row r="79" spans="1:30" x14ac:dyDescent="0.25">
      <c r="A79" s="2"/>
      <c r="B79" s="49"/>
      <c r="C79" s="49"/>
      <c r="D79" s="49"/>
      <c r="E79" s="49"/>
      <c r="F79" s="49"/>
      <c r="G79" s="49"/>
      <c r="H79" s="49"/>
      <c r="I79" s="49"/>
      <c r="J79" s="49"/>
      <c r="K79" s="49"/>
      <c r="L79" s="49"/>
      <c r="M79" s="49"/>
      <c r="N79" s="49"/>
      <c r="O79" s="49"/>
      <c r="P79" s="49"/>
      <c r="Q79" s="49"/>
      <c r="R79" s="49"/>
      <c r="S79" s="49"/>
      <c r="T79" s="49"/>
      <c r="U79" s="49"/>
      <c r="V79" s="2"/>
      <c r="W79" s="2"/>
      <c r="X79" s="2"/>
      <c r="Y79" s="2"/>
      <c r="Z79" s="2"/>
      <c r="AA79" s="2"/>
      <c r="AB79" s="2"/>
      <c r="AC79" s="2"/>
      <c r="AD79" s="2"/>
    </row>
    <row r="80" spans="1:30" x14ac:dyDescent="0.25">
      <c r="A80" s="2"/>
      <c r="B80" s="49" t="s">
        <v>81</v>
      </c>
      <c r="C80" s="109">
        <v>45569</v>
      </c>
      <c r="D80" s="49" t="s">
        <v>77</v>
      </c>
      <c r="E80" s="254" t="s">
        <v>109</v>
      </c>
      <c r="F80" s="254"/>
      <c r="G80" s="254"/>
      <c r="H80" s="49"/>
      <c r="I80" s="49" t="s">
        <v>78</v>
      </c>
      <c r="J80" s="255" t="s">
        <v>110</v>
      </c>
      <c r="K80" s="255"/>
      <c r="L80" s="255"/>
      <c r="M80" s="255"/>
      <c r="N80" s="49"/>
      <c r="O80" s="49"/>
      <c r="P80" s="49"/>
      <c r="Q80" s="49"/>
      <c r="R80" s="49"/>
      <c r="S80" s="49"/>
      <c r="T80" s="49"/>
      <c r="U80" s="49"/>
      <c r="V80" s="2"/>
      <c r="W80" s="2"/>
      <c r="X80" s="2"/>
      <c r="Y80" s="2"/>
      <c r="Z80" s="2"/>
      <c r="AA80" s="2"/>
      <c r="AB80" s="2"/>
      <c r="AC80" s="2"/>
      <c r="AD80" s="2"/>
    </row>
    <row r="81" spans="1:30" ht="7.5" customHeight="1" x14ac:dyDescent="0.25">
      <c r="A81" s="2"/>
      <c r="B81" s="49"/>
      <c r="C81" s="49"/>
      <c r="D81" s="49"/>
      <c r="E81" s="49"/>
      <c r="F81" s="49"/>
      <c r="G81" s="49"/>
      <c r="H81" s="49"/>
      <c r="I81" s="49"/>
      <c r="J81" s="49"/>
      <c r="K81" s="49"/>
      <c r="L81" s="49"/>
      <c r="M81" s="49"/>
      <c r="N81" s="49"/>
      <c r="O81" s="49"/>
      <c r="P81" s="49"/>
      <c r="Q81" s="49"/>
      <c r="R81" s="49"/>
      <c r="S81" s="49"/>
      <c r="T81" s="49"/>
      <c r="U81" s="49"/>
      <c r="V81" s="2"/>
      <c r="W81" s="2"/>
      <c r="X81" s="2"/>
      <c r="Y81" s="2"/>
      <c r="Z81" s="2"/>
      <c r="AA81" s="2"/>
      <c r="AB81" s="2"/>
      <c r="AC81" s="2"/>
      <c r="AD81" s="2"/>
    </row>
    <row r="82" spans="1:30" x14ac:dyDescent="0.25">
      <c r="A82" s="2"/>
      <c r="B82" s="49"/>
      <c r="C82" s="49"/>
      <c r="D82" s="49" t="s">
        <v>80</v>
      </c>
      <c r="E82" s="51"/>
      <c r="F82" s="51"/>
      <c r="G82" s="51"/>
      <c r="H82" s="49"/>
      <c r="I82" s="49" t="s">
        <v>80</v>
      </c>
      <c r="J82" s="50"/>
      <c r="K82" s="50"/>
      <c r="L82" s="50"/>
      <c r="M82" s="50"/>
      <c r="N82" s="49"/>
      <c r="O82" s="49"/>
      <c r="P82" s="49"/>
      <c r="Q82" s="49"/>
      <c r="R82" s="49"/>
      <c r="S82" s="49"/>
      <c r="T82" s="49"/>
      <c r="U82" s="49"/>
      <c r="V82" s="2"/>
      <c r="W82" s="2"/>
      <c r="X82" s="2"/>
      <c r="Y82" s="2"/>
      <c r="Z82" s="2"/>
      <c r="AA82" s="2"/>
      <c r="AB82" s="2"/>
      <c r="AC82" s="2"/>
      <c r="AD82" s="2"/>
    </row>
    <row r="83" spans="1:30" x14ac:dyDescent="0.25">
      <c r="A83" s="2"/>
      <c r="B83" s="49"/>
      <c r="C83" s="49"/>
      <c r="D83" s="49"/>
      <c r="E83" s="51"/>
      <c r="F83" s="51"/>
      <c r="G83" s="51"/>
      <c r="H83" s="49"/>
      <c r="I83" s="49"/>
      <c r="J83" s="50"/>
      <c r="K83" s="50"/>
      <c r="L83" s="50"/>
      <c r="M83" s="50"/>
      <c r="N83" s="49"/>
      <c r="O83" s="49"/>
      <c r="P83" s="49"/>
      <c r="Q83" s="49"/>
      <c r="R83" s="49"/>
      <c r="S83" s="49"/>
      <c r="T83" s="49"/>
      <c r="U83" s="49"/>
      <c r="V83" s="2"/>
      <c r="W83" s="2"/>
      <c r="X83" s="2"/>
      <c r="Y83" s="2"/>
      <c r="Z83" s="2"/>
      <c r="AA83" s="2"/>
      <c r="AB83" s="2"/>
      <c r="AC83" s="2"/>
      <c r="AD83" s="2"/>
    </row>
    <row r="84" spans="1:30" x14ac:dyDescent="0.25">
      <c r="A84" s="2"/>
      <c r="B84" s="49"/>
      <c r="C84" s="49"/>
      <c r="D84" s="49"/>
      <c r="E84" s="49"/>
      <c r="F84" s="49"/>
      <c r="G84" s="49"/>
      <c r="H84" s="49"/>
      <c r="I84" s="49"/>
      <c r="J84" s="49"/>
      <c r="K84" s="49"/>
      <c r="L84" s="49"/>
      <c r="M84" s="49"/>
      <c r="N84" s="49"/>
      <c r="O84" s="49"/>
      <c r="P84" s="49"/>
      <c r="Q84" s="49"/>
      <c r="R84" s="49"/>
      <c r="S84" s="49"/>
      <c r="T84" s="49"/>
      <c r="U84" s="49"/>
      <c r="V84" s="2"/>
      <c r="W84" s="2"/>
      <c r="X84" s="2"/>
      <c r="Y84" s="2"/>
      <c r="Z84" s="2"/>
      <c r="AA84" s="2"/>
      <c r="AB84" s="2"/>
      <c r="AC84" s="2"/>
      <c r="AD84" s="2"/>
    </row>
    <row r="85" spans="1:30" x14ac:dyDescent="0.25">
      <c r="A85" s="2"/>
      <c r="B85" s="49"/>
      <c r="C85" s="49"/>
      <c r="D85" s="49"/>
      <c r="E85" s="49"/>
      <c r="F85" s="49"/>
      <c r="G85" s="49"/>
      <c r="H85" s="49"/>
      <c r="I85" s="49"/>
      <c r="J85" s="49"/>
      <c r="K85" s="49"/>
      <c r="L85" s="49"/>
      <c r="M85" s="49"/>
      <c r="N85" s="49"/>
      <c r="O85" s="49"/>
      <c r="P85" s="49"/>
      <c r="Q85" s="49"/>
      <c r="R85" s="49"/>
      <c r="S85" s="49"/>
      <c r="T85" s="49"/>
      <c r="U85" s="49"/>
      <c r="V85" s="2"/>
      <c r="W85" s="2"/>
      <c r="X85" s="2"/>
      <c r="Y85" s="2"/>
      <c r="Z85" s="2"/>
      <c r="AA85" s="2"/>
      <c r="AB85" s="2"/>
      <c r="AC85" s="2"/>
      <c r="AD85" s="2"/>
    </row>
    <row r="86" spans="1:30" x14ac:dyDescent="0.25"/>
    <row r="87" spans="1:30" x14ac:dyDescent="0.25"/>
    <row r="88" spans="1:30" x14ac:dyDescent="0.25"/>
    <row r="89" spans="1:30" x14ac:dyDescent="0.25"/>
    <row r="90" spans="1:30" x14ac:dyDescent="0.25"/>
    <row r="91" spans="1:30" x14ac:dyDescent="0.25"/>
    <row r="92" spans="1:30" x14ac:dyDescent="0.25"/>
    <row r="93" spans="1:30" x14ac:dyDescent="0.25"/>
    <row r="94" spans="1:30" x14ac:dyDescent="0.25"/>
    <row r="95" spans="1:30" x14ac:dyDescent="0.25"/>
    <row r="96" spans="1:30" x14ac:dyDescent="0.25"/>
    <row r="97" x14ac:dyDescent="0.25"/>
    <row r="98" x14ac:dyDescent="0.25"/>
    <row r="99" x14ac:dyDescent="0.25"/>
    <row r="100" x14ac:dyDescent="0.25"/>
    <row r="102" ht="15" hidden="1" customHeight="1" x14ac:dyDescent="0.25"/>
    <row r="109" x14ac:dyDescent="0.25"/>
    <row r="110" x14ac:dyDescent="0.25"/>
    <row r="111" x14ac:dyDescent="0.25"/>
    <row r="112" x14ac:dyDescent="0.25"/>
    <row r="113" x14ac:dyDescent="0.25"/>
    <row r="116" ht="15" hidden="1" customHeight="1" x14ac:dyDescent="0.25"/>
    <row r="117" ht="15" hidden="1" customHeight="1" x14ac:dyDescent="0.25"/>
    <row r="118" x14ac:dyDescent="0.25"/>
    <row r="125" x14ac:dyDescent="0.25"/>
    <row r="128" x14ac:dyDescent="0.25"/>
    <row r="132" x14ac:dyDescent="0.25"/>
    <row r="133" x14ac:dyDescent="0.25"/>
  </sheetData>
  <mergeCells count="63">
    <mergeCell ref="D26:F26"/>
    <mergeCell ref="G26:G27"/>
    <mergeCell ref="B10:B13"/>
    <mergeCell ref="J10:O10"/>
    <mergeCell ref="J11:M11"/>
    <mergeCell ref="J12:O12"/>
    <mergeCell ref="J13:L13"/>
    <mergeCell ref="M13:M14"/>
    <mergeCell ref="N13:N14"/>
    <mergeCell ref="P11:S11"/>
    <mergeCell ref="P12:U12"/>
    <mergeCell ref="P13:R13"/>
    <mergeCell ref="B62:U62"/>
    <mergeCell ref="D59:U59"/>
    <mergeCell ref="B26:B27"/>
    <mergeCell ref="O13:O14"/>
    <mergeCell ref="J25:O25"/>
    <mergeCell ref="J26:L26"/>
    <mergeCell ref="M26:M27"/>
    <mergeCell ref="N26:N27"/>
    <mergeCell ref="O26:O27"/>
    <mergeCell ref="G13:G14"/>
    <mergeCell ref="H13:H14"/>
    <mergeCell ref="I13:I14"/>
    <mergeCell ref="D25:I25"/>
    <mergeCell ref="E80:G80"/>
    <mergeCell ref="J80:M80"/>
    <mergeCell ref="B63:U63"/>
    <mergeCell ref="D4:U4"/>
    <mergeCell ref="D8:U8"/>
    <mergeCell ref="C43:C44"/>
    <mergeCell ref="C46:C47"/>
    <mergeCell ref="C26:C27"/>
    <mergeCell ref="D12:I12"/>
    <mergeCell ref="D10:I10"/>
    <mergeCell ref="D11:G11"/>
    <mergeCell ref="C10:C13"/>
    <mergeCell ref="D13:F13"/>
    <mergeCell ref="H26:H27"/>
    <mergeCell ref="I26:I27"/>
    <mergeCell ref="P10:U10"/>
    <mergeCell ref="S13:S14"/>
    <mergeCell ref="T13:T14"/>
    <mergeCell ref="U13:U14"/>
    <mergeCell ref="P25:U25"/>
    <mergeCell ref="P26:R26"/>
    <mergeCell ref="S26:S27"/>
    <mergeCell ref="T26:T27"/>
    <mergeCell ref="U26:U27"/>
    <mergeCell ref="AB25:AB27"/>
    <mergeCell ref="V26:X26"/>
    <mergeCell ref="AA26:AA27"/>
    <mergeCell ref="AB10:AB14"/>
    <mergeCell ref="V11:Y11"/>
    <mergeCell ref="V12:AA12"/>
    <mergeCell ref="V13:X13"/>
    <mergeCell ref="AA13:AA14"/>
    <mergeCell ref="Y26:Y27"/>
    <mergeCell ref="Z26:Z27"/>
    <mergeCell ref="V10:AA10"/>
    <mergeCell ref="V25:AA25"/>
    <mergeCell ref="Y13:Y14"/>
    <mergeCell ref="Z13:Z14"/>
  </mergeCells>
  <conditionalFormatting sqref="AB15:AB25">
    <cfRule type="cellIs" dxfId="3" priority="13" operator="equal">
      <formula>0</formula>
    </cfRule>
    <cfRule type="containsErrors" dxfId="2" priority="14">
      <formula>ISERROR(AB15)</formula>
    </cfRule>
  </conditionalFormatting>
  <conditionalFormatting sqref="AB28:AB41">
    <cfRule type="cellIs" dxfId="1" priority="1" operator="equal">
      <formula>0</formula>
    </cfRule>
    <cfRule type="containsErrors" dxfId="0" priority="2">
      <formula>ISERROR(AB28)</formula>
    </cfRule>
  </conditionalFormatting>
  <pageMargins left="0.70866141732283472" right="0.70866141732283472" top="0.78740157480314965" bottom="0.78740157480314965" header="0.31496062992125984" footer="0.31496062992125984"/>
  <pageSetup paperSize="8" scale="4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1A3DAC-9DF5-4BC3-9C0A-40592BEB91D9}">
  <sheetPr>
    <pageSetUpPr fitToPage="1"/>
  </sheetPr>
  <dimension ref="A1:U15"/>
  <sheetViews>
    <sheetView zoomScale="75" zoomScaleNormal="75" workbookViewId="0">
      <selection activeCell="L28" sqref="L28"/>
    </sheetView>
  </sheetViews>
  <sheetFormatPr defaultRowHeight="15" x14ac:dyDescent="0.25"/>
  <cols>
    <col min="1" max="1" width="41.5703125" customWidth="1"/>
    <col min="2" max="17" width="14.28515625" customWidth="1"/>
    <col min="18" max="20" width="17.85546875" customWidth="1"/>
    <col min="21" max="21" width="14.28515625" customWidth="1"/>
  </cols>
  <sheetData>
    <row r="1" spans="1:21" ht="157.5" thickBot="1" x14ac:dyDescent="0.3">
      <c r="A1" s="190" t="s">
        <v>112</v>
      </c>
      <c r="B1" s="191" t="s">
        <v>52</v>
      </c>
      <c r="C1" s="192" t="s">
        <v>113</v>
      </c>
      <c r="D1" s="192" t="s">
        <v>114</v>
      </c>
      <c r="E1" s="192" t="s">
        <v>46</v>
      </c>
      <c r="F1" s="193" t="s">
        <v>47</v>
      </c>
      <c r="G1" s="194" t="s">
        <v>2</v>
      </c>
      <c r="H1" s="195" t="s">
        <v>8</v>
      </c>
      <c r="I1" s="191" t="s">
        <v>10</v>
      </c>
      <c r="J1" s="194" t="s">
        <v>12</v>
      </c>
      <c r="K1" s="194" t="s">
        <v>14</v>
      </c>
      <c r="L1" s="194" t="s">
        <v>16</v>
      </c>
      <c r="M1" s="194" t="s">
        <v>18</v>
      </c>
      <c r="N1" s="194" t="s">
        <v>23</v>
      </c>
      <c r="O1" s="194" t="s">
        <v>25</v>
      </c>
      <c r="P1" s="194" t="s">
        <v>27</v>
      </c>
      <c r="Q1" s="196" t="s">
        <v>29</v>
      </c>
      <c r="R1" s="195" t="s">
        <v>31</v>
      </c>
      <c r="S1" s="197" t="s">
        <v>115</v>
      </c>
      <c r="T1" s="198" t="s">
        <v>116</v>
      </c>
      <c r="U1" s="199" t="s">
        <v>51</v>
      </c>
    </row>
    <row r="2" spans="1:21" x14ac:dyDescent="0.25">
      <c r="A2" s="200" t="s">
        <v>117</v>
      </c>
      <c r="B2" s="201">
        <v>94939.65437950367</v>
      </c>
      <c r="C2" s="202">
        <v>0</v>
      </c>
      <c r="D2" s="202">
        <v>0</v>
      </c>
      <c r="E2" s="202">
        <v>0</v>
      </c>
      <c r="F2" s="202">
        <v>0</v>
      </c>
      <c r="G2" s="203">
        <v>1215.1089731287927</v>
      </c>
      <c r="H2" s="204">
        <v>96154.763352632464</v>
      </c>
      <c r="I2" s="201">
        <v>0</v>
      </c>
      <c r="J2" s="202">
        <v>37999.655381928031</v>
      </c>
      <c r="K2" s="202">
        <v>79074.201680395301</v>
      </c>
      <c r="L2" s="202">
        <v>14236.843817402676</v>
      </c>
      <c r="M2" s="202">
        <v>866552.17241954315</v>
      </c>
      <c r="N2" s="202">
        <v>295009.3831659882</v>
      </c>
      <c r="O2" s="202">
        <v>0</v>
      </c>
      <c r="P2" s="202">
        <v>0</v>
      </c>
      <c r="Q2" s="202">
        <v>337116.46633196203</v>
      </c>
      <c r="R2" s="205">
        <v>1629988.7227972194</v>
      </c>
      <c r="S2" s="206">
        <v>-1533833.9594445869</v>
      </c>
      <c r="T2" s="207">
        <v>1500000</v>
      </c>
      <c r="U2" s="208">
        <v>-33833.959444586886</v>
      </c>
    </row>
    <row r="3" spans="1:21" x14ac:dyDescent="0.25">
      <c r="A3" s="209" t="s">
        <v>118</v>
      </c>
      <c r="B3" s="201">
        <v>38639.476867596721</v>
      </c>
      <c r="C3" s="210">
        <v>0</v>
      </c>
      <c r="D3" s="210">
        <v>0</v>
      </c>
      <c r="E3" s="202">
        <v>0</v>
      </c>
      <c r="F3" s="202">
        <v>0</v>
      </c>
      <c r="G3" s="211">
        <v>667.85051941565155</v>
      </c>
      <c r="H3" s="205">
        <v>39307.327387012374</v>
      </c>
      <c r="I3" s="212">
        <v>0</v>
      </c>
      <c r="J3" s="210">
        <v>7889.3811648612691</v>
      </c>
      <c r="K3" s="210">
        <v>93207.547574356897</v>
      </c>
      <c r="L3" s="210">
        <v>8844.3972355475198</v>
      </c>
      <c r="M3" s="210">
        <v>569035.93420176674</v>
      </c>
      <c r="N3" s="210">
        <v>193751.90847429389</v>
      </c>
      <c r="O3" s="210">
        <v>0</v>
      </c>
      <c r="P3" s="210">
        <v>0</v>
      </c>
      <c r="Q3" s="210">
        <v>191773.39314284746</v>
      </c>
      <c r="R3" s="205">
        <v>1064502.5617936738</v>
      </c>
      <c r="S3" s="206">
        <v>-1025195.2344066614</v>
      </c>
      <c r="T3" s="213">
        <v>1000000</v>
      </c>
      <c r="U3" s="208">
        <v>-25195.234406661359</v>
      </c>
    </row>
    <row r="4" spans="1:21" x14ac:dyDescent="0.25">
      <c r="A4" s="209" t="s">
        <v>119</v>
      </c>
      <c r="B4" s="201">
        <v>5286894.9139811145</v>
      </c>
      <c r="C4" s="210">
        <v>0</v>
      </c>
      <c r="D4" s="210">
        <v>0</v>
      </c>
      <c r="E4" s="202">
        <v>0</v>
      </c>
      <c r="F4" s="202">
        <v>0</v>
      </c>
      <c r="G4" s="211">
        <v>471422.48509233189</v>
      </c>
      <c r="H4" s="205">
        <v>5758317.3990734462</v>
      </c>
      <c r="I4" s="212">
        <v>40167.258297170454</v>
      </c>
      <c r="J4" s="210">
        <v>615077.5037997805</v>
      </c>
      <c r="K4" s="210">
        <v>444453.71218377847</v>
      </c>
      <c r="L4" s="210">
        <v>2308010.089551474</v>
      </c>
      <c r="M4" s="210">
        <v>2063339.3406807585</v>
      </c>
      <c r="N4" s="210">
        <v>680306.54726031993</v>
      </c>
      <c r="O4" s="210">
        <v>0</v>
      </c>
      <c r="P4" s="210">
        <v>613036.57057924173</v>
      </c>
      <c r="Q4" s="210">
        <v>1248066.9989243441</v>
      </c>
      <c r="R4" s="205">
        <v>8012458.0212768679</v>
      </c>
      <c r="S4" s="206">
        <v>-2254140.6222034218</v>
      </c>
      <c r="T4" s="213">
        <v>2100000</v>
      </c>
      <c r="U4" s="208">
        <v>-154140.62220342178</v>
      </c>
    </row>
    <row r="5" spans="1:21" x14ac:dyDescent="0.25">
      <c r="A5" s="209" t="s">
        <v>120</v>
      </c>
      <c r="B5" s="201">
        <v>8050370.3469542591</v>
      </c>
      <c r="C5" s="210">
        <v>0</v>
      </c>
      <c r="D5" s="210">
        <v>0</v>
      </c>
      <c r="E5" s="202">
        <v>0</v>
      </c>
      <c r="F5" s="202">
        <v>0</v>
      </c>
      <c r="G5" s="211">
        <v>351749.9696394396</v>
      </c>
      <c r="H5" s="205">
        <v>8402120.3165936992</v>
      </c>
      <c r="I5" s="212">
        <v>654270.80985719955</v>
      </c>
      <c r="J5" s="210">
        <v>2372962.4128863793</v>
      </c>
      <c r="K5" s="210">
        <v>354716.72952289204</v>
      </c>
      <c r="L5" s="210">
        <v>6959886.6672561001</v>
      </c>
      <c r="M5" s="210">
        <v>8414271.8989825398</v>
      </c>
      <c r="N5" s="210">
        <v>2833245.2655937192</v>
      </c>
      <c r="O5" s="210">
        <v>14810.573821357832</v>
      </c>
      <c r="P5" s="210">
        <v>3163741.9538277448</v>
      </c>
      <c r="Q5" s="210">
        <v>6553667.5103524737</v>
      </c>
      <c r="R5" s="205">
        <v>31321573.822100408</v>
      </c>
      <c r="S5" s="206">
        <v>-22919453.505506709</v>
      </c>
      <c r="T5" s="213">
        <v>22850000</v>
      </c>
      <c r="U5" s="208">
        <v>-69453.505506709218</v>
      </c>
    </row>
    <row r="6" spans="1:21" x14ac:dyDescent="0.25">
      <c r="A6" s="209" t="s">
        <v>121</v>
      </c>
      <c r="B6" s="201">
        <v>394741.34301161976</v>
      </c>
      <c r="C6" s="210">
        <v>0</v>
      </c>
      <c r="D6" s="210">
        <v>0</v>
      </c>
      <c r="E6" s="202">
        <v>0</v>
      </c>
      <c r="F6" s="202">
        <v>0</v>
      </c>
      <c r="G6" s="211">
        <v>21006.954519038369</v>
      </c>
      <c r="H6" s="205">
        <v>415748.29753065814</v>
      </c>
      <c r="I6" s="212">
        <v>589019.93709993432</v>
      </c>
      <c r="J6" s="210">
        <v>1089721.0392552644</v>
      </c>
      <c r="K6" s="210">
        <v>214757.74831073466</v>
      </c>
      <c r="L6" s="210">
        <v>209028.0330215107</v>
      </c>
      <c r="M6" s="210">
        <v>4971664.9408003017</v>
      </c>
      <c r="N6" s="210">
        <v>1661181.2556296126</v>
      </c>
      <c r="O6" s="210">
        <v>11878.847828610844</v>
      </c>
      <c r="P6" s="210">
        <v>4325257.7170757493</v>
      </c>
      <c r="Q6" s="210">
        <v>3774886.6886025467</v>
      </c>
      <c r="R6" s="205">
        <v>16847396.207624268</v>
      </c>
      <c r="S6" s="206">
        <v>-16431647.910093609</v>
      </c>
      <c r="T6" s="213">
        <v>16000000</v>
      </c>
      <c r="U6" s="208">
        <v>-431647.91009360924</v>
      </c>
    </row>
    <row r="7" spans="1:21" x14ac:dyDescent="0.25">
      <c r="A7" s="209" t="s">
        <v>122</v>
      </c>
      <c r="B7" s="201">
        <v>169970.93868042403</v>
      </c>
      <c r="C7" s="210">
        <v>0</v>
      </c>
      <c r="D7" s="210">
        <v>0</v>
      </c>
      <c r="E7" s="202">
        <v>0</v>
      </c>
      <c r="F7" s="202">
        <v>0</v>
      </c>
      <c r="G7" s="211">
        <v>561179.63990971784</v>
      </c>
      <c r="H7" s="205">
        <v>731150.57859014184</v>
      </c>
      <c r="I7" s="212">
        <v>691274.29325557081</v>
      </c>
      <c r="J7" s="210">
        <v>1832545.6794466178</v>
      </c>
      <c r="K7" s="210">
        <v>747534.92294906115</v>
      </c>
      <c r="L7" s="210">
        <v>5358320.4538320694</v>
      </c>
      <c r="M7" s="210">
        <v>15309281.829960039</v>
      </c>
      <c r="N7" s="210">
        <v>5142642.4118301626</v>
      </c>
      <c r="O7" s="210">
        <v>32613.47552087294</v>
      </c>
      <c r="P7" s="210">
        <v>3099181.5721939155</v>
      </c>
      <c r="Q7" s="210">
        <v>8506884.3377393279</v>
      </c>
      <c r="R7" s="205">
        <v>40720278.976727642</v>
      </c>
      <c r="S7" s="206">
        <v>-39989128.398137502</v>
      </c>
      <c r="T7" s="213">
        <v>39500000</v>
      </c>
      <c r="U7" s="208">
        <v>-489128.39813750237</v>
      </c>
    </row>
    <row r="8" spans="1:21" x14ac:dyDescent="0.25">
      <c r="A8" s="209" t="s">
        <v>123</v>
      </c>
      <c r="B8" s="201">
        <v>113286.57303880042</v>
      </c>
      <c r="C8" s="210">
        <v>0</v>
      </c>
      <c r="D8" s="210">
        <v>0</v>
      </c>
      <c r="E8" s="202">
        <v>0</v>
      </c>
      <c r="F8" s="202">
        <v>0</v>
      </c>
      <c r="G8" s="211">
        <v>286449.53105523554</v>
      </c>
      <c r="H8" s="205">
        <v>399736.10409403592</v>
      </c>
      <c r="I8" s="212">
        <v>280497.38099247142</v>
      </c>
      <c r="J8" s="210">
        <v>632846.21801348566</v>
      </c>
      <c r="K8" s="210">
        <v>14636034.294839388</v>
      </c>
      <c r="L8" s="210">
        <v>330323.27041687811</v>
      </c>
      <c r="M8" s="210">
        <v>2354680.4538925034</v>
      </c>
      <c r="N8" s="210">
        <v>821630.24226454354</v>
      </c>
      <c r="O8" s="210">
        <v>7389.0385790834025</v>
      </c>
      <c r="P8" s="210">
        <v>868216.22646474303</v>
      </c>
      <c r="Q8" s="210">
        <v>2771165.3134833644</v>
      </c>
      <c r="R8" s="205">
        <v>22702782.438946463</v>
      </c>
      <c r="S8" s="206">
        <v>-22303046.334852427</v>
      </c>
      <c r="T8" s="213">
        <v>22000000</v>
      </c>
      <c r="U8" s="208">
        <v>-303046.33485242724</v>
      </c>
    </row>
    <row r="9" spans="1:21" x14ac:dyDescent="0.25">
      <c r="A9" s="209" t="s">
        <v>124</v>
      </c>
      <c r="B9" s="201">
        <v>2193609.9765892727</v>
      </c>
      <c r="C9" s="210">
        <v>0</v>
      </c>
      <c r="D9" s="210">
        <v>0</v>
      </c>
      <c r="E9" s="202">
        <v>0</v>
      </c>
      <c r="F9" s="202">
        <v>0</v>
      </c>
      <c r="G9" s="211">
        <v>50010.376614516397</v>
      </c>
      <c r="H9" s="205">
        <v>2243620.3532037893</v>
      </c>
      <c r="I9" s="212">
        <v>130667.79209626693</v>
      </c>
      <c r="J9" s="210">
        <v>317090.91636116896</v>
      </c>
      <c r="K9" s="210">
        <v>565395.15227041999</v>
      </c>
      <c r="L9" s="210">
        <v>311073.99888693891</v>
      </c>
      <c r="M9" s="210">
        <v>4840552.4937229492</v>
      </c>
      <c r="N9" s="210">
        <v>1623663.0547092748</v>
      </c>
      <c r="O9" s="210">
        <v>6027.6918778377976</v>
      </c>
      <c r="P9" s="210">
        <v>1107199.4073203155</v>
      </c>
      <c r="Q9" s="210">
        <v>2294929.3143662359</v>
      </c>
      <c r="R9" s="205">
        <v>11196599.821611408</v>
      </c>
      <c r="S9" s="206">
        <v>-8952979.4684076197</v>
      </c>
      <c r="T9" s="213">
        <v>8800000</v>
      </c>
      <c r="U9" s="208">
        <v>-152979.46840761974</v>
      </c>
    </row>
    <row r="10" spans="1:21" x14ac:dyDescent="0.25">
      <c r="A10" s="209" t="s">
        <v>125</v>
      </c>
      <c r="B10" s="201">
        <v>4439651.5629054951</v>
      </c>
      <c r="C10" s="210">
        <v>0</v>
      </c>
      <c r="D10" s="210">
        <v>0</v>
      </c>
      <c r="E10" s="202">
        <v>0</v>
      </c>
      <c r="F10" s="202">
        <v>0</v>
      </c>
      <c r="G10" s="211">
        <v>2487.9510768915698</v>
      </c>
      <c r="H10" s="205">
        <v>4442139.5139823863</v>
      </c>
      <c r="I10" s="212">
        <v>34581.564005703505</v>
      </c>
      <c r="J10" s="210">
        <v>815583.50910551473</v>
      </c>
      <c r="K10" s="210">
        <v>123635.93741831896</v>
      </c>
      <c r="L10" s="210">
        <v>619494.01616650051</v>
      </c>
      <c r="M10" s="210">
        <v>798044.2987688646</v>
      </c>
      <c r="N10" s="210">
        <v>273562.16757783503</v>
      </c>
      <c r="O10" s="210">
        <v>13174.322915280049</v>
      </c>
      <c r="P10" s="210">
        <v>98225.740802882021</v>
      </c>
      <c r="Q10" s="210">
        <v>198647.65095898972</v>
      </c>
      <c r="R10" s="205">
        <v>2974949.2077198895</v>
      </c>
      <c r="S10" s="206">
        <v>1467190.3062624969</v>
      </c>
      <c r="T10" s="213">
        <v>0</v>
      </c>
      <c r="U10" s="208">
        <v>1467190.3062624969</v>
      </c>
    </row>
    <row r="11" spans="1:21" x14ac:dyDescent="0.25">
      <c r="A11" s="209" t="s">
        <v>126</v>
      </c>
      <c r="B11" s="201">
        <v>557952.17735798284</v>
      </c>
      <c r="C11" s="210">
        <v>0</v>
      </c>
      <c r="D11" s="210">
        <v>0</v>
      </c>
      <c r="E11" s="202">
        <v>0</v>
      </c>
      <c r="F11" s="202">
        <v>0</v>
      </c>
      <c r="G11" s="211">
        <v>231578.43255911529</v>
      </c>
      <c r="H11" s="205">
        <v>789530.60991709819</v>
      </c>
      <c r="I11" s="212">
        <v>415624.7174509312</v>
      </c>
      <c r="J11" s="210">
        <v>2931747.4682466877</v>
      </c>
      <c r="K11" s="210">
        <v>546446.76132103417</v>
      </c>
      <c r="L11" s="210">
        <v>2532631.6307290299</v>
      </c>
      <c r="M11" s="210">
        <v>9596298.5228037238</v>
      </c>
      <c r="N11" s="210">
        <v>3245808.8066447075</v>
      </c>
      <c r="O11" s="210">
        <v>43047.53926977473</v>
      </c>
      <c r="P11" s="210">
        <v>4026583.3629179625</v>
      </c>
      <c r="Q11" s="210">
        <v>5749306.327134585</v>
      </c>
      <c r="R11" s="205">
        <v>29087495.136518441</v>
      </c>
      <c r="S11" s="206">
        <v>-28297964.526601344</v>
      </c>
      <c r="T11" s="213">
        <v>28000000</v>
      </c>
      <c r="U11" s="208">
        <v>-297964.52660134435</v>
      </c>
    </row>
    <row r="12" spans="1:21" x14ac:dyDescent="0.25">
      <c r="A12" s="209" t="s">
        <v>127</v>
      </c>
      <c r="B12" s="201">
        <v>18696715.648110934</v>
      </c>
      <c r="C12" s="210">
        <v>0</v>
      </c>
      <c r="D12" s="210">
        <v>0</v>
      </c>
      <c r="E12" s="202">
        <v>0</v>
      </c>
      <c r="F12" s="202">
        <v>0</v>
      </c>
      <c r="G12" s="211">
        <v>295113.11584573536</v>
      </c>
      <c r="H12" s="205">
        <v>18991828.76395667</v>
      </c>
      <c r="I12" s="212">
        <v>2738448.9031643858</v>
      </c>
      <c r="J12" s="210">
        <v>2300158.6400461285</v>
      </c>
      <c r="K12" s="210">
        <v>351602.37610588863</v>
      </c>
      <c r="L12" s="210">
        <v>22444505.049321759</v>
      </c>
      <c r="M12" s="210">
        <v>9123325.1224880368</v>
      </c>
      <c r="N12" s="210">
        <v>3044779.0954920435</v>
      </c>
      <c r="O12" s="210">
        <v>20220.829098566173</v>
      </c>
      <c r="P12" s="210">
        <v>4722987.1586606102</v>
      </c>
      <c r="Q12" s="210">
        <v>15402222.269393697</v>
      </c>
      <c r="R12" s="205">
        <v>60148249.443771124</v>
      </c>
      <c r="S12" s="206">
        <v>-41156420.679814458</v>
      </c>
      <c r="T12" s="213">
        <v>41000000</v>
      </c>
      <c r="U12" s="208">
        <v>-156420.67981445789</v>
      </c>
    </row>
    <row r="13" spans="1:21" x14ac:dyDescent="0.25">
      <c r="A13" s="209" t="s">
        <v>128</v>
      </c>
      <c r="B13" s="201">
        <v>4583515.7360436562</v>
      </c>
      <c r="C13" s="210">
        <v>0</v>
      </c>
      <c r="D13" s="210">
        <v>0</v>
      </c>
      <c r="E13" s="202">
        <v>0</v>
      </c>
      <c r="F13" s="202">
        <v>0</v>
      </c>
      <c r="G13" s="211">
        <v>365567.77444700559</v>
      </c>
      <c r="H13" s="205">
        <v>4949083.5104906615</v>
      </c>
      <c r="I13" s="212">
        <v>2144164.9225577661</v>
      </c>
      <c r="J13" s="210">
        <v>859341.7110702605</v>
      </c>
      <c r="K13" s="210">
        <v>628753.84384726395</v>
      </c>
      <c r="L13" s="210">
        <v>1568568.0427082048</v>
      </c>
      <c r="M13" s="210">
        <v>5584597.7099492885</v>
      </c>
      <c r="N13" s="210">
        <v>1932507.2623800107</v>
      </c>
      <c r="O13" s="210">
        <v>46941.956952350949</v>
      </c>
      <c r="P13" s="210">
        <v>1826741.8276790297</v>
      </c>
      <c r="Q13" s="210">
        <v>-10197292.710916286</v>
      </c>
      <c r="R13" s="205">
        <v>4394324.5662278887</v>
      </c>
      <c r="S13" s="206">
        <v>554758.9442627728</v>
      </c>
      <c r="T13" s="213">
        <v>0</v>
      </c>
      <c r="U13" s="208">
        <v>554758.9442627728</v>
      </c>
    </row>
    <row r="14" spans="1:21" ht="15.75" thickBot="1" x14ac:dyDescent="0.3">
      <c r="A14" s="209" t="s">
        <v>129</v>
      </c>
      <c r="B14" s="212">
        <v>379711.65207934345</v>
      </c>
      <c r="C14" s="210">
        <v>0</v>
      </c>
      <c r="D14" s="210">
        <v>0</v>
      </c>
      <c r="E14" s="202">
        <v>0</v>
      </c>
      <c r="F14" s="202">
        <v>0</v>
      </c>
      <c r="G14" s="211">
        <v>561550.80974842852</v>
      </c>
      <c r="H14" s="205">
        <v>941262.46182777197</v>
      </c>
      <c r="I14" s="212">
        <v>411282.42122259847</v>
      </c>
      <c r="J14" s="210">
        <v>609401.86522192345</v>
      </c>
      <c r="K14" s="210">
        <v>1995858.7719764712</v>
      </c>
      <c r="L14" s="210">
        <v>2739866.5070565869</v>
      </c>
      <c r="M14" s="210">
        <v>13963703.281329688</v>
      </c>
      <c r="N14" s="210">
        <v>4786530.5989774838</v>
      </c>
      <c r="O14" s="210">
        <v>123895.72413626533</v>
      </c>
      <c r="P14" s="210">
        <v>1227235.4624778035</v>
      </c>
      <c r="Q14" s="210">
        <v>-25008373.559514098</v>
      </c>
      <c r="R14" s="205">
        <v>849401.07288472354</v>
      </c>
      <c r="S14" s="206">
        <v>91861.388943048427</v>
      </c>
      <c r="T14" s="213">
        <v>0</v>
      </c>
      <c r="U14" s="208">
        <v>91861.388943048427</v>
      </c>
    </row>
    <row r="15" spans="1:21" ht="15.75" thickBot="1" x14ac:dyDescent="0.3">
      <c r="A15" s="214" t="s">
        <v>41</v>
      </c>
      <c r="B15" s="215">
        <v>44999999.999999993</v>
      </c>
      <c r="C15" s="215">
        <v>0</v>
      </c>
      <c r="D15" s="215">
        <v>0</v>
      </c>
      <c r="E15" s="215">
        <v>0</v>
      </c>
      <c r="F15" s="215">
        <v>0</v>
      </c>
      <c r="G15" s="216">
        <v>3200000.0000000005</v>
      </c>
      <c r="H15" s="217">
        <v>48200000</v>
      </c>
      <c r="I15" s="215">
        <v>8129999.9999999991</v>
      </c>
      <c r="J15" s="215">
        <v>14422366.000000002</v>
      </c>
      <c r="K15" s="215">
        <v>20781472.000000004</v>
      </c>
      <c r="L15" s="215">
        <v>45404789.000000007</v>
      </c>
      <c r="M15" s="215">
        <v>78455348</v>
      </c>
      <c r="N15" s="215">
        <v>26534617.999999996</v>
      </c>
      <c r="O15" s="215">
        <v>320000.00000000006</v>
      </c>
      <c r="P15" s="215">
        <v>25078406.999999996</v>
      </c>
      <c r="Q15" s="216">
        <v>11822999.999999985</v>
      </c>
      <c r="R15" s="217">
        <v>230950000</v>
      </c>
      <c r="S15" s="218">
        <v>-182750000</v>
      </c>
      <c r="T15" s="219">
        <v>182750000</v>
      </c>
      <c r="U15" s="220">
        <v>0</v>
      </c>
    </row>
  </sheetData>
  <pageMargins left="0.7" right="0.7" top="0.78740157499999996" bottom="0.78740157499999996" header="0.3" footer="0.3"/>
  <pageSetup paperSize="8"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NR 2025</vt:lpstr>
      <vt:lpstr>NR 2025 - střediska</vt:lpstr>
      <vt:lpstr>'NR 2025'!Oblast_tisku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Mareš Jan (Ekonom)</dc:creator>
  <cp:lastModifiedBy>Matějková Romana</cp:lastModifiedBy>
  <cp:lastPrinted>2024-10-03T10:07:15Z</cp:lastPrinted>
  <dcterms:created xsi:type="dcterms:W3CDTF">2017-02-23T12:10:09Z</dcterms:created>
  <dcterms:modified xsi:type="dcterms:W3CDTF">2024-10-17T09:50:35Z</dcterms:modified>
</cp:coreProperties>
</file>