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53C07680-A722-413C-8C5B-0CCB7C3BCCD5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NR 2025" sheetId="3" r:id="rId1"/>
  </sheets>
  <definedNames>
    <definedName name="_xlnm.Print_Area" localSheetId="0">'NR 2025'!$A$1:$AC$78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0" i="3" l="1"/>
  <c r="D32" i="3"/>
  <c r="E32" i="3"/>
  <c r="W39" i="3"/>
  <c r="Q33" i="3"/>
  <c r="Q34" i="3"/>
  <c r="Q32" i="3" l="1"/>
  <c r="P32" i="3"/>
  <c r="M54" i="3"/>
  <c r="M53" i="3"/>
  <c r="M52" i="3"/>
  <c r="M51" i="3"/>
  <c r="M50" i="3" l="1"/>
  <c r="F39" i="3"/>
  <c r="G38" i="3"/>
  <c r="G37" i="3"/>
  <c r="G36" i="3"/>
  <c r="G35" i="3"/>
  <c r="G34" i="3"/>
  <c r="G33" i="3"/>
  <c r="G32" i="3"/>
  <c r="G31" i="3"/>
  <c r="G30" i="3"/>
  <c r="G29" i="3"/>
  <c r="G28" i="3"/>
  <c r="F15" i="3"/>
  <c r="D37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S24" i="3" l="1"/>
  <c r="Y24" i="3"/>
  <c r="M24" i="3"/>
  <c r="Y54" i="3"/>
  <c r="Y53" i="3"/>
  <c r="Y52" i="3"/>
  <c r="Y51" i="3"/>
  <c r="S51" i="3"/>
  <c r="S50" i="3" s="1"/>
  <c r="G53" i="3"/>
  <c r="G54" i="3"/>
  <c r="Z39" i="3"/>
  <c r="X39" i="3"/>
  <c r="W40" i="3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15" i="3"/>
  <c r="AA24" i="3" l="1"/>
  <c r="AA39" i="3"/>
  <c r="Y40" i="3"/>
  <c r="S40" i="3"/>
  <c r="U40" i="3"/>
  <c r="AA40" i="3" l="1"/>
  <c r="AA41" i="3" s="1"/>
  <c r="U41" i="3"/>
  <c r="G18" i="3"/>
  <c r="G51" i="3" l="1"/>
  <c r="G52" i="3"/>
  <c r="G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E39" i="3"/>
  <c r="H39" i="3"/>
  <c r="I38" i="3"/>
  <c r="I28" i="3"/>
  <c r="I15" i="3"/>
  <c r="G16" i="3"/>
  <c r="G17" i="3"/>
  <c r="I18" i="3"/>
  <c r="G19" i="3"/>
  <c r="I20" i="3"/>
  <c r="G21" i="3"/>
  <c r="G22" i="3"/>
  <c r="G23" i="3"/>
  <c r="G24" i="3" l="1"/>
  <c r="G39" i="3"/>
  <c r="O20" i="3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40" i="3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<sst xmlns="http://schemas.openxmlformats.org/spreadsheetml/2006/main" count="212" uniqueCount="121">
  <si>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</si>
  <si>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</si>
  <si>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</si>
  <si>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</si>
  <si>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</si>
  <si>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</si>
  <si>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</si>
  <si>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</si>
  <si>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</si>
  <si>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</si>
  <si>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</si>
  <si>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</si>
  <si>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</si>
  <si>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</si>
  <si>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</si>
  <si>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</si>
  <si>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</si>
  <si>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</si>
  <si>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</si>
  <si>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</si>
  <si>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</si>
  <si>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</si>
  <si>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</si>
  <si>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</si>
  <si>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</si>
  <si>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</si>
  <si>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</si>
  <si>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</si>
  <si>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</si>
  <si>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</si>
  <si>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</si>
  <si>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</si>
  <si>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</si>
  <si>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</si>
  <si>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</si>
  <si>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</si>
  <si>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</si>
  <si>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</si>
  <si>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</si>
  <si>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</si>
  <si>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</si>
  <si>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</si>
  <si>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</si>
  <si>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</si>
  <si>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</si>
  <si>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</si>
  <si>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</si>
  <si>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</si>
  <si>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</si>
  <si>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</si>
  <si>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</si>
  <si>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</si>
  <si>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</si>
  <si>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</si>
  <si>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</si>
  <si>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</si>
  <si>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</si>
  <si>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</si>
  <si>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</si>
  <si>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</si>
  <si>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</si>
  <si>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</si>
  <si>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</si>
  <si>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</si>
  <si>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</si>
  <si>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</si>
  <si>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</si>
  <si>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</si>
  <si>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</si>
  <si>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</si>
  <si>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</si>
  <si>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</si>
  <si>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</si>
  <si>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</si>
  <si>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</si>
  <si>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</si>
  <si>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</si>
  <si>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</si>
  <si>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</si>
  <si>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</si>
  <si>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</si>
  <si>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</si>
  <si>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</si>
  <si>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</si>
  <si>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</si>
  <si>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</si>
  <si>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</si>
  <si>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</si>
  <si>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</si>
  <si>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</si>
  <si>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</si>
  <si>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</si>
  <si>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</si>
  <si>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</si>
  <si>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</si>
  <si>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</si>
  <si>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</si>
  <si>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</si>
  <si>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</si>
  <si>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</si>
  <si>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</si>
  <si>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</si>
  <si>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</si>
  <si>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</si>
  <si>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2023</t>
  </si>
  <si>
    <t>Základní umělecká škola T. G. Masaryka Chomutov</t>
  </si>
  <si>
    <t>Náměstí T. G. Masaryka 1626, 43001 Chomutov</t>
  </si>
  <si>
    <t xml:space="preserve"> </t>
  </si>
  <si>
    <t xml:space="preserve">Z prostředků účelově určených hradí organizace náklady na kulturu a mzdy - zvýšení platové úrovně pedagogů. </t>
  </si>
  <si>
    <t>Z prostředků provozního příspěvku organizace hradí pouze náklady na odpisy, mzdy (DPP Akademie seniorů) a energie</t>
  </si>
  <si>
    <t>Při sestavování rozpočtu nám nebyly známy ceny za dodávku tepla a teplé vody od ČEZ ani ceny vodného a stočného, kdy předpokládáme zvýšení minimálně ve výši inflace, naopak vysoutěžená cena el. energie se vrací na cenu roku 2023, resp. je dokonce nižší.</t>
  </si>
  <si>
    <t>Na případné výkyvy rozpočtu má organizace dostatek finančních prostředků v rezervním fondu.</t>
  </si>
  <si>
    <t>Bc. Lenka Maříková</t>
  </si>
  <si>
    <t>Mgr. Karel Žižka</t>
  </si>
  <si>
    <t>sestavila</t>
  </si>
  <si>
    <t>schválil</t>
  </si>
  <si>
    <t>Pro rok 2025 neplánujeme žádnou investiční akci. Vzhledem k výši prostředků na FRIM je možná spoluúčast na větší investiční akci viz. projektový záměr - výměna elektroistalace.</t>
  </si>
  <si>
    <t>Návrh rozpočtu a požadavku na provozní příspěvek na rok 2025 vychází z porovnání výsledku hospodaření z let minulých a předpokladu pro rok 2025.</t>
  </si>
  <si>
    <t xml:space="preserve">Z opatrnosti tak ponecháváme rozpočet na energie cca. ve výši rozpočtu na rok 2024. </t>
  </si>
  <si>
    <t>Ostatní rozpočtované položky jsou hrazeny z vlastních zdrojů, které jsou nám známy až po skutečném výběru úplaty za vzdělání, tedy podle toho kolik žáků skutečně nastoupí. Od počtu žáků se také vyvýjí úvazek pedagogů a tedy rozpočet na platy ze SR, který nám bude znám až na počátku roku 2025.</t>
  </si>
  <si>
    <t>Příjmy a výdaje projektu Intereg nám budou známy až po poptávkových řízeníchv roce 2025,  tedy až bude známa naše skutečná spoluúčast.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</si>
</sst>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48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29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/>
    </xf>
    <xf numFmtId="164" fontId="0" fillId="11" borderId="50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0" fillId="0" borderId="48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8" xfId="0" applyNumberFormat="1" applyFill="1" applyBorder="1" applyAlignment="1">
      <alignment horizontal="right"/>
    </xf>
    <xf numFmtId="164" fontId="6" fillId="11" borderId="48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164" fontId="0" fillId="11" borderId="10" xfId="0" applyNumberFormat="1" applyFill="1" applyBorder="1" applyAlignment="1">
      <alignment horizontal="right"/>
    </xf>
    <xf numFmtId="164" fontId="0" fillId="11" borderId="43" xfId="0" applyNumberForma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7" xfId="0" applyFont="1" applyFill="1" applyBorder="1"/>
    <xf numFmtId="164" fontId="1" fillId="3" borderId="24" xfId="0" applyNumberFormat="1" applyFont="1" applyFill="1" applyBorder="1" applyAlignment="1">
      <alignment horizontal="right"/>
    </xf>
    <xf numFmtId="164" fontId="1" fillId="3" borderId="25" xfId="0" applyNumberFormat="1" applyFont="1" applyFill="1" applyBorder="1" applyAlignment="1">
      <alignment horizontal="right"/>
    </xf>
    <xf numFmtId="164" fontId="1" fillId="3" borderId="28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0" fontId="0" fillId="14" borderId="56" xfId="0" applyFill="1" applyBorder="1" applyAlignment="1">
      <alignment horizontal="center"/>
    </xf>
    <xf numFmtId="0" fontId="1" fillId="14" borderId="57" xfId="0" applyFont="1" applyFill="1" applyBorder="1"/>
    <xf numFmtId="0" fontId="12" fillId="0" borderId="3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2" xfId="0" applyNumberFormat="1" applyBorder="1" applyAlignment="1">
      <alignment horizontal="right"/>
    </xf>
    <xf numFmtId="0" fontId="0" fillId="0" borderId="49" xfId="0" applyBorder="1"/>
    <xf numFmtId="0" fontId="7" fillId="0" borderId="49" xfId="0" applyFont="1" applyBorder="1"/>
    <xf numFmtId="0" fontId="7" fillId="0" borderId="49" xfId="0" applyFont="1" applyBorder="1" applyAlignment="1">
      <alignment horizontal="left" indent="5"/>
    </xf>
    <xf numFmtId="164" fontId="1" fillId="5" borderId="33" xfId="0" applyNumberFormat="1" applyFont="1" applyFill="1" applyBorder="1"/>
    <xf numFmtId="164" fontId="1" fillId="5" borderId="54" xfId="0" applyNumberFormat="1" applyFont="1" applyFill="1" applyBorder="1"/>
    <xf numFmtId="164" fontId="1" fillId="5" borderId="3" xfId="0" applyNumberFormat="1" applyFont="1" applyFill="1" applyBorder="1"/>
    <xf numFmtId="164" fontId="1" fillId="14" borderId="17" xfId="0" applyNumberFormat="1" applyFont="1" applyFill="1" applyBorder="1"/>
    <xf numFmtId="164" fontId="1" fillId="14" borderId="18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8" xfId="0" applyNumberFormat="1" applyFill="1" applyBorder="1" applyAlignment="1" applyProtection="1">
      <alignment horizontal="right"/>
      <protection locked="0"/>
    </xf>
    <xf numFmtId="164" fontId="6" fillId="5" borderId="48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11" xfId="0" applyNumberFormat="1" applyBorder="1" applyAlignment="1" applyProtection="1">
      <alignment horizontal="right"/>
      <protection locked="0"/>
    </xf>
    <xf numFmtId="164" fontId="0" fillId="0" borderId="22" xfId="0" applyNumberFormat="1" applyBorder="1" applyAlignment="1" applyProtection="1">
      <alignment horizontal="right"/>
      <protection locked="0"/>
    </xf>
    <xf numFmtId="164" fontId="0" fillId="2" borderId="2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8" xfId="0" applyNumberFormat="1" applyBorder="1" applyProtection="1">
      <protection locked="0"/>
    </xf>
    <xf numFmtId="0" fontId="0" fillId="0" borderId="48" xfId="0" applyBorder="1" applyProtection="1">
      <protection locked="0"/>
    </xf>
    <xf numFmtId="164" fontId="0" fillId="0" borderId="10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3" fillId="14" borderId="33" xfId="0" applyNumberFormat="1" applyFont="1" applyFill="1" applyBorder="1" applyAlignment="1" applyProtection="1">
      <alignment horizontal="center" wrapText="1"/>
      <protection locked="0"/>
    </xf>
    <xf numFmtId="164" fontId="13" fillId="14" borderId="18" xfId="0" applyNumberFormat="1" applyFont="1" applyFill="1" applyBorder="1" applyAlignment="1">
      <alignment horizontal="center" wrapText="1"/>
    </xf>
    <xf numFmtId="164" fontId="1" fillId="0" borderId="47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8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0" fillId="0" borderId="45" xfId="0" applyBorder="1"/>
    <xf numFmtId="0" fontId="1" fillId="5" borderId="40" xfId="0" applyFont="1" applyFill="1" applyBorder="1"/>
    <xf numFmtId="164" fontId="1" fillId="0" borderId="31" xfId="0" applyNumberFormat="1" applyFont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1" fillId="14" borderId="33" xfId="0" applyNumberFormat="1" applyFont="1" applyFill="1" applyBorder="1" applyProtection="1">
      <protection locked="0"/>
    </xf>
    <xf numFmtId="0" fontId="16" fillId="0" borderId="37" xfId="0" applyFont="1" applyBorder="1" applyAlignment="1">
      <alignment horizontal="center"/>
    </xf>
    <xf numFmtId="0" fontId="16" fillId="6" borderId="37" xfId="0" applyFont="1" applyFill="1" applyBorder="1" applyAlignment="1">
      <alignment horizontal="left"/>
    </xf>
    <xf numFmtId="165" fontId="16" fillId="6" borderId="37" xfId="0" applyNumberFormat="1" applyFont="1" applyFill="1" applyBorder="1"/>
    <xf numFmtId="0" fontId="2" fillId="0" borderId="40" xfId="0" applyFont="1" applyBorder="1" applyAlignment="1">
      <alignment horizontal="center"/>
    </xf>
    <xf numFmtId="0" fontId="2" fillId="0" borderId="40" xfId="0" applyFont="1" applyBorder="1"/>
    <xf numFmtId="164" fontId="5" fillId="14" borderId="33" xfId="0" applyNumberFormat="1" applyFont="1" applyFill="1" applyBorder="1" applyAlignment="1">
      <alignment horizontal="center"/>
    </xf>
    <xf numFmtId="164" fontId="5" fillId="14" borderId="17" xfId="0" applyNumberFormat="1" applyFont="1" applyFill="1" applyBorder="1"/>
    <xf numFmtId="0" fontId="2" fillId="14" borderId="17" xfId="0" applyFont="1" applyFill="1" applyBorder="1"/>
    <xf numFmtId="164" fontId="5" fillId="14" borderId="34" xfId="0" applyNumberFormat="1" applyFont="1" applyFill="1" applyBorder="1"/>
    <xf numFmtId="165" fontId="2" fillId="7" borderId="3" xfId="0" applyNumberFormat="1" applyFont="1" applyFill="1" applyBorder="1"/>
    <xf numFmtId="164" fontId="5" fillId="14" borderId="18" xfId="0" applyNumberFormat="1" applyFont="1" applyFill="1" applyBorder="1"/>
    <xf numFmtId="165" fontId="17" fillId="9" borderId="37" xfId="0" applyNumberFormat="1" applyFont="1" applyFill="1" applyBorder="1"/>
    <xf numFmtId="165" fontId="17" fillId="9" borderId="29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1" xfId="0" applyBorder="1"/>
    <xf numFmtId="0" fontId="0" fillId="0" borderId="35" xfId="0" applyBorder="1"/>
    <xf numFmtId="0" fontId="0" fillId="10" borderId="49" xfId="0" applyFill="1" applyBorder="1"/>
    <xf numFmtId="0" fontId="7" fillId="5" borderId="49" xfId="0" applyFont="1" applyFill="1" applyBorder="1"/>
    <xf numFmtId="0" fontId="7" fillId="0" borderId="49" xfId="0" applyFont="1" applyBorder="1" applyAlignment="1">
      <alignment horizontal="left"/>
    </xf>
    <xf numFmtId="0" fontId="4" fillId="0" borderId="49" xfId="0" applyFont="1" applyBorder="1"/>
    <xf numFmtId="0" fontId="0" fillId="0" borderId="44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4" fontId="0" fillId="5" borderId="53" xfId="0" applyNumberFormat="1" applyFill="1" applyBorder="1" applyProtection="1">
      <protection locked="0"/>
    </xf>
    <xf numFmtId="10" fontId="7" fillId="0" borderId="22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3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2" xfId="0" applyNumberFormat="1" applyFont="1" applyFill="1" applyBorder="1"/>
    <xf numFmtId="0" fontId="0" fillId="0" borderId="38" xfId="0" applyBorder="1"/>
    <xf numFmtId="0" fontId="0" fillId="0" borderId="39" xfId="0" applyBorder="1"/>
    <xf numFmtId="0" fontId="1" fillId="0" borderId="21" xfId="0" applyFont="1" applyBorder="1" applyAlignment="1" applyProtection="1">
      <alignment horizontal="left"/>
      <protection locked="0"/>
    </xf>
    <xf numFmtId="166" fontId="17" fillId="9" borderId="37" xfId="0" applyNumberFormat="1" applyFont="1" applyFill="1" applyBorder="1"/>
    <xf numFmtId="166" fontId="17" fillId="9" borderId="29" xfId="0" applyNumberFormat="1" applyFont="1" applyFill="1" applyBorder="1"/>
    <xf numFmtId="166" fontId="0" fillId="11" borderId="50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2" xfId="0" applyNumberFormat="1" applyBorder="1" applyAlignment="1" applyProtection="1">
      <alignment horizontal="right"/>
      <protection locked="0"/>
    </xf>
    <xf numFmtId="166" fontId="0" fillId="0" borderId="22" xfId="0" applyNumberFormat="1" applyBorder="1" applyAlignment="1">
      <alignment horizontal="right"/>
    </xf>
    <xf numFmtId="166" fontId="0" fillId="10" borderId="48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2" xfId="0" applyNumberFormat="1" applyBorder="1" applyAlignment="1" applyProtection="1">
      <alignment horizontal="right"/>
      <protection locked="0"/>
    </xf>
    <xf numFmtId="166" fontId="0" fillId="2" borderId="22" xfId="0" applyNumberFormat="1" applyFill="1" applyBorder="1" applyAlignment="1" applyProtection="1">
      <alignment horizontal="right"/>
      <protection locked="0"/>
    </xf>
    <xf numFmtId="166" fontId="6" fillId="5" borderId="48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4" xfId="0" applyNumberFormat="1" applyFill="1" applyBorder="1" applyAlignment="1" applyProtection="1">
      <alignment horizontal="right"/>
      <protection locked="0"/>
    </xf>
    <xf numFmtId="166" fontId="0" fillId="11" borderId="48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8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 applyProtection="1">
      <alignment horizontal="right"/>
      <protection locked="0"/>
    </xf>
    <xf numFmtId="166" fontId="0" fillId="11" borderId="10" xfId="0" applyNumberFormat="1" applyFill="1" applyBorder="1" applyAlignment="1">
      <alignment horizontal="right"/>
    </xf>
    <xf numFmtId="166" fontId="0" fillId="11" borderId="43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0" borderId="1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0" borderId="13" xfId="0" applyNumberFormat="1" applyBorder="1" applyAlignment="1">
      <alignment horizontal="right"/>
    </xf>
    <xf numFmtId="166" fontId="1" fillId="3" borderId="24" xfId="0" applyNumberFormat="1" applyFont="1" applyFill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8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2" fillId="0" borderId="33" xfId="0" applyNumberFormat="1" applyFont="1" applyBorder="1" applyAlignment="1">
      <alignment horizontal="center"/>
    </xf>
    <xf numFmtId="166" fontId="12" fillId="0" borderId="17" xfId="0" applyNumberFormat="1" applyFont="1" applyBorder="1" applyAlignment="1">
      <alignment horizontal="center"/>
    </xf>
    <xf numFmtId="166" fontId="12" fillId="0" borderId="34" xfId="0" applyNumberFormat="1" applyFont="1" applyBorder="1" applyAlignment="1">
      <alignment horizontal="center"/>
    </xf>
    <xf numFmtId="166" fontId="0" fillId="0" borderId="53" xfId="0" applyNumberFormat="1" applyBorder="1" applyProtection="1">
      <protection locked="0"/>
    </xf>
    <xf numFmtId="166" fontId="0" fillId="0" borderId="12" xfId="0" applyNumberFormat="1" applyBorder="1" applyAlignment="1">
      <alignment horizontal="right"/>
    </xf>
    <xf numFmtId="166" fontId="0" fillId="0" borderId="52" xfId="0" applyNumberFormat="1" applyBorder="1" applyProtection="1">
      <protection locked="0"/>
    </xf>
    <xf numFmtId="166" fontId="0" fillId="0" borderId="55" xfId="0" applyNumberFormat="1" applyBorder="1" applyProtection="1">
      <protection locked="0"/>
    </xf>
    <xf numFmtId="166" fontId="0" fillId="5" borderId="53" xfId="0" applyNumberFormat="1" applyFill="1" applyBorder="1" applyProtection="1">
      <protection locked="0"/>
    </xf>
    <xf numFmtId="166" fontId="1" fillId="5" borderId="54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8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0" xfId="0" applyNumberFormat="1" applyBorder="1" applyProtection="1">
      <protection locked="0"/>
    </xf>
    <xf numFmtId="165" fontId="0" fillId="0" borderId="39" xfId="0" applyNumberFormat="1" applyBorder="1" applyProtection="1">
      <protection locked="0"/>
    </xf>
    <xf numFmtId="165" fontId="1" fillId="5" borderId="33" xfId="0" applyNumberFormat="1" applyFont="1" applyFill="1" applyBorder="1"/>
    <xf numFmtId="167" fontId="0" fillId="0" borderId="2" xfId="0" applyNumberFormat="1" applyBorder="1" applyProtection="1">
      <protection locked="0"/>
    </xf>
    <xf numFmtId="164" fontId="0" fillId="8" borderId="0" xfId="0" applyNumberFormat="1" applyFill="1"/>
    <xf numFmtId="14" fontId="1" fillId="8" borderId="0" xfId="0" applyNumberFormat="1" applyFont="1" applyFill="1" applyAlignment="1">
      <alignment horizontal="left"/>
    </xf>
    <xf numFmtId="10" fontId="15" fillId="0" borderId="29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4" fillId="0" borderId="5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10" fontId="1" fillId="0" borderId="29" xfId="0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64" fontId="8" fillId="5" borderId="40" xfId="0" applyNumberFormat="1" applyFont="1" applyFill="1" applyBorder="1" applyAlignment="1">
      <alignment horizont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57" xfId="0" applyNumberFormat="1" applyFont="1" applyFill="1" applyBorder="1" applyAlignment="1">
      <alignment horizontal="center"/>
    </xf>
    <xf numFmtId="164" fontId="8" fillId="5" borderId="51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6" xfId="0" applyFont="1" applyFill="1" applyBorder="1" applyAlignment="1">
      <alignment horizontal="left" vertical="center"/>
    </xf>
    <xf numFmtId="0" fontId="1" fillId="12" borderId="46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4" fontId="1" fillId="0" borderId="38" xfId="0" applyNumberFormat="1" applyFont="1" applyBorder="1" applyAlignment="1" applyProtection="1">
      <alignment horizontal="left"/>
      <protection locked="0"/>
    </xf>
    <xf numFmtId="0" fontId="1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66" fontId="8" fillId="5" borderId="40" xfId="0" applyNumberFormat="1" applyFont="1" applyFill="1" applyBorder="1" applyAlignment="1">
      <alignment horizontal="center"/>
    </xf>
    <xf numFmtId="166" fontId="8" fillId="5" borderId="41" xfId="0" applyNumberFormat="1" applyFont="1" applyFill="1" applyBorder="1" applyAlignment="1">
      <alignment horizontal="center"/>
    </xf>
    <xf numFmtId="166" fontId="8" fillId="5" borderId="57" xfId="0" applyNumberFormat="1" applyFont="1" applyFill="1" applyBorder="1" applyAlignment="1">
      <alignment horizontal="center"/>
    </xf>
    <xf numFmtId="166" fontId="8" fillId="5" borderId="51" xfId="0" applyNumberFormat="1" applyFont="1" applyFill="1" applyBorder="1" applyAlignment="1">
      <alignment horizontal="center"/>
    </xf>
    <xf numFmtId="166" fontId="1" fillId="0" borderId="40" xfId="0" applyNumberFormat="1" applyFont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0" fillId="0" borderId="26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14" fillId="0" borderId="51" xfId="0" applyNumberFormat="1" applyFont="1" applyBorder="1" applyAlignment="1">
      <alignment horizontal="center" vertical="center"/>
    </xf>
    <xf numFmtId="166" fontId="14" fillId="0" borderId="4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8" formatCode=";;;"/>
    </dxf>
    <dxf>
      <numFmt numFmtId="168" formatCode=";;;"/>
    </dxf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T45" sqref="T4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99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221" t="s">
        <v>105</v>
      </c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9">
        <v>61345636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222" t="s">
        <v>106</v>
      </c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45" t="s">
        <v>37</v>
      </c>
      <c r="C10" s="226" t="s">
        <v>38</v>
      </c>
      <c r="D10" s="209" t="s">
        <v>100</v>
      </c>
      <c r="E10" s="210"/>
      <c r="F10" s="210"/>
      <c r="G10" s="210"/>
      <c r="H10" s="210"/>
      <c r="I10" s="211"/>
      <c r="J10" s="209" t="s">
        <v>101</v>
      </c>
      <c r="K10" s="210"/>
      <c r="L10" s="210"/>
      <c r="M10" s="210"/>
      <c r="N10" s="210"/>
      <c r="O10" s="211"/>
      <c r="P10" s="209" t="s">
        <v>102</v>
      </c>
      <c r="Q10" s="210"/>
      <c r="R10" s="210"/>
      <c r="S10" s="210"/>
      <c r="T10" s="210"/>
      <c r="U10" s="211"/>
      <c r="V10" s="209" t="s">
        <v>103</v>
      </c>
      <c r="W10" s="210"/>
      <c r="X10" s="210"/>
      <c r="Y10" s="210"/>
      <c r="Z10" s="210"/>
      <c r="AA10" s="211"/>
      <c r="AB10" s="192" t="s">
        <v>104</v>
      </c>
      <c r="AC10" s="2"/>
      <c r="AD10" s="2"/>
    </row>
    <row r="11" spans="1:30" ht="30.75" customHeight="1" thickBot="1" x14ac:dyDescent="0.3">
      <c r="A11" s="2"/>
      <c r="B11" s="246"/>
      <c r="C11" s="227"/>
      <c r="D11" s="195" t="s">
        <v>39</v>
      </c>
      <c r="E11" s="196"/>
      <c r="F11" s="196"/>
      <c r="G11" s="197"/>
      <c r="H11" s="6" t="s">
        <v>40</v>
      </c>
      <c r="I11" s="6" t="s">
        <v>61</v>
      </c>
      <c r="J11" s="195" t="s">
        <v>39</v>
      </c>
      <c r="K11" s="196"/>
      <c r="L11" s="196"/>
      <c r="M11" s="197"/>
      <c r="N11" s="6" t="s">
        <v>40</v>
      </c>
      <c r="O11" s="6" t="s">
        <v>61</v>
      </c>
      <c r="P11" s="195" t="s">
        <v>39</v>
      </c>
      <c r="Q11" s="196"/>
      <c r="R11" s="196"/>
      <c r="S11" s="197"/>
      <c r="T11" s="6" t="s">
        <v>40</v>
      </c>
      <c r="U11" s="6" t="s">
        <v>61</v>
      </c>
      <c r="V11" s="195" t="s">
        <v>39</v>
      </c>
      <c r="W11" s="196"/>
      <c r="X11" s="196"/>
      <c r="Y11" s="197"/>
      <c r="Z11" s="6" t="s">
        <v>40</v>
      </c>
      <c r="AA11" s="6" t="s">
        <v>61</v>
      </c>
      <c r="AB11" s="193"/>
      <c r="AC11" s="2"/>
      <c r="AD11" s="2"/>
    </row>
    <row r="12" spans="1:30" ht="15.75" customHeight="1" thickBot="1" x14ac:dyDescent="0.3">
      <c r="A12" s="2"/>
      <c r="B12" s="246"/>
      <c r="C12" s="228"/>
      <c r="D12" s="198" t="s">
        <v>62</v>
      </c>
      <c r="E12" s="199"/>
      <c r="F12" s="199"/>
      <c r="G12" s="199"/>
      <c r="H12" s="199"/>
      <c r="I12" s="200"/>
      <c r="J12" s="198" t="s">
        <v>62</v>
      </c>
      <c r="K12" s="199"/>
      <c r="L12" s="199"/>
      <c r="M12" s="199"/>
      <c r="N12" s="199"/>
      <c r="O12" s="200"/>
      <c r="P12" s="198" t="s">
        <v>62</v>
      </c>
      <c r="Q12" s="199"/>
      <c r="R12" s="199"/>
      <c r="S12" s="199"/>
      <c r="T12" s="199"/>
      <c r="U12" s="200"/>
      <c r="V12" s="198" t="s">
        <v>62</v>
      </c>
      <c r="W12" s="199"/>
      <c r="X12" s="199"/>
      <c r="Y12" s="199"/>
      <c r="Z12" s="199"/>
      <c r="AA12" s="200"/>
      <c r="AB12" s="193"/>
      <c r="AC12" s="2"/>
      <c r="AD12" s="2"/>
    </row>
    <row r="13" spans="1:30" ht="15.75" customHeight="1" thickBot="1" x14ac:dyDescent="0.3">
      <c r="A13" s="2"/>
      <c r="B13" s="247"/>
      <c r="C13" s="229"/>
      <c r="D13" s="201" t="s">
        <v>57</v>
      </c>
      <c r="E13" s="202"/>
      <c r="F13" s="202"/>
      <c r="G13" s="205" t="s">
        <v>63</v>
      </c>
      <c r="H13" s="216" t="s">
        <v>66</v>
      </c>
      <c r="I13" s="203" t="s">
        <v>62</v>
      </c>
      <c r="J13" s="201" t="s">
        <v>57</v>
      </c>
      <c r="K13" s="202"/>
      <c r="L13" s="202"/>
      <c r="M13" s="205" t="s">
        <v>63</v>
      </c>
      <c r="N13" s="216" t="s">
        <v>66</v>
      </c>
      <c r="O13" s="203" t="s">
        <v>62</v>
      </c>
      <c r="P13" s="201" t="s">
        <v>57</v>
      </c>
      <c r="Q13" s="202"/>
      <c r="R13" s="202"/>
      <c r="S13" s="205" t="s">
        <v>63</v>
      </c>
      <c r="T13" s="216" t="s">
        <v>66</v>
      </c>
      <c r="U13" s="203" t="s">
        <v>62</v>
      </c>
      <c r="V13" s="201" t="s">
        <v>57</v>
      </c>
      <c r="W13" s="202"/>
      <c r="X13" s="202"/>
      <c r="Y13" s="205" t="s">
        <v>63</v>
      </c>
      <c r="Z13" s="216" t="s">
        <v>66</v>
      </c>
      <c r="AA13" s="203" t="s">
        <v>62</v>
      </c>
      <c r="AB13" s="193"/>
      <c r="AC13" s="2"/>
      <c r="AD13" s="2"/>
    </row>
    <row r="14" spans="1:30" ht="15.75" thickBot="1" x14ac:dyDescent="0.3">
      <c r="A14" s="2"/>
      <c r="B14" s="7"/>
      <c r="C14" s="8"/>
      <c r="D14" s="122" t="s">
        <v>58</v>
      </c>
      <c r="E14" s="123" t="s">
        <v>90</v>
      </c>
      <c r="F14" s="123" t="s">
        <v>59</v>
      </c>
      <c r="G14" s="206"/>
      <c r="H14" s="217"/>
      <c r="I14" s="204"/>
      <c r="J14" s="122" t="s">
        <v>58</v>
      </c>
      <c r="K14" s="123" t="s">
        <v>90</v>
      </c>
      <c r="L14" s="123" t="s">
        <v>59</v>
      </c>
      <c r="M14" s="206"/>
      <c r="N14" s="217"/>
      <c r="O14" s="204"/>
      <c r="P14" s="122" t="s">
        <v>58</v>
      </c>
      <c r="Q14" s="123" t="s">
        <v>90</v>
      </c>
      <c r="R14" s="123" t="s">
        <v>59</v>
      </c>
      <c r="S14" s="206"/>
      <c r="T14" s="217"/>
      <c r="U14" s="204"/>
      <c r="V14" s="122" t="s">
        <v>58</v>
      </c>
      <c r="W14" s="123" t="s">
        <v>90</v>
      </c>
      <c r="X14" s="123" t="s">
        <v>59</v>
      </c>
      <c r="Y14" s="206"/>
      <c r="Z14" s="217"/>
      <c r="AA14" s="204"/>
      <c r="AB14" s="194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/>
      <c r="E15" s="10"/>
      <c r="F15" s="52">
        <f>2474.3-73.8</f>
        <v>2400.5</v>
      </c>
      <c r="G15" s="58">
        <f>SUM(D15:F15)</f>
        <v>2400.5</v>
      </c>
      <c r="H15" s="61">
        <v>73.8</v>
      </c>
      <c r="I15" s="11">
        <f>G15+H15</f>
        <v>2474.3000000000002</v>
      </c>
      <c r="J15" s="137"/>
      <c r="K15" s="138"/>
      <c r="L15" s="139">
        <v>2650</v>
      </c>
      <c r="M15" s="140">
        <f t="shared" ref="M15:M23" si="0">SUM(J15:L15)</f>
        <v>2650</v>
      </c>
      <c r="N15" s="141">
        <v>100</v>
      </c>
      <c r="O15" s="142">
        <f>M15+N15</f>
        <v>2750</v>
      </c>
      <c r="P15" s="9"/>
      <c r="Q15" s="10"/>
      <c r="R15" s="52">
        <v>1341.5</v>
      </c>
      <c r="S15" s="58">
        <f>SUM(P15:R15)</f>
        <v>1341.5</v>
      </c>
      <c r="T15" s="61">
        <v>42.2</v>
      </c>
      <c r="U15" s="11">
        <f>S15+T15</f>
        <v>1383.7</v>
      </c>
      <c r="V15" s="9"/>
      <c r="W15" s="10"/>
      <c r="X15" s="52">
        <v>2500</v>
      </c>
      <c r="Y15" s="58">
        <f>SUM(V15:X15)</f>
        <v>2500</v>
      </c>
      <c r="Z15" s="61">
        <v>100</v>
      </c>
      <c r="AA15" s="11">
        <f>Y15+Z15</f>
        <v>2600</v>
      </c>
      <c r="AB15" s="125">
        <f>(AA15/O15)</f>
        <v>0.94545454545454544</v>
      </c>
      <c r="AC15" s="2"/>
      <c r="AD15" s="2"/>
    </row>
    <row r="16" spans="1:30" x14ac:dyDescent="0.25">
      <c r="A16" s="2"/>
      <c r="B16" s="12" t="s">
        <v>1</v>
      </c>
      <c r="C16" s="112" t="s">
        <v>60</v>
      </c>
      <c r="D16" s="53">
        <v>1872</v>
      </c>
      <c r="E16" s="13"/>
      <c r="F16" s="13"/>
      <c r="G16" s="59">
        <f t="shared" ref="G16:G23" si="1">SUM(D16:F16)</f>
        <v>1872</v>
      </c>
      <c r="H16" s="62"/>
      <c r="I16" s="11">
        <f t="shared" ref="I16:I23" si="2">G16+H16</f>
        <v>1872</v>
      </c>
      <c r="J16" s="143">
        <v>2093</v>
      </c>
      <c r="K16" s="144"/>
      <c r="L16" s="144"/>
      <c r="M16" s="145">
        <f t="shared" si="0"/>
        <v>2093</v>
      </c>
      <c r="N16" s="146"/>
      <c r="O16" s="142">
        <f t="shared" ref="O16:O20" si="3">M16+N16</f>
        <v>2093</v>
      </c>
      <c r="P16" s="53">
        <v>936</v>
      </c>
      <c r="Q16" s="13"/>
      <c r="R16" s="13"/>
      <c r="S16" s="59">
        <f t="shared" ref="S16:S23" si="4">SUM(P16:R16)</f>
        <v>936</v>
      </c>
      <c r="T16" s="62"/>
      <c r="U16" s="11">
        <f t="shared" ref="U16:U20" si="5">S16+T16</f>
        <v>936</v>
      </c>
      <c r="V16" s="53">
        <v>2000</v>
      </c>
      <c r="W16" s="13"/>
      <c r="X16" s="13"/>
      <c r="Y16" s="59">
        <f t="shared" ref="Y16:Y23" si="6">SUM(V16:X16)</f>
        <v>2000</v>
      </c>
      <c r="Z16" s="62"/>
      <c r="AA16" s="11">
        <f t="shared" ref="AA16:AA20" si="7">Y16+Z16</f>
        <v>2000</v>
      </c>
      <c r="AB16" s="125">
        <f t="shared" ref="AB16:AB24" si="8">(AA16/O16)</f>
        <v>0.95556617295747726</v>
      </c>
      <c r="AC16" s="2"/>
      <c r="AD16" s="2"/>
    </row>
    <row r="17" spans="1:30" x14ac:dyDescent="0.25">
      <c r="A17" s="2"/>
      <c r="B17" s="12" t="s">
        <v>3</v>
      </c>
      <c r="C17" s="113" t="s">
        <v>79</v>
      </c>
      <c r="D17" s="54">
        <v>212</v>
      </c>
      <c r="E17" s="14"/>
      <c r="F17" s="14"/>
      <c r="G17" s="59">
        <f t="shared" si="1"/>
        <v>212</v>
      </c>
      <c r="H17" s="63"/>
      <c r="I17" s="11">
        <f t="shared" si="2"/>
        <v>212</v>
      </c>
      <c r="J17" s="147">
        <v>212</v>
      </c>
      <c r="K17" s="148"/>
      <c r="L17" s="148"/>
      <c r="M17" s="145">
        <f t="shared" si="0"/>
        <v>212</v>
      </c>
      <c r="N17" s="149"/>
      <c r="O17" s="142">
        <f t="shared" si="3"/>
        <v>212</v>
      </c>
      <c r="P17" s="54">
        <v>130.42400000000001</v>
      </c>
      <c r="Q17" s="14"/>
      <c r="R17" s="14"/>
      <c r="S17" s="59">
        <f t="shared" si="4"/>
        <v>130.42400000000001</v>
      </c>
      <c r="T17" s="63"/>
      <c r="U17" s="11">
        <f t="shared" si="5"/>
        <v>130.42400000000001</v>
      </c>
      <c r="V17" s="54">
        <v>137</v>
      </c>
      <c r="W17" s="14"/>
      <c r="X17" s="14"/>
      <c r="Y17" s="59">
        <f t="shared" si="6"/>
        <v>137</v>
      </c>
      <c r="Z17" s="63"/>
      <c r="AA17" s="11">
        <f t="shared" si="7"/>
        <v>137</v>
      </c>
      <c r="AB17" s="125">
        <f t="shared" si="8"/>
        <v>0.64622641509433965</v>
      </c>
      <c r="AC17" s="2"/>
      <c r="AD17" s="2"/>
    </row>
    <row r="18" spans="1:30" x14ac:dyDescent="0.25">
      <c r="A18" s="2"/>
      <c r="B18" s="12" t="s">
        <v>5</v>
      </c>
      <c r="C18" s="114" t="s">
        <v>53</v>
      </c>
      <c r="D18" s="15"/>
      <c r="E18" s="55">
        <v>23271.7</v>
      </c>
      <c r="F18" s="14"/>
      <c r="G18" s="59">
        <f t="shared" si="1"/>
        <v>23271.7</v>
      </c>
      <c r="H18" s="61"/>
      <c r="I18" s="11">
        <f t="shared" si="2"/>
        <v>23271.7</v>
      </c>
      <c r="J18" s="150"/>
      <c r="K18" s="151">
        <v>25000</v>
      </c>
      <c r="L18" s="148"/>
      <c r="M18" s="145">
        <f t="shared" si="0"/>
        <v>25000</v>
      </c>
      <c r="N18" s="141"/>
      <c r="O18" s="142">
        <f t="shared" si="3"/>
        <v>25000</v>
      </c>
      <c r="P18" s="15"/>
      <c r="Q18" s="55">
        <v>11643</v>
      </c>
      <c r="R18" s="14"/>
      <c r="S18" s="59">
        <f t="shared" si="4"/>
        <v>11643</v>
      </c>
      <c r="T18" s="61"/>
      <c r="U18" s="11">
        <f t="shared" si="5"/>
        <v>11643</v>
      </c>
      <c r="V18" s="15"/>
      <c r="W18" s="55">
        <v>25000</v>
      </c>
      <c r="X18" s="14"/>
      <c r="Y18" s="59">
        <f t="shared" si="6"/>
        <v>25000</v>
      </c>
      <c r="Z18" s="61"/>
      <c r="AA18" s="11">
        <f t="shared" si="7"/>
        <v>25000</v>
      </c>
      <c r="AB18" s="125">
        <f t="shared" si="8"/>
        <v>1</v>
      </c>
      <c r="AC18" s="2"/>
      <c r="AD18" s="2"/>
    </row>
    <row r="19" spans="1:30" x14ac:dyDescent="0.25">
      <c r="A19" s="2"/>
      <c r="B19" s="12" t="s">
        <v>7</v>
      </c>
      <c r="C19" s="36" t="s">
        <v>46</v>
      </c>
      <c r="D19" s="16"/>
      <c r="E19" s="14"/>
      <c r="F19" s="55"/>
      <c r="G19" s="59">
        <f t="shared" si="1"/>
        <v>0</v>
      </c>
      <c r="H19" s="61"/>
      <c r="I19" s="11">
        <f t="shared" si="2"/>
        <v>0</v>
      </c>
      <c r="J19" s="152"/>
      <c r="K19" s="148"/>
      <c r="L19" s="151">
        <v>267</v>
      </c>
      <c r="M19" s="145">
        <f t="shared" si="0"/>
        <v>267</v>
      </c>
      <c r="N19" s="141"/>
      <c r="O19" s="142">
        <f t="shared" si="3"/>
        <v>267</v>
      </c>
      <c r="P19" s="16"/>
      <c r="Q19" s="14"/>
      <c r="R19" s="55">
        <v>133.52000000000001</v>
      </c>
      <c r="S19" s="59">
        <f t="shared" si="4"/>
        <v>133.52000000000001</v>
      </c>
      <c r="T19" s="61"/>
      <c r="U19" s="11">
        <f t="shared" si="5"/>
        <v>133.52000000000001</v>
      </c>
      <c r="V19" s="16"/>
      <c r="W19" s="14"/>
      <c r="X19" s="55">
        <v>254</v>
      </c>
      <c r="Y19" s="59">
        <f t="shared" si="6"/>
        <v>254</v>
      </c>
      <c r="Z19" s="61"/>
      <c r="AA19" s="11">
        <f t="shared" si="7"/>
        <v>254</v>
      </c>
      <c r="AB19" s="125">
        <f t="shared" si="8"/>
        <v>0.95131086142322097</v>
      </c>
      <c r="AC19" s="2"/>
      <c r="AD19" s="2"/>
    </row>
    <row r="20" spans="1:30" x14ac:dyDescent="0.25">
      <c r="A20" s="2"/>
      <c r="B20" s="12" t="s">
        <v>9</v>
      </c>
      <c r="C20" s="115" t="s">
        <v>47</v>
      </c>
      <c r="D20" s="15"/>
      <c r="E20" s="13"/>
      <c r="F20" s="56">
        <v>267.04199999999997</v>
      </c>
      <c r="G20" s="59">
        <v>267</v>
      </c>
      <c r="H20" s="61"/>
      <c r="I20" s="11">
        <f t="shared" si="2"/>
        <v>267</v>
      </c>
      <c r="J20" s="150"/>
      <c r="K20" s="144"/>
      <c r="L20" s="153">
        <v>100</v>
      </c>
      <c r="M20" s="145">
        <f t="shared" si="0"/>
        <v>100</v>
      </c>
      <c r="N20" s="141"/>
      <c r="O20" s="142">
        <f t="shared" si="3"/>
        <v>100</v>
      </c>
      <c r="P20" s="15"/>
      <c r="Q20" s="13"/>
      <c r="R20" s="56"/>
      <c r="S20" s="59">
        <f t="shared" si="4"/>
        <v>0</v>
      </c>
      <c r="T20" s="61"/>
      <c r="U20" s="11">
        <f t="shared" si="5"/>
        <v>0</v>
      </c>
      <c r="V20" s="15"/>
      <c r="W20" s="13"/>
      <c r="X20" s="56">
        <v>100</v>
      </c>
      <c r="Y20" s="59">
        <f t="shared" si="6"/>
        <v>100</v>
      </c>
      <c r="Z20" s="61"/>
      <c r="AA20" s="11">
        <f t="shared" si="7"/>
        <v>100</v>
      </c>
      <c r="AB20" s="125">
        <f t="shared" si="8"/>
        <v>1</v>
      </c>
      <c r="AC20" s="2"/>
      <c r="AD20" s="2"/>
    </row>
    <row r="21" spans="1:30" x14ac:dyDescent="0.25">
      <c r="A21" s="2"/>
      <c r="B21" s="12" t="s">
        <v>11</v>
      </c>
      <c r="C21" s="35" t="s">
        <v>2</v>
      </c>
      <c r="D21" s="15"/>
      <c r="E21" s="13"/>
      <c r="F21" s="56">
        <v>254.93</v>
      </c>
      <c r="G21" s="59">
        <f t="shared" si="1"/>
        <v>254.93</v>
      </c>
      <c r="H21" s="64">
        <v>54.5</v>
      </c>
      <c r="I21" s="11">
        <f>G21+H21</f>
        <v>309.43</v>
      </c>
      <c r="J21" s="150"/>
      <c r="K21" s="144"/>
      <c r="L21" s="153">
        <v>150</v>
      </c>
      <c r="M21" s="145">
        <f t="shared" si="0"/>
        <v>150</v>
      </c>
      <c r="N21" s="154">
        <v>50</v>
      </c>
      <c r="O21" s="142">
        <f>M21+N21</f>
        <v>200</v>
      </c>
      <c r="P21" s="15"/>
      <c r="Q21" s="13"/>
      <c r="R21" s="56">
        <v>132.96</v>
      </c>
      <c r="S21" s="59">
        <f t="shared" si="4"/>
        <v>132.96</v>
      </c>
      <c r="T21" s="64">
        <v>42.1</v>
      </c>
      <c r="U21" s="11">
        <f>S21+T21</f>
        <v>175.06</v>
      </c>
      <c r="V21" s="15"/>
      <c r="W21" s="13"/>
      <c r="X21" s="56">
        <v>150</v>
      </c>
      <c r="Y21" s="59">
        <f t="shared" si="6"/>
        <v>150</v>
      </c>
      <c r="Z21" s="64">
        <v>80</v>
      </c>
      <c r="AA21" s="11">
        <f>Y21+Z21</f>
        <v>230</v>
      </c>
      <c r="AB21" s="125">
        <f t="shared" si="8"/>
        <v>1.1499999999999999</v>
      </c>
      <c r="AC21" s="2"/>
      <c r="AD21" s="2"/>
    </row>
    <row r="22" spans="1:30" x14ac:dyDescent="0.25">
      <c r="A22" s="2"/>
      <c r="B22" s="12" t="s">
        <v>13</v>
      </c>
      <c r="C22" s="35" t="s">
        <v>4</v>
      </c>
      <c r="D22" s="15"/>
      <c r="E22" s="13"/>
      <c r="F22" s="56"/>
      <c r="G22" s="59">
        <f t="shared" si="1"/>
        <v>0</v>
      </c>
      <c r="H22" s="64">
        <v>54.5</v>
      </c>
      <c r="I22" s="11">
        <f t="shared" si="2"/>
        <v>54.5</v>
      </c>
      <c r="J22" s="150"/>
      <c r="K22" s="144"/>
      <c r="L22" s="153"/>
      <c r="M22" s="145">
        <f t="shared" si="0"/>
        <v>0</v>
      </c>
      <c r="N22" s="154">
        <v>50</v>
      </c>
      <c r="O22" s="142">
        <f t="shared" ref="O22:O23" si="9">M22+N22</f>
        <v>50</v>
      </c>
      <c r="P22" s="15"/>
      <c r="Q22" s="13"/>
      <c r="R22" s="56"/>
      <c r="S22" s="59">
        <f t="shared" si="4"/>
        <v>0</v>
      </c>
      <c r="T22" s="64">
        <v>42.1</v>
      </c>
      <c r="U22" s="11">
        <f t="shared" ref="U22:U23" si="10">S22+T22</f>
        <v>42.1</v>
      </c>
      <c r="V22" s="15"/>
      <c r="W22" s="13"/>
      <c r="X22" s="56"/>
      <c r="Y22" s="59">
        <f t="shared" si="6"/>
        <v>0</v>
      </c>
      <c r="Z22" s="64">
        <v>80</v>
      </c>
      <c r="AA22" s="11">
        <f t="shared" ref="AA22:AA23" si="11">Y22+Z22</f>
        <v>80</v>
      </c>
      <c r="AB22" s="125">
        <f t="shared" si="8"/>
        <v>1.6</v>
      </c>
      <c r="AC22" s="2"/>
      <c r="AD22" s="2"/>
    </row>
    <row r="23" spans="1:30" ht="15.75" thickBot="1" x14ac:dyDescent="0.3">
      <c r="A23" s="2"/>
      <c r="B23" s="116" t="s">
        <v>15</v>
      </c>
      <c r="C23" s="117" t="s">
        <v>6</v>
      </c>
      <c r="D23" s="18"/>
      <c r="E23" s="19"/>
      <c r="F23" s="57"/>
      <c r="G23" s="60">
        <f t="shared" si="1"/>
        <v>0</v>
      </c>
      <c r="H23" s="65"/>
      <c r="I23" s="20">
        <f t="shared" si="2"/>
        <v>0</v>
      </c>
      <c r="J23" s="155"/>
      <c r="K23" s="156"/>
      <c r="L23" s="157"/>
      <c r="M23" s="158">
        <f t="shared" si="0"/>
        <v>0</v>
      </c>
      <c r="N23" s="159"/>
      <c r="O23" s="160">
        <f t="shared" si="9"/>
        <v>0</v>
      </c>
      <c r="P23" s="18"/>
      <c r="Q23" s="19"/>
      <c r="R23" s="57"/>
      <c r="S23" s="60">
        <f t="shared" si="4"/>
        <v>0</v>
      </c>
      <c r="T23" s="65"/>
      <c r="U23" s="20">
        <f t="shared" si="10"/>
        <v>0</v>
      </c>
      <c r="V23" s="18"/>
      <c r="W23" s="19"/>
      <c r="X23" s="57"/>
      <c r="Y23" s="60">
        <f t="shared" si="6"/>
        <v>0</v>
      </c>
      <c r="Z23" s="65"/>
      <c r="AA23" s="20">
        <f t="shared" si="11"/>
        <v>0</v>
      </c>
      <c r="AB23" s="128" t="e">
        <f t="shared" si="8"/>
        <v>#DIV/0!</v>
      </c>
      <c r="AC23" s="2"/>
      <c r="AD23" s="2"/>
    </row>
    <row r="24" spans="1:30" ht="15.75" thickBot="1" x14ac:dyDescent="0.3">
      <c r="A24" s="2"/>
      <c r="B24" s="21" t="s">
        <v>17</v>
      </c>
      <c r="C24" s="22" t="s">
        <v>8</v>
      </c>
      <c r="D24" s="23">
        <f>SUM(D15:D21)</f>
        <v>2084</v>
      </c>
      <c r="E24" s="24">
        <f>SUM(E15:E21)</f>
        <v>23271.7</v>
      </c>
      <c r="F24" s="24">
        <f>SUM(F15:F21)</f>
        <v>2922.4719999999998</v>
      </c>
      <c r="G24" s="25">
        <f>G15+G16+G17+G18+G20+G21</f>
        <v>28278.13</v>
      </c>
      <c r="H24" s="26">
        <f>SUM(H15:H21)</f>
        <v>128.30000000000001</v>
      </c>
      <c r="I24" s="26">
        <f>SUM(I15:I21)</f>
        <v>28406.43</v>
      </c>
      <c r="J24" s="161">
        <f>SUM(J15:J21)</f>
        <v>2305</v>
      </c>
      <c r="K24" s="162">
        <f>SUM(K15:K21)</f>
        <v>25000</v>
      </c>
      <c r="L24" s="162">
        <f>SUM(L15:L21)</f>
        <v>3167</v>
      </c>
      <c r="M24" s="163">
        <f>SUM(J24:L24)</f>
        <v>30472</v>
      </c>
      <c r="N24" s="164">
        <f>SUM(N15:N21)</f>
        <v>150</v>
      </c>
      <c r="O24" s="164">
        <f>SUM(O15:O21)</f>
        <v>30622</v>
      </c>
      <c r="P24" s="23">
        <f>SUM(P15:P21)</f>
        <v>1066.424</v>
      </c>
      <c r="Q24" s="24">
        <f>SUM(Q15:Q21)</f>
        <v>11643</v>
      </c>
      <c r="R24" s="24">
        <f>SUM(R15:R21)</f>
        <v>1607.98</v>
      </c>
      <c r="S24" s="25">
        <f>SUM(P24:R24)</f>
        <v>14317.403999999999</v>
      </c>
      <c r="T24" s="26">
        <f>SUM(T15:T21)</f>
        <v>84.300000000000011</v>
      </c>
      <c r="U24" s="26">
        <f>SUM(U15:U21)</f>
        <v>14401.704</v>
      </c>
      <c r="V24" s="23">
        <f>SUM(V15:V21)</f>
        <v>2137</v>
      </c>
      <c r="W24" s="24">
        <f>SUM(W15:W21)</f>
        <v>25000</v>
      </c>
      <c r="X24" s="24">
        <f>SUM(X15:X21)</f>
        <v>3004</v>
      </c>
      <c r="Y24" s="25">
        <f>SUM(V24:X24)</f>
        <v>30141</v>
      </c>
      <c r="Z24" s="26">
        <f>SUM(Z15:Z21)</f>
        <v>180</v>
      </c>
      <c r="AA24" s="26">
        <f>SUM(AA15:AA21)</f>
        <v>30321</v>
      </c>
      <c r="AB24" s="129">
        <f t="shared" si="8"/>
        <v>0.99017046567827049</v>
      </c>
      <c r="AC24" s="2"/>
      <c r="AD24" s="2"/>
    </row>
    <row r="25" spans="1:30" ht="15.75" customHeight="1" thickBot="1" x14ac:dyDescent="0.3">
      <c r="A25" s="2"/>
      <c r="B25" s="27"/>
      <c r="C25" s="28"/>
      <c r="D25" s="212" t="s">
        <v>68</v>
      </c>
      <c r="E25" s="213"/>
      <c r="F25" s="213"/>
      <c r="G25" s="214"/>
      <c r="H25" s="214"/>
      <c r="I25" s="215"/>
      <c r="J25" s="233" t="s">
        <v>68</v>
      </c>
      <c r="K25" s="234"/>
      <c r="L25" s="234"/>
      <c r="M25" s="235"/>
      <c r="N25" s="235"/>
      <c r="O25" s="236"/>
      <c r="P25" s="212" t="s">
        <v>68</v>
      </c>
      <c r="Q25" s="213"/>
      <c r="R25" s="213"/>
      <c r="S25" s="214"/>
      <c r="T25" s="214"/>
      <c r="U25" s="215"/>
      <c r="V25" s="212" t="s">
        <v>68</v>
      </c>
      <c r="W25" s="213"/>
      <c r="X25" s="213"/>
      <c r="Y25" s="214"/>
      <c r="Z25" s="214"/>
      <c r="AA25" s="215"/>
      <c r="AB25" s="185" t="s">
        <v>104</v>
      </c>
      <c r="AC25" s="2"/>
      <c r="AD25" s="2"/>
    </row>
    <row r="26" spans="1:30" ht="15.75" thickBot="1" x14ac:dyDescent="0.3">
      <c r="A26" s="2"/>
      <c r="B26" s="231" t="s">
        <v>37</v>
      </c>
      <c r="C26" s="226" t="s">
        <v>38</v>
      </c>
      <c r="D26" s="188" t="s">
        <v>69</v>
      </c>
      <c r="E26" s="189"/>
      <c r="F26" s="189"/>
      <c r="G26" s="205" t="s">
        <v>64</v>
      </c>
      <c r="H26" s="207" t="s">
        <v>67</v>
      </c>
      <c r="I26" s="190" t="s">
        <v>68</v>
      </c>
      <c r="J26" s="237" t="s">
        <v>69</v>
      </c>
      <c r="K26" s="238"/>
      <c r="L26" s="238"/>
      <c r="M26" s="239" t="s">
        <v>64</v>
      </c>
      <c r="N26" s="241" t="s">
        <v>67</v>
      </c>
      <c r="O26" s="243" t="s">
        <v>68</v>
      </c>
      <c r="P26" s="188" t="s">
        <v>69</v>
      </c>
      <c r="Q26" s="189"/>
      <c r="R26" s="189"/>
      <c r="S26" s="205" t="s">
        <v>64</v>
      </c>
      <c r="T26" s="207" t="s">
        <v>67</v>
      </c>
      <c r="U26" s="190" t="s">
        <v>68</v>
      </c>
      <c r="V26" s="188" t="s">
        <v>69</v>
      </c>
      <c r="W26" s="189"/>
      <c r="X26" s="189"/>
      <c r="Y26" s="205" t="s">
        <v>64</v>
      </c>
      <c r="Z26" s="207" t="s">
        <v>67</v>
      </c>
      <c r="AA26" s="190" t="s">
        <v>68</v>
      </c>
      <c r="AB26" s="186"/>
      <c r="AC26" s="2"/>
      <c r="AD26" s="2"/>
    </row>
    <row r="27" spans="1:30" ht="15.75" thickBot="1" x14ac:dyDescent="0.3">
      <c r="A27" s="2"/>
      <c r="B27" s="232"/>
      <c r="C27" s="227"/>
      <c r="D27" s="29" t="s">
        <v>54</v>
      </c>
      <c r="E27" s="30" t="s">
        <v>55</v>
      </c>
      <c r="F27" s="31" t="s">
        <v>56</v>
      </c>
      <c r="G27" s="206"/>
      <c r="H27" s="208"/>
      <c r="I27" s="191"/>
      <c r="J27" s="165" t="s">
        <v>54</v>
      </c>
      <c r="K27" s="166" t="s">
        <v>55</v>
      </c>
      <c r="L27" s="167" t="s">
        <v>56</v>
      </c>
      <c r="M27" s="240"/>
      <c r="N27" s="242"/>
      <c r="O27" s="244"/>
      <c r="P27" s="29" t="s">
        <v>54</v>
      </c>
      <c r="Q27" s="30" t="s">
        <v>55</v>
      </c>
      <c r="R27" s="31" t="s">
        <v>56</v>
      </c>
      <c r="S27" s="206"/>
      <c r="T27" s="208"/>
      <c r="U27" s="191"/>
      <c r="V27" s="29" t="s">
        <v>54</v>
      </c>
      <c r="W27" s="30" t="s">
        <v>55</v>
      </c>
      <c r="X27" s="31" t="s">
        <v>56</v>
      </c>
      <c r="Y27" s="206"/>
      <c r="Z27" s="208"/>
      <c r="AA27" s="191"/>
      <c r="AB27" s="187"/>
      <c r="AC27" s="2"/>
      <c r="AD27" s="2"/>
    </row>
    <row r="28" spans="1:30" ht="15.75" thickBot="1" x14ac:dyDescent="0.3">
      <c r="A28" s="2"/>
      <c r="B28" s="32" t="s">
        <v>19</v>
      </c>
      <c r="C28" s="33" t="s">
        <v>10</v>
      </c>
      <c r="D28" s="66">
        <v>0</v>
      </c>
      <c r="E28" s="66"/>
      <c r="F28" s="66">
        <v>585.29999999999995</v>
      </c>
      <c r="G28" s="67">
        <f>D28+E28+F28</f>
        <v>585.29999999999995</v>
      </c>
      <c r="H28" s="67"/>
      <c r="I28" s="34">
        <f>G28+H28</f>
        <v>585.29999999999995</v>
      </c>
      <c r="J28" s="175"/>
      <c r="K28" s="176"/>
      <c r="L28" s="176">
        <v>600</v>
      </c>
      <c r="M28" s="168">
        <f>SUM(J28:L28)</f>
        <v>600</v>
      </c>
      <c r="N28" s="168"/>
      <c r="O28" s="169">
        <f>M28+N28</f>
        <v>600</v>
      </c>
      <c r="P28" s="73"/>
      <c r="Q28" s="66"/>
      <c r="R28" s="66">
        <v>48.39</v>
      </c>
      <c r="S28" s="67">
        <f>SUM(P28:R28)</f>
        <v>48.39</v>
      </c>
      <c r="T28" s="67"/>
      <c r="U28" s="34">
        <f>S28+T28</f>
        <v>48.39</v>
      </c>
      <c r="V28" s="73"/>
      <c r="W28" s="66"/>
      <c r="X28" s="66">
        <v>600</v>
      </c>
      <c r="Y28" s="67">
        <f>SUM(V28:X28)</f>
        <v>600</v>
      </c>
      <c r="Z28" s="67"/>
      <c r="AA28" s="34">
        <f>Y28+Z28</f>
        <v>600</v>
      </c>
      <c r="AB28" s="125">
        <f t="shared" ref="AB28:AB41" si="12">(AA28/O28)</f>
        <v>1</v>
      </c>
      <c r="AC28" s="2"/>
      <c r="AD28" s="2"/>
    </row>
    <row r="29" spans="1:30" ht="15.75" thickBot="1" x14ac:dyDescent="0.3">
      <c r="A29" s="2"/>
      <c r="B29" s="12" t="s">
        <v>20</v>
      </c>
      <c r="C29" s="35" t="s">
        <v>12</v>
      </c>
      <c r="D29" s="68">
        <v>0</v>
      </c>
      <c r="E29" s="68"/>
      <c r="F29" s="68">
        <v>358.1</v>
      </c>
      <c r="G29" s="67">
        <f t="shared" ref="G29:G38" si="13">D29+E29+F29</f>
        <v>358.1</v>
      </c>
      <c r="H29" s="69"/>
      <c r="I29" s="11">
        <f t="shared" ref="I29:I38" si="14">G29+H29</f>
        <v>358.1</v>
      </c>
      <c r="J29" s="177"/>
      <c r="K29" s="178"/>
      <c r="L29" s="178">
        <v>400</v>
      </c>
      <c r="M29" s="170">
        <f t="shared" ref="M29:M38" si="15">SUM(J29:L29)</f>
        <v>400</v>
      </c>
      <c r="N29" s="170"/>
      <c r="O29" s="142">
        <f t="shared" ref="O29:O38" si="16">M29+N29</f>
        <v>400</v>
      </c>
      <c r="P29" s="74"/>
      <c r="Q29" s="68"/>
      <c r="R29" s="68">
        <v>94.74</v>
      </c>
      <c r="S29" s="69">
        <f t="shared" ref="S29:S38" si="17">SUM(P29:R29)</f>
        <v>94.74</v>
      </c>
      <c r="T29" s="69"/>
      <c r="U29" s="11">
        <f t="shared" ref="U29:U38" si="18">S29+T29</f>
        <v>94.74</v>
      </c>
      <c r="V29" s="74"/>
      <c r="W29" s="68"/>
      <c r="X29" s="68">
        <v>400</v>
      </c>
      <c r="Y29" s="69">
        <f t="shared" ref="Y29:Y38" si="19">SUM(V29:X29)</f>
        <v>400</v>
      </c>
      <c r="Z29" s="69"/>
      <c r="AA29" s="11">
        <f t="shared" ref="AA29:AA38" si="20">Y29+Z29</f>
        <v>400</v>
      </c>
      <c r="AB29" s="125">
        <f t="shared" si="12"/>
        <v>1</v>
      </c>
      <c r="AC29" s="2"/>
      <c r="AD29" s="2"/>
    </row>
    <row r="30" spans="1:30" ht="15.75" thickBot="1" x14ac:dyDescent="0.3">
      <c r="A30" s="2"/>
      <c r="B30" s="12" t="s">
        <v>22</v>
      </c>
      <c r="C30" s="35" t="s">
        <v>14</v>
      </c>
      <c r="D30" s="68">
        <v>1266.5999999999999</v>
      </c>
      <c r="E30" s="68"/>
      <c r="F30" s="68">
        <v>202</v>
      </c>
      <c r="G30" s="67">
        <f t="shared" si="13"/>
        <v>1468.6</v>
      </c>
      <c r="H30" s="69"/>
      <c r="I30" s="11">
        <f t="shared" si="14"/>
        <v>1468.6</v>
      </c>
      <c r="J30" s="177">
        <v>1506</v>
      </c>
      <c r="K30" s="178"/>
      <c r="L30" s="178">
        <v>300</v>
      </c>
      <c r="M30" s="170">
        <f t="shared" si="15"/>
        <v>1806</v>
      </c>
      <c r="N30" s="170"/>
      <c r="O30" s="142">
        <f t="shared" si="16"/>
        <v>1806</v>
      </c>
      <c r="P30" s="74">
        <v>640.5</v>
      </c>
      <c r="Q30" s="68"/>
      <c r="R30" s="68">
        <v>384.1</v>
      </c>
      <c r="S30" s="69">
        <f t="shared" si="17"/>
        <v>1024.5999999999999</v>
      </c>
      <c r="T30" s="69"/>
      <c r="U30" s="11">
        <f t="shared" si="18"/>
        <v>1024.5999999999999</v>
      </c>
      <c r="V30" s="74">
        <v>1443</v>
      </c>
      <c r="W30" s="68"/>
      <c r="X30" s="68">
        <v>350</v>
      </c>
      <c r="Y30" s="69">
        <f t="shared" si="19"/>
        <v>1793</v>
      </c>
      <c r="Z30" s="69"/>
      <c r="AA30" s="11">
        <f t="shared" si="20"/>
        <v>1793</v>
      </c>
      <c r="AB30" s="125">
        <f t="shared" si="12"/>
        <v>0.99280177187153928</v>
      </c>
      <c r="AC30" s="2"/>
      <c r="AD30" s="2"/>
    </row>
    <row r="31" spans="1:30" ht="15.75" thickBot="1" x14ac:dyDescent="0.3">
      <c r="A31" s="2"/>
      <c r="B31" s="12" t="s">
        <v>24</v>
      </c>
      <c r="C31" s="35" t="s">
        <v>16</v>
      </c>
      <c r="D31" s="68">
        <v>75</v>
      </c>
      <c r="E31" s="68">
        <v>12.3</v>
      </c>
      <c r="F31" s="68">
        <v>916.2</v>
      </c>
      <c r="G31" s="67">
        <f t="shared" si="13"/>
        <v>1003.5</v>
      </c>
      <c r="H31" s="69"/>
      <c r="I31" s="11">
        <f t="shared" si="14"/>
        <v>1003.5</v>
      </c>
      <c r="J31" s="177">
        <v>75</v>
      </c>
      <c r="K31" s="178">
        <v>1000</v>
      </c>
      <c r="L31" s="178">
        <v>1100</v>
      </c>
      <c r="M31" s="170">
        <f t="shared" si="15"/>
        <v>2175</v>
      </c>
      <c r="N31" s="170"/>
      <c r="O31" s="142">
        <f t="shared" si="16"/>
        <v>2175</v>
      </c>
      <c r="P31" s="74">
        <v>59</v>
      </c>
      <c r="Q31" s="68">
        <v>104</v>
      </c>
      <c r="R31" s="68">
        <v>423.5</v>
      </c>
      <c r="S31" s="69">
        <f t="shared" si="17"/>
        <v>586.5</v>
      </c>
      <c r="T31" s="69"/>
      <c r="U31" s="11">
        <f t="shared" si="18"/>
        <v>586.5</v>
      </c>
      <c r="V31" s="74"/>
      <c r="W31" s="68">
        <v>1000</v>
      </c>
      <c r="X31" s="68">
        <v>925</v>
      </c>
      <c r="Y31" s="69">
        <f t="shared" si="19"/>
        <v>1925</v>
      </c>
      <c r="Z31" s="69"/>
      <c r="AA31" s="11">
        <f t="shared" si="20"/>
        <v>1925</v>
      </c>
      <c r="AB31" s="125">
        <f t="shared" si="12"/>
        <v>0.88505747126436785</v>
      </c>
      <c r="AC31" s="2"/>
      <c r="AD31" s="2"/>
    </row>
    <row r="32" spans="1:30" ht="15.75" thickBot="1" x14ac:dyDescent="0.3">
      <c r="A32" s="2"/>
      <c r="B32" s="12" t="s">
        <v>26</v>
      </c>
      <c r="C32" s="35" t="s">
        <v>18</v>
      </c>
      <c r="D32" s="182">
        <f>D33+D34</f>
        <v>321.3</v>
      </c>
      <c r="E32" s="68">
        <f>E33+E34</f>
        <v>17462.490000000002</v>
      </c>
      <c r="F32" s="68"/>
      <c r="G32" s="67">
        <f t="shared" si="13"/>
        <v>17783.79</v>
      </c>
      <c r="H32" s="69">
        <v>17.5</v>
      </c>
      <c r="I32" s="11">
        <f t="shared" si="14"/>
        <v>17801.29</v>
      </c>
      <c r="J32" s="177">
        <v>287</v>
      </c>
      <c r="K32" s="178">
        <v>17500</v>
      </c>
      <c r="L32" s="178">
        <v>100</v>
      </c>
      <c r="M32" s="170">
        <f t="shared" si="15"/>
        <v>17887</v>
      </c>
      <c r="N32" s="170">
        <v>50</v>
      </c>
      <c r="O32" s="142">
        <f t="shared" si="16"/>
        <v>17937</v>
      </c>
      <c r="P32" s="75">
        <f>P33+P34</f>
        <v>155.5</v>
      </c>
      <c r="Q32" s="68">
        <f>Q33+Q34</f>
        <v>7809.4249999999993</v>
      </c>
      <c r="R32" s="68">
        <v>0</v>
      </c>
      <c r="S32" s="69">
        <f t="shared" si="17"/>
        <v>7964.9249999999993</v>
      </c>
      <c r="T32" s="69">
        <v>11.3</v>
      </c>
      <c r="U32" s="11">
        <f t="shared" si="18"/>
        <v>7976.2249999999995</v>
      </c>
      <c r="V32" s="75">
        <v>300</v>
      </c>
      <c r="W32" s="68">
        <v>17500</v>
      </c>
      <c r="X32" s="68"/>
      <c r="Y32" s="69">
        <f t="shared" si="19"/>
        <v>17800</v>
      </c>
      <c r="Z32" s="69">
        <v>30</v>
      </c>
      <c r="AA32" s="11">
        <f t="shared" si="20"/>
        <v>17830</v>
      </c>
      <c r="AB32" s="125">
        <f t="shared" si="12"/>
        <v>0.9940346769247923</v>
      </c>
      <c r="AC32" s="2"/>
      <c r="AD32" s="2"/>
    </row>
    <row r="33" spans="1:30" ht="15.75" thickBot="1" x14ac:dyDescent="0.3">
      <c r="A33" s="2"/>
      <c r="B33" s="12" t="s">
        <v>28</v>
      </c>
      <c r="C33" s="36" t="s">
        <v>42</v>
      </c>
      <c r="D33" s="182">
        <v>319.2</v>
      </c>
      <c r="E33" s="68">
        <v>17090.54</v>
      </c>
      <c r="F33" s="68"/>
      <c r="G33" s="67">
        <f t="shared" si="13"/>
        <v>17409.740000000002</v>
      </c>
      <c r="H33" s="69">
        <v>17.5</v>
      </c>
      <c r="I33" s="11">
        <f t="shared" si="14"/>
        <v>17427.240000000002</v>
      </c>
      <c r="J33" s="177">
        <v>287</v>
      </c>
      <c r="K33" s="178">
        <v>17500</v>
      </c>
      <c r="L33" s="178"/>
      <c r="M33" s="170">
        <f t="shared" si="15"/>
        <v>17787</v>
      </c>
      <c r="N33" s="170">
        <v>50</v>
      </c>
      <c r="O33" s="142">
        <f t="shared" si="16"/>
        <v>17837</v>
      </c>
      <c r="P33" s="75">
        <v>155</v>
      </c>
      <c r="Q33" s="68">
        <f>7582.32+91.705+26</f>
        <v>7700.0249999999996</v>
      </c>
      <c r="R33" s="68">
        <v>0</v>
      </c>
      <c r="S33" s="69">
        <f t="shared" si="17"/>
        <v>7855.0249999999996</v>
      </c>
      <c r="T33" s="69">
        <v>11.25</v>
      </c>
      <c r="U33" s="11">
        <f t="shared" si="18"/>
        <v>7866.2749999999996</v>
      </c>
      <c r="V33" s="75">
        <v>300</v>
      </c>
      <c r="W33" s="68">
        <v>17500</v>
      </c>
      <c r="X33" s="68"/>
      <c r="Y33" s="69">
        <f t="shared" si="19"/>
        <v>17800</v>
      </c>
      <c r="Z33" s="69">
        <v>30</v>
      </c>
      <c r="AA33" s="11">
        <f t="shared" si="20"/>
        <v>17830</v>
      </c>
      <c r="AB33" s="125">
        <f t="shared" si="12"/>
        <v>0.99960755732466222</v>
      </c>
      <c r="AC33" s="2"/>
      <c r="AD33" s="2"/>
    </row>
    <row r="34" spans="1:30" ht="15.75" thickBot="1" x14ac:dyDescent="0.3">
      <c r="A34" s="2"/>
      <c r="B34" s="12" t="s">
        <v>30</v>
      </c>
      <c r="C34" s="37" t="s">
        <v>21</v>
      </c>
      <c r="D34" s="182">
        <v>2.1</v>
      </c>
      <c r="E34" s="68">
        <v>371.95</v>
      </c>
      <c r="F34" s="68"/>
      <c r="G34" s="67">
        <f t="shared" si="13"/>
        <v>374.05</v>
      </c>
      <c r="H34" s="69"/>
      <c r="I34" s="11">
        <f t="shared" si="14"/>
        <v>374.05</v>
      </c>
      <c r="J34" s="177" t="s">
        <v>107</v>
      </c>
      <c r="K34" s="178"/>
      <c r="L34" s="178"/>
      <c r="M34" s="170">
        <f>SUM(J34:L34)</f>
        <v>0</v>
      </c>
      <c r="N34" s="170"/>
      <c r="O34" s="142">
        <f t="shared" si="16"/>
        <v>0</v>
      </c>
      <c r="P34" s="75">
        <v>0.5</v>
      </c>
      <c r="Q34" s="68">
        <f>33.6+75.8</f>
        <v>109.4</v>
      </c>
      <c r="R34" s="68">
        <v>0</v>
      </c>
      <c r="S34" s="69">
        <f t="shared" si="17"/>
        <v>109.9</v>
      </c>
      <c r="T34" s="69"/>
      <c r="U34" s="11">
        <f t="shared" si="18"/>
        <v>109.9</v>
      </c>
      <c r="V34" s="75"/>
      <c r="W34" s="68"/>
      <c r="X34" s="68"/>
      <c r="Y34" s="69">
        <f t="shared" si="19"/>
        <v>0</v>
      </c>
      <c r="Z34" s="69"/>
      <c r="AA34" s="11">
        <f t="shared" si="20"/>
        <v>0</v>
      </c>
      <c r="AB34" s="125" t="e">
        <f t="shared" si="12"/>
        <v>#DIV/0!</v>
      </c>
      <c r="AC34" s="2"/>
      <c r="AD34" s="2"/>
    </row>
    <row r="35" spans="1:30" ht="15.75" thickBot="1" x14ac:dyDescent="0.3">
      <c r="A35" s="2"/>
      <c r="B35" s="12" t="s">
        <v>32</v>
      </c>
      <c r="C35" s="35" t="s">
        <v>23</v>
      </c>
      <c r="D35" s="70">
        <v>34.5</v>
      </c>
      <c r="E35" s="68">
        <v>5764</v>
      </c>
      <c r="F35" s="68"/>
      <c r="G35" s="67">
        <f t="shared" si="13"/>
        <v>5798.5</v>
      </c>
      <c r="H35" s="69"/>
      <c r="I35" s="11">
        <f t="shared" si="14"/>
        <v>5798.5</v>
      </c>
      <c r="J35" s="177">
        <v>50</v>
      </c>
      <c r="K35" s="178">
        <v>6000</v>
      </c>
      <c r="L35" s="178"/>
      <c r="M35" s="170">
        <f t="shared" si="15"/>
        <v>6050</v>
      </c>
      <c r="N35" s="170"/>
      <c r="O35" s="142">
        <f t="shared" si="16"/>
        <v>6050</v>
      </c>
      <c r="P35" s="75">
        <v>17.899999999999999</v>
      </c>
      <c r="Q35" s="68">
        <v>2525.38</v>
      </c>
      <c r="R35" s="68">
        <v>0</v>
      </c>
      <c r="S35" s="69">
        <f t="shared" si="17"/>
        <v>2543.2800000000002</v>
      </c>
      <c r="T35" s="69"/>
      <c r="U35" s="11">
        <f t="shared" si="18"/>
        <v>2543.2800000000002</v>
      </c>
      <c r="V35" s="75">
        <v>50</v>
      </c>
      <c r="W35" s="68">
        <v>6000</v>
      </c>
      <c r="X35" s="68"/>
      <c r="Y35" s="69">
        <f t="shared" si="19"/>
        <v>6050</v>
      </c>
      <c r="Z35" s="69"/>
      <c r="AA35" s="11">
        <f t="shared" si="20"/>
        <v>6050</v>
      </c>
      <c r="AB35" s="125">
        <f t="shared" si="12"/>
        <v>1</v>
      </c>
      <c r="AC35" s="2"/>
      <c r="AD35" s="2"/>
    </row>
    <row r="36" spans="1:30" ht="15.75" thickBot="1" x14ac:dyDescent="0.3">
      <c r="A36" s="2"/>
      <c r="B36" s="12" t="s">
        <v>33</v>
      </c>
      <c r="C36" s="35" t="s">
        <v>25</v>
      </c>
      <c r="D36" s="68">
        <v>0</v>
      </c>
      <c r="E36" s="68"/>
      <c r="F36" s="68">
        <v>44.1</v>
      </c>
      <c r="G36" s="67">
        <f t="shared" si="13"/>
        <v>44.1</v>
      </c>
      <c r="H36" s="69"/>
      <c r="I36" s="11">
        <f t="shared" si="14"/>
        <v>44.1</v>
      </c>
      <c r="J36" s="177"/>
      <c r="K36" s="178"/>
      <c r="L36" s="178"/>
      <c r="M36" s="170">
        <f t="shared" si="15"/>
        <v>0</v>
      </c>
      <c r="N36" s="170"/>
      <c r="O36" s="142">
        <f t="shared" si="16"/>
        <v>0</v>
      </c>
      <c r="P36" s="74"/>
      <c r="Q36" s="68"/>
      <c r="R36" s="68">
        <v>27</v>
      </c>
      <c r="S36" s="69">
        <f t="shared" si="17"/>
        <v>27</v>
      </c>
      <c r="T36" s="69"/>
      <c r="U36" s="11">
        <f t="shared" si="18"/>
        <v>27</v>
      </c>
      <c r="V36" s="74"/>
      <c r="W36" s="68"/>
      <c r="X36" s="68">
        <v>50</v>
      </c>
      <c r="Y36" s="69">
        <f t="shared" si="19"/>
        <v>50</v>
      </c>
      <c r="Z36" s="69"/>
      <c r="AA36" s="11">
        <f t="shared" si="20"/>
        <v>50</v>
      </c>
      <c r="AB36" s="125" t="e">
        <f t="shared" si="12"/>
        <v>#DIV/0!</v>
      </c>
      <c r="AC36" s="2"/>
      <c r="AD36" s="2"/>
    </row>
    <row r="37" spans="1:30" ht="15.75" thickBot="1" x14ac:dyDescent="0.3">
      <c r="A37" s="2"/>
      <c r="B37" s="12" t="s">
        <v>34</v>
      </c>
      <c r="C37" s="35" t="s">
        <v>27</v>
      </c>
      <c r="D37" s="68">
        <f>653.6-267</f>
        <v>386.6</v>
      </c>
      <c r="E37" s="68"/>
      <c r="F37" s="68">
        <v>267.04199999999997</v>
      </c>
      <c r="G37" s="67">
        <f t="shared" si="13"/>
        <v>653.64200000000005</v>
      </c>
      <c r="H37" s="69"/>
      <c r="I37" s="11">
        <f t="shared" si="14"/>
        <v>653.64200000000005</v>
      </c>
      <c r="J37" s="177">
        <v>387</v>
      </c>
      <c r="K37" s="178"/>
      <c r="L37" s="178">
        <v>267</v>
      </c>
      <c r="M37" s="170">
        <f t="shared" si="15"/>
        <v>654</v>
      </c>
      <c r="N37" s="170"/>
      <c r="O37" s="142">
        <f t="shared" si="16"/>
        <v>654</v>
      </c>
      <c r="P37" s="74">
        <v>193.5</v>
      </c>
      <c r="Q37" s="68"/>
      <c r="R37" s="68">
        <v>133.5</v>
      </c>
      <c r="S37" s="69">
        <f t="shared" si="17"/>
        <v>327</v>
      </c>
      <c r="T37" s="69"/>
      <c r="U37" s="11">
        <f t="shared" si="18"/>
        <v>327</v>
      </c>
      <c r="V37" s="74">
        <v>344</v>
      </c>
      <c r="W37" s="68"/>
      <c r="X37" s="68">
        <v>254</v>
      </c>
      <c r="Y37" s="69">
        <f t="shared" si="19"/>
        <v>598</v>
      </c>
      <c r="Z37" s="69"/>
      <c r="AA37" s="11">
        <f t="shared" si="20"/>
        <v>598</v>
      </c>
      <c r="AB37" s="125">
        <f t="shared" si="12"/>
        <v>0.91437308868501532</v>
      </c>
      <c r="AC37" s="2"/>
      <c r="AD37" s="2"/>
    </row>
    <row r="38" spans="1:30" ht="15.75" thickBot="1" x14ac:dyDescent="0.3">
      <c r="A38" s="2"/>
      <c r="B38" s="17" t="s">
        <v>35</v>
      </c>
      <c r="C38" s="91" t="s">
        <v>29</v>
      </c>
      <c r="D38" s="71">
        <v>0</v>
      </c>
      <c r="E38" s="71">
        <v>32.9</v>
      </c>
      <c r="F38" s="71">
        <v>431.4</v>
      </c>
      <c r="G38" s="67">
        <f t="shared" si="13"/>
        <v>464.29999999999995</v>
      </c>
      <c r="H38" s="72"/>
      <c r="I38" s="20">
        <f t="shared" si="14"/>
        <v>464.29999999999995</v>
      </c>
      <c r="J38" s="179"/>
      <c r="K38" s="180">
        <v>500</v>
      </c>
      <c r="L38" s="180">
        <v>500</v>
      </c>
      <c r="M38" s="171">
        <f t="shared" si="15"/>
        <v>1000</v>
      </c>
      <c r="N38" s="171"/>
      <c r="O38" s="160">
        <f t="shared" si="16"/>
        <v>1000</v>
      </c>
      <c r="P38" s="76"/>
      <c r="Q38" s="71"/>
      <c r="R38" s="71">
        <v>198.3</v>
      </c>
      <c r="S38" s="72">
        <f t="shared" si="17"/>
        <v>198.3</v>
      </c>
      <c r="T38" s="72"/>
      <c r="U38" s="20">
        <f t="shared" si="18"/>
        <v>198.3</v>
      </c>
      <c r="V38" s="76"/>
      <c r="W38" s="71">
        <v>500</v>
      </c>
      <c r="X38" s="71">
        <v>575</v>
      </c>
      <c r="Y38" s="72">
        <f t="shared" si="19"/>
        <v>1075</v>
      </c>
      <c r="Z38" s="72"/>
      <c r="AA38" s="20">
        <f t="shared" si="20"/>
        <v>1075</v>
      </c>
      <c r="AB38" s="128">
        <f t="shared" si="12"/>
        <v>1.075</v>
      </c>
      <c r="AC38" s="2"/>
      <c r="AD38" s="2"/>
    </row>
    <row r="39" spans="1:30" ht="15.75" thickBot="1" x14ac:dyDescent="0.3">
      <c r="A39" s="2"/>
      <c r="B39" s="21" t="s">
        <v>48</v>
      </c>
      <c r="C39" s="92" t="s">
        <v>31</v>
      </c>
      <c r="D39" s="38">
        <f>SUM(D35:D38)+SUM(D28:D32)</f>
        <v>2084</v>
      </c>
      <c r="E39" s="38">
        <f>SUM(E35:E38)+SUM(E28:E32)</f>
        <v>23271.690000000002</v>
      </c>
      <c r="F39" s="38">
        <f>F28+F29+F30+F31+F32+F35+F36+F37+F38</f>
        <v>2804.1420000000003</v>
      </c>
      <c r="G39" s="124">
        <f>G28+G29+G30+G31+G32+G35+G36+G37+G38</f>
        <v>28159.831999999999</v>
      </c>
      <c r="H39" s="39">
        <f>SUM(H28:H32)+SUM(H35:H38)</f>
        <v>17.5</v>
      </c>
      <c r="I39" s="40">
        <f>SUM(I35:I38)+SUM(I28:I32)</f>
        <v>28177.332000000002</v>
      </c>
      <c r="J39" s="181">
        <f>SUM(J35:J38)+SUM(J28:J32)</f>
        <v>2305</v>
      </c>
      <c r="K39" s="181">
        <f>SUM(K35:K38)+SUM(K28:K32)</f>
        <v>25000</v>
      </c>
      <c r="L39" s="181">
        <f>SUM(L35:L38)+SUM(L28:L32)</f>
        <v>3267</v>
      </c>
      <c r="M39" s="172">
        <f>SUM(J39:L39)</f>
        <v>30572</v>
      </c>
      <c r="N39" s="173">
        <f>SUM(N28:N32)+SUM(N35:N38)</f>
        <v>50</v>
      </c>
      <c r="O39" s="174">
        <f>SUM(O35:O38)+SUM(O28:O32)</f>
        <v>30622</v>
      </c>
      <c r="P39" s="38">
        <f>SUM(P35:P38)+SUM(P28:P32)</f>
        <v>1066.4000000000001</v>
      </c>
      <c r="Q39" s="38">
        <f>SUM(Q35:Q38)+SUM(Q28:Q32)</f>
        <v>10438.805</v>
      </c>
      <c r="R39" s="38">
        <f>SUM(R35:R38)+SUM(R28:R32)</f>
        <v>1309.53</v>
      </c>
      <c r="S39" s="124">
        <f>SUM(P39:R39)</f>
        <v>12814.735000000001</v>
      </c>
      <c r="T39" s="39">
        <f>SUM(T28:T32)+SUM(T35:T38)</f>
        <v>11.3</v>
      </c>
      <c r="U39" s="40">
        <f>SUM(U35:U38)+SUM(U28:U32)</f>
        <v>12826.035</v>
      </c>
      <c r="V39" s="38">
        <f>SUM(V35:V38)+SUM(V28:V32)</f>
        <v>2137</v>
      </c>
      <c r="W39" s="181">
        <f>SUM(W35:W38)+SUM(W28:W32)</f>
        <v>25000</v>
      </c>
      <c r="X39" s="38">
        <f>SUM(X35:X38)+SUM(X28:X32)</f>
        <v>3154</v>
      </c>
      <c r="Y39" s="124">
        <f>SUM(V39:X39)</f>
        <v>30291</v>
      </c>
      <c r="Z39" s="39">
        <f>SUM(Z28:Z32)+SUM(Z35:Z38)</f>
        <v>30</v>
      </c>
      <c r="AA39" s="40">
        <f>SUM(AA35:AA38)+SUM(AA28:AA32)</f>
        <v>30321</v>
      </c>
      <c r="AB39" s="130">
        <f t="shared" si="12"/>
        <v>0.99017046567827049</v>
      </c>
      <c r="AC39" s="2"/>
      <c r="AD39" s="2"/>
    </row>
    <row r="40" spans="1:30" ht="19.5" thickBot="1" x14ac:dyDescent="0.35">
      <c r="A40" s="2"/>
      <c r="B40" s="96" t="s">
        <v>49</v>
      </c>
      <c r="C40" s="97" t="s">
        <v>51</v>
      </c>
      <c r="D40" s="98">
        <f t="shared" ref="D40:O40" si="21">D24-D39</f>
        <v>0</v>
      </c>
      <c r="E40" s="98">
        <f t="shared" si="21"/>
        <v>9.9999999983992893E-3</v>
      </c>
      <c r="F40" s="98">
        <f t="shared" si="21"/>
        <v>118.32999999999947</v>
      </c>
      <c r="G40" s="107">
        <f t="shared" si="21"/>
        <v>118.2980000000025</v>
      </c>
      <c r="H40" s="107">
        <f t="shared" si="21"/>
        <v>110.80000000000001</v>
      </c>
      <c r="I40" s="108">
        <f t="shared" si="21"/>
        <v>229.09799999999814</v>
      </c>
      <c r="J40" s="98">
        <f t="shared" si="21"/>
        <v>0</v>
      </c>
      <c r="K40" s="98">
        <f t="shared" si="21"/>
        <v>0</v>
      </c>
      <c r="L40" s="98">
        <f t="shared" si="21"/>
        <v>-100</v>
      </c>
      <c r="M40" s="135">
        <f t="shared" si="21"/>
        <v>-100</v>
      </c>
      <c r="N40" s="135">
        <f t="shared" si="21"/>
        <v>100</v>
      </c>
      <c r="O40" s="136">
        <f t="shared" si="21"/>
        <v>0</v>
      </c>
      <c r="P40" s="98">
        <f t="shared" ref="P40:U40" si="22">P24-P39</f>
        <v>2.3999999999887223E-2</v>
      </c>
      <c r="Q40" s="98">
        <f t="shared" si="22"/>
        <v>1204.1949999999997</v>
      </c>
      <c r="R40" s="98">
        <f t="shared" si="22"/>
        <v>298.45000000000005</v>
      </c>
      <c r="S40" s="107">
        <f t="shared" si="22"/>
        <v>1502.6689999999981</v>
      </c>
      <c r="T40" s="107">
        <f t="shared" si="22"/>
        <v>73.000000000000014</v>
      </c>
      <c r="U40" s="108">
        <f t="shared" si="22"/>
        <v>1575.6689999999999</v>
      </c>
      <c r="V40" s="98">
        <f t="shared" ref="V40:AA40" si="23">V24-V39</f>
        <v>0</v>
      </c>
      <c r="W40" s="98">
        <f t="shared" si="23"/>
        <v>0</v>
      </c>
      <c r="X40" s="98">
        <f t="shared" si="23"/>
        <v>-150</v>
      </c>
      <c r="Y40" s="107">
        <f t="shared" si="23"/>
        <v>-150</v>
      </c>
      <c r="Z40" s="107">
        <f t="shared" si="23"/>
        <v>150</v>
      </c>
      <c r="AA40" s="108">
        <f t="shared" si="23"/>
        <v>0</v>
      </c>
      <c r="AB40" s="131" t="e">
        <f t="shared" si="12"/>
        <v>#DIV/0!</v>
      </c>
      <c r="AC40" s="2"/>
      <c r="AD40" s="2"/>
    </row>
    <row r="41" spans="1:30" ht="15.75" thickBot="1" x14ac:dyDescent="0.3">
      <c r="A41" s="2"/>
      <c r="B41" s="99" t="s">
        <v>50</v>
      </c>
      <c r="C41" s="100" t="s">
        <v>65</v>
      </c>
      <c r="D41" s="101"/>
      <c r="E41" s="102"/>
      <c r="F41" s="102"/>
      <c r="G41" s="103"/>
      <c r="H41" s="104"/>
      <c r="I41" s="105">
        <f>I40-D16</f>
        <v>-1642.9020000000019</v>
      </c>
      <c r="J41" s="101"/>
      <c r="K41" s="102"/>
      <c r="L41" s="102"/>
      <c r="M41" s="103"/>
      <c r="N41" s="106"/>
      <c r="O41" s="105">
        <f>O40-J16</f>
        <v>-2093</v>
      </c>
      <c r="P41" s="101"/>
      <c r="Q41" s="102"/>
      <c r="R41" s="102"/>
      <c r="S41" s="103"/>
      <c r="T41" s="106"/>
      <c r="U41" s="105">
        <f>U40-P16</f>
        <v>639.66899999999987</v>
      </c>
      <c r="V41" s="101"/>
      <c r="W41" s="102"/>
      <c r="X41" s="102"/>
      <c r="Y41" s="103"/>
      <c r="Z41" s="106"/>
      <c r="AA41" s="105">
        <f>AA40-V16</f>
        <v>-2000</v>
      </c>
      <c r="AB41" s="125">
        <f t="shared" si="12"/>
        <v>0.95556617295747726</v>
      </c>
      <c r="AC41" s="2"/>
      <c r="AD41" s="2"/>
    </row>
    <row r="42" spans="1:30" ht="8.25" customHeight="1" thickBot="1" x14ac:dyDescent="0.3">
      <c r="A42" s="2"/>
      <c r="B42" s="80"/>
      <c r="C42" s="44"/>
      <c r="D42" s="81"/>
      <c r="E42" s="45"/>
      <c r="F42" s="45"/>
      <c r="G42" s="2"/>
      <c r="H42" s="45"/>
      <c r="I42" s="45"/>
      <c r="J42" s="81"/>
      <c r="K42" s="45"/>
      <c r="L42" s="45"/>
      <c r="M42" s="2"/>
      <c r="N42" s="45"/>
      <c r="O42" s="45"/>
      <c r="P42" s="45"/>
      <c r="Q42" s="45"/>
      <c r="R42" s="45"/>
      <c r="S42" s="45"/>
      <c r="T42" s="45"/>
      <c r="U42" s="45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thickBot="1" x14ac:dyDescent="0.3">
      <c r="A43" s="2"/>
      <c r="B43" s="80"/>
      <c r="C43" s="223" t="s">
        <v>83</v>
      </c>
      <c r="D43" s="95" t="s">
        <v>41</v>
      </c>
      <c r="E43" s="41" t="s">
        <v>84</v>
      </c>
      <c r="F43" s="42" t="s">
        <v>36</v>
      </c>
      <c r="G43" s="45"/>
      <c r="H43" s="45"/>
      <c r="I43" s="46"/>
      <c r="J43" s="95" t="s">
        <v>41</v>
      </c>
      <c r="K43" s="41" t="s">
        <v>84</v>
      </c>
      <c r="L43" s="42" t="s">
        <v>36</v>
      </c>
      <c r="M43" s="45"/>
      <c r="N43" s="45"/>
      <c r="O43" s="45"/>
      <c r="P43" s="95" t="s">
        <v>41</v>
      </c>
      <c r="Q43" s="41" t="s">
        <v>84</v>
      </c>
      <c r="R43" s="42" t="s">
        <v>36</v>
      </c>
      <c r="S43" s="2"/>
      <c r="T43" s="2"/>
      <c r="U43" s="2"/>
      <c r="V43" s="95" t="s">
        <v>41</v>
      </c>
      <c r="W43" s="41" t="s">
        <v>84</v>
      </c>
      <c r="X43" s="42" t="s">
        <v>36</v>
      </c>
      <c r="Y43" s="2"/>
      <c r="Z43" s="2"/>
      <c r="AA43" s="2"/>
      <c r="AB43" s="2"/>
      <c r="AC43" s="2"/>
      <c r="AD43" s="2"/>
    </row>
    <row r="44" spans="1:30" ht="15.75" thickBot="1" x14ac:dyDescent="0.3">
      <c r="A44" s="2"/>
      <c r="B44" s="80"/>
      <c r="C44" s="224"/>
      <c r="D44" s="83">
        <v>112.4</v>
      </c>
      <c r="E44" s="93">
        <v>112.4</v>
      </c>
      <c r="F44" s="94">
        <v>0</v>
      </c>
      <c r="G44" s="45"/>
      <c r="H44" s="45"/>
      <c r="I44" s="46"/>
      <c r="J44" s="83">
        <v>112.4</v>
      </c>
      <c r="K44" s="93">
        <v>112.4</v>
      </c>
      <c r="L44" s="94">
        <v>0</v>
      </c>
      <c r="M44" s="82"/>
      <c r="N44" s="82"/>
      <c r="O44" s="82"/>
      <c r="P44" s="83">
        <v>56.2</v>
      </c>
      <c r="Q44" s="93">
        <v>56.2</v>
      </c>
      <c r="R44" s="94">
        <v>0</v>
      </c>
      <c r="S44" s="2"/>
      <c r="T44" s="2"/>
      <c r="U44" s="2"/>
      <c r="V44" s="83">
        <v>112.4</v>
      </c>
      <c r="W44" s="93">
        <v>112.4</v>
      </c>
      <c r="X44" s="94">
        <v>0</v>
      </c>
      <c r="Y44" s="2"/>
      <c r="Z44" s="2"/>
      <c r="AA44" s="2"/>
      <c r="AB44" s="2"/>
      <c r="AC44" s="2"/>
      <c r="AD44" s="2"/>
    </row>
    <row r="45" spans="1:30" ht="8.25" customHeight="1" thickBot="1" x14ac:dyDescent="0.3">
      <c r="A45" s="2"/>
      <c r="B45" s="80"/>
      <c r="C45" s="44"/>
      <c r="D45" s="82"/>
      <c r="E45" s="45"/>
      <c r="F45" s="45"/>
      <c r="G45" s="45"/>
      <c r="H45" s="45"/>
      <c r="I45" s="46"/>
      <c r="J45" s="45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2"/>
      <c r="W45" s="2"/>
      <c r="X45" s="2"/>
      <c r="Y45" s="2"/>
      <c r="Z45" s="2"/>
      <c r="AA45" s="2"/>
      <c r="AB45" s="2"/>
      <c r="AC45" s="2"/>
      <c r="AD45" s="2"/>
    </row>
    <row r="46" spans="1:30" ht="37.5" customHeight="1" thickBot="1" x14ac:dyDescent="0.3">
      <c r="A46" s="2"/>
      <c r="B46" s="80"/>
      <c r="C46" s="223" t="s">
        <v>86</v>
      </c>
      <c r="D46" s="84" t="s">
        <v>87</v>
      </c>
      <c r="E46" s="85" t="s">
        <v>85</v>
      </c>
      <c r="F46" s="45"/>
      <c r="G46" s="45"/>
      <c r="H46" s="45"/>
      <c r="I46" s="46"/>
      <c r="J46" s="84" t="s">
        <v>87</v>
      </c>
      <c r="K46" s="85" t="s">
        <v>85</v>
      </c>
      <c r="L46" s="126"/>
      <c r="M46" s="126"/>
      <c r="N46" s="2"/>
      <c r="O46" s="2"/>
      <c r="P46" s="84" t="s">
        <v>87</v>
      </c>
      <c r="Q46" s="85" t="s">
        <v>85</v>
      </c>
      <c r="R46" s="2"/>
      <c r="S46" s="183"/>
      <c r="T46" s="2"/>
      <c r="U46" s="2"/>
      <c r="V46" s="84" t="s">
        <v>87</v>
      </c>
      <c r="W46" s="85" t="s">
        <v>85</v>
      </c>
      <c r="X46" s="2"/>
      <c r="Y46" s="2"/>
      <c r="Z46" s="2"/>
      <c r="AA46" s="2"/>
      <c r="AB46" s="2"/>
      <c r="AC46" s="2"/>
      <c r="AD46" s="2"/>
    </row>
    <row r="47" spans="1:30" ht="15.75" thickBot="1" x14ac:dyDescent="0.3">
      <c r="A47" s="2"/>
      <c r="B47" s="43"/>
      <c r="C47" s="225"/>
      <c r="D47" s="83">
        <v>0</v>
      </c>
      <c r="E47" s="86">
        <v>0</v>
      </c>
      <c r="F47" s="45"/>
      <c r="G47" s="45"/>
      <c r="H47" s="45"/>
      <c r="I47" s="46"/>
      <c r="J47" s="83">
        <v>0</v>
      </c>
      <c r="K47" s="86">
        <v>0</v>
      </c>
      <c r="L47" s="127"/>
      <c r="M47" s="127"/>
      <c r="N47" s="2"/>
      <c r="O47" s="2"/>
      <c r="P47" s="83">
        <v>0</v>
      </c>
      <c r="Q47" s="86">
        <v>0</v>
      </c>
      <c r="R47" s="2"/>
      <c r="S47" s="2"/>
      <c r="T47" s="2"/>
      <c r="U47" s="2"/>
      <c r="V47" s="83">
        <v>0</v>
      </c>
      <c r="W47" s="86">
        <v>0</v>
      </c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43"/>
      <c r="C48" s="44"/>
      <c r="D48" s="45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87" t="s">
        <v>82</v>
      </c>
      <c r="D49" s="88" t="s">
        <v>73</v>
      </c>
      <c r="E49" s="88" t="s">
        <v>74</v>
      </c>
      <c r="F49" s="88" t="s">
        <v>91</v>
      </c>
      <c r="G49" s="88" t="s">
        <v>93</v>
      </c>
      <c r="H49" s="45"/>
      <c r="I49" s="2"/>
      <c r="J49" s="88" t="s">
        <v>73</v>
      </c>
      <c r="K49" s="88" t="s">
        <v>74</v>
      </c>
      <c r="L49" s="88" t="s">
        <v>91</v>
      </c>
      <c r="M49" s="88" t="s">
        <v>94</v>
      </c>
      <c r="N49" s="2"/>
      <c r="O49" s="2"/>
      <c r="P49" s="88" t="s">
        <v>73</v>
      </c>
      <c r="Q49" s="88" t="s">
        <v>74</v>
      </c>
      <c r="R49" s="88" t="s">
        <v>91</v>
      </c>
      <c r="S49" s="88" t="s">
        <v>94</v>
      </c>
      <c r="T49" s="2"/>
      <c r="U49" s="2"/>
      <c r="V49" s="88" t="s">
        <v>95</v>
      </c>
      <c r="W49" s="88" t="s">
        <v>74</v>
      </c>
      <c r="X49" s="88" t="s">
        <v>91</v>
      </c>
      <c r="Y49" s="88" t="s">
        <v>94</v>
      </c>
      <c r="Z49" s="2"/>
      <c r="AA49" s="2"/>
      <c r="AB49" s="2"/>
      <c r="AC49" s="2"/>
      <c r="AD49" s="2"/>
    </row>
    <row r="50" spans="1:30" x14ac:dyDescent="0.25">
      <c r="A50" s="2"/>
      <c r="B50" s="43"/>
      <c r="C50" s="47" t="s">
        <v>70</v>
      </c>
      <c r="D50" s="77"/>
      <c r="E50" s="77"/>
      <c r="F50" s="77"/>
      <c r="G50" s="48">
        <f>SUM(G51:G54)</f>
        <v>2635.7830000000004</v>
      </c>
      <c r="H50" s="45"/>
      <c r="I50" s="2"/>
      <c r="J50" s="77"/>
      <c r="K50" s="77"/>
      <c r="L50" s="77"/>
      <c r="M50" s="48">
        <f>SUM(M51:M54)</f>
        <v>2825.6</v>
      </c>
      <c r="N50" s="2"/>
      <c r="O50" s="2"/>
      <c r="P50" s="77"/>
      <c r="Q50" s="77"/>
      <c r="R50" s="77"/>
      <c r="S50" s="48">
        <f>S51+S52+S53+S54</f>
        <v>3074</v>
      </c>
      <c r="T50" s="2"/>
      <c r="U50" s="2"/>
      <c r="V50" s="77"/>
      <c r="W50" s="77"/>
      <c r="X50" s="77"/>
      <c r="Y50" s="48">
        <f>SUM(Y51:Y54)</f>
        <v>3380.6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71</v>
      </c>
      <c r="D51" s="77">
        <v>878.2</v>
      </c>
      <c r="E51" s="77">
        <v>235.9</v>
      </c>
      <c r="F51" s="77"/>
      <c r="G51" s="48">
        <f t="shared" ref="G51:G54" si="24">D51+E51-F51</f>
        <v>1114.1000000000001</v>
      </c>
      <c r="H51" s="45"/>
      <c r="I51" s="2"/>
      <c r="J51" s="77">
        <v>1100</v>
      </c>
      <c r="K51" s="77"/>
      <c r="L51" s="77"/>
      <c r="M51" s="48">
        <f t="shared" ref="M51:M54" si="25">J51+K51-L51</f>
        <v>1100</v>
      </c>
      <c r="N51" s="2"/>
      <c r="O51" s="2"/>
      <c r="P51" s="77">
        <v>1114</v>
      </c>
      <c r="Q51" s="77">
        <v>209</v>
      </c>
      <c r="R51" s="77"/>
      <c r="S51" s="48">
        <f t="shared" ref="S51" si="26">P51+Q51-R51</f>
        <v>1323</v>
      </c>
      <c r="T51" s="2"/>
      <c r="U51" s="2"/>
      <c r="V51" s="77">
        <v>1323</v>
      </c>
      <c r="W51" s="77"/>
      <c r="X51" s="77"/>
      <c r="Y51" s="48">
        <f t="shared" ref="Y51:Y54" si="27">V51+W51-X51</f>
        <v>1323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72</v>
      </c>
      <c r="D52" s="77">
        <v>728.83799999999997</v>
      </c>
      <c r="E52" s="77">
        <v>386.55500000000001</v>
      </c>
      <c r="F52" s="77">
        <v>112.4</v>
      </c>
      <c r="G52" s="48">
        <f t="shared" si="24"/>
        <v>1002.9930000000001</v>
      </c>
      <c r="H52" s="45"/>
      <c r="I52" s="2"/>
      <c r="J52" s="77">
        <v>1002</v>
      </c>
      <c r="K52" s="77">
        <v>386</v>
      </c>
      <c r="L52" s="77">
        <v>112.4</v>
      </c>
      <c r="M52" s="48">
        <f t="shared" si="25"/>
        <v>1275.5999999999999</v>
      </c>
      <c r="N52" s="2"/>
      <c r="O52" s="2"/>
      <c r="P52" s="77">
        <v>1003</v>
      </c>
      <c r="Q52" s="77">
        <v>193.5</v>
      </c>
      <c r="R52" s="77">
        <v>56.2</v>
      </c>
      <c r="S52" s="48">
        <v>1276</v>
      </c>
      <c r="T52" s="2"/>
      <c r="U52" s="2"/>
      <c r="V52" s="77">
        <v>1276</v>
      </c>
      <c r="W52" s="77">
        <v>386</v>
      </c>
      <c r="X52" s="77">
        <v>112.4</v>
      </c>
      <c r="Y52" s="48">
        <f t="shared" si="27"/>
        <v>1549.6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88</v>
      </c>
      <c r="D53" s="77">
        <v>257.66000000000003</v>
      </c>
      <c r="E53" s="77">
        <v>20</v>
      </c>
      <c r="F53" s="77"/>
      <c r="G53" s="48">
        <f t="shared" si="24"/>
        <v>277.66000000000003</v>
      </c>
      <c r="H53" s="45"/>
      <c r="I53" s="2"/>
      <c r="J53" s="77">
        <v>260</v>
      </c>
      <c r="K53" s="77">
        <v>20</v>
      </c>
      <c r="L53" s="77">
        <v>20</v>
      </c>
      <c r="M53" s="48">
        <f t="shared" si="25"/>
        <v>260</v>
      </c>
      <c r="N53" s="2"/>
      <c r="O53" s="2"/>
      <c r="P53" s="77">
        <v>277.7</v>
      </c>
      <c r="Q53" s="77">
        <v>20</v>
      </c>
      <c r="R53" s="77">
        <v>20</v>
      </c>
      <c r="S53" s="48">
        <v>278</v>
      </c>
      <c r="T53" s="2"/>
      <c r="U53" s="2"/>
      <c r="V53" s="77">
        <v>278</v>
      </c>
      <c r="W53" s="77">
        <v>20</v>
      </c>
      <c r="X53" s="77">
        <v>20</v>
      </c>
      <c r="Y53" s="48">
        <f t="shared" si="27"/>
        <v>278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118" t="s">
        <v>89</v>
      </c>
      <c r="D54" s="77">
        <v>176.37</v>
      </c>
      <c r="E54" s="77">
        <v>341.66</v>
      </c>
      <c r="F54" s="77">
        <v>277</v>
      </c>
      <c r="G54" s="48">
        <f t="shared" si="24"/>
        <v>241.02999999999997</v>
      </c>
      <c r="H54" s="45"/>
      <c r="I54" s="2"/>
      <c r="J54" s="77">
        <v>190</v>
      </c>
      <c r="K54" s="77">
        <v>320</v>
      </c>
      <c r="L54" s="77">
        <v>320</v>
      </c>
      <c r="M54" s="48">
        <f t="shared" si="25"/>
        <v>190</v>
      </c>
      <c r="N54" s="2"/>
      <c r="O54" s="2"/>
      <c r="P54" s="77">
        <v>241</v>
      </c>
      <c r="Q54" s="77">
        <v>76.3</v>
      </c>
      <c r="R54" s="77">
        <v>62.7</v>
      </c>
      <c r="S54" s="48">
        <v>197</v>
      </c>
      <c r="T54" s="2"/>
      <c r="U54" s="2"/>
      <c r="V54" s="77">
        <v>230</v>
      </c>
      <c r="W54" s="77">
        <v>170</v>
      </c>
      <c r="X54" s="77">
        <v>170</v>
      </c>
      <c r="Y54" s="48">
        <f t="shared" si="27"/>
        <v>230</v>
      </c>
      <c r="Z54" s="2"/>
      <c r="AA54" s="2"/>
      <c r="AB54" s="2"/>
      <c r="AC54" s="2"/>
      <c r="AD54" s="2"/>
    </row>
    <row r="55" spans="1:30" ht="10.5" customHeight="1" x14ac:dyDescent="0.25">
      <c r="A55" s="2"/>
      <c r="B55" s="43"/>
      <c r="C55" s="44"/>
      <c r="D55" s="45"/>
      <c r="E55" s="45"/>
      <c r="F55" s="45"/>
      <c r="G55" s="45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43"/>
      <c r="C56" s="87" t="s">
        <v>75</v>
      </c>
      <c r="D56" s="88" t="s">
        <v>76</v>
      </c>
      <c r="E56" s="88" t="s">
        <v>96</v>
      </c>
      <c r="F56" s="45"/>
      <c r="G56" s="45"/>
      <c r="H56" s="45"/>
      <c r="I56" s="46"/>
      <c r="J56" s="88" t="s">
        <v>97</v>
      </c>
      <c r="K56" s="45"/>
      <c r="L56" s="45"/>
      <c r="M56" s="45"/>
      <c r="N56" s="45"/>
      <c r="O56" s="46"/>
      <c r="P56" s="88" t="s">
        <v>98</v>
      </c>
      <c r="Q56" s="46"/>
      <c r="R56" s="46"/>
      <c r="S56" s="46"/>
      <c r="T56" s="46"/>
      <c r="U56" s="46"/>
      <c r="V56" s="88" t="s">
        <v>97</v>
      </c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47"/>
      <c r="D57" s="78">
        <v>32</v>
      </c>
      <c r="E57" s="78">
        <v>30</v>
      </c>
      <c r="F57" s="45"/>
      <c r="G57" s="45"/>
      <c r="H57" s="45"/>
      <c r="I57" s="46"/>
      <c r="J57" s="78">
        <v>33</v>
      </c>
      <c r="K57" s="45"/>
      <c r="L57" s="45"/>
      <c r="M57" s="45"/>
      <c r="N57" s="45"/>
      <c r="O57" s="46"/>
      <c r="P57" s="78">
        <v>29</v>
      </c>
      <c r="Q57" s="46"/>
      <c r="R57" s="46"/>
      <c r="S57" s="46"/>
      <c r="T57" s="46"/>
      <c r="U57" s="46"/>
      <c r="V57" s="78">
        <v>28</v>
      </c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43"/>
      <c r="C58" s="44"/>
      <c r="D58" s="45"/>
      <c r="E58" s="45"/>
      <c r="F58" s="45"/>
      <c r="G58" s="45"/>
      <c r="H58" s="45"/>
      <c r="I58" s="46"/>
      <c r="J58" s="45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90" t="s">
        <v>92</v>
      </c>
      <c r="C59" s="89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132"/>
      <c r="W59" s="132"/>
      <c r="X59" s="132"/>
      <c r="Y59" s="132"/>
      <c r="Z59" s="132"/>
      <c r="AA59" s="132"/>
      <c r="AB59" s="133"/>
      <c r="AC59" s="2"/>
      <c r="AD59" s="2"/>
    </row>
    <row r="60" spans="1:30" x14ac:dyDescent="0.25">
      <c r="A60" s="2"/>
      <c r="B60" s="110"/>
      <c r="M60"/>
      <c r="AB60" s="111"/>
      <c r="AC60" s="2"/>
      <c r="AD60" s="2"/>
    </row>
    <row r="61" spans="1:30" x14ac:dyDescent="0.25">
      <c r="A61" s="2"/>
      <c r="B61" s="220" t="s">
        <v>117</v>
      </c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AB61" s="111"/>
      <c r="AC61" s="2"/>
      <c r="AD61" s="2"/>
    </row>
    <row r="62" spans="1:30" x14ac:dyDescent="0.25">
      <c r="A62" s="2"/>
      <c r="B62" s="220" t="s">
        <v>109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AB62" s="111"/>
      <c r="AC62" s="2"/>
      <c r="AD62" s="2"/>
    </row>
    <row r="63" spans="1:30" x14ac:dyDescent="0.25">
      <c r="A63" s="2"/>
      <c r="B63" s="220" t="s">
        <v>108</v>
      </c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AB63" s="111"/>
      <c r="AC63" s="2"/>
      <c r="AD63" s="2"/>
    </row>
    <row r="64" spans="1:30" x14ac:dyDescent="0.25">
      <c r="A64" s="2"/>
      <c r="B64" s="134" t="s">
        <v>110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AB64" s="111"/>
      <c r="AC64" s="2"/>
      <c r="AD64" s="2"/>
    </row>
    <row r="65" spans="1:30" x14ac:dyDescent="0.25">
      <c r="A65" s="2"/>
      <c r="B65" s="134" t="s">
        <v>118</v>
      </c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AB65" s="111"/>
      <c r="AC65" s="2"/>
      <c r="AD65" s="2"/>
    </row>
    <row r="66" spans="1:30" x14ac:dyDescent="0.25">
      <c r="A66" s="2"/>
      <c r="B66" s="134" t="s">
        <v>119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AB66" s="111"/>
      <c r="AC66" s="2"/>
      <c r="AD66" s="2"/>
    </row>
    <row r="67" spans="1:30" x14ac:dyDescent="0.25">
      <c r="A67" s="2"/>
      <c r="B67" s="134" t="s">
        <v>120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AB67" s="111"/>
      <c r="AC67" s="2"/>
      <c r="AD67" s="2"/>
    </row>
    <row r="68" spans="1:30" x14ac:dyDescent="0.25">
      <c r="A68" s="2"/>
      <c r="B68" s="134" t="s">
        <v>111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AB68" s="111"/>
      <c r="AC68" s="2"/>
      <c r="AD68" s="2"/>
    </row>
    <row r="69" spans="1:30" x14ac:dyDescent="0.25">
      <c r="A69" s="2"/>
      <c r="B69" s="134" t="s">
        <v>116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AB69" s="111"/>
      <c r="AC69" s="2"/>
      <c r="AD69" s="2"/>
    </row>
    <row r="70" spans="1:30" x14ac:dyDescent="0.25">
      <c r="A70" s="2"/>
      <c r="B70" s="120"/>
      <c r="C70" s="119"/>
      <c r="D70" s="120"/>
      <c r="E70" s="120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120"/>
      <c r="C71" s="119"/>
      <c r="D71" s="120"/>
      <c r="E71" s="120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49" t="s">
        <v>81</v>
      </c>
      <c r="C72" s="184">
        <v>45576</v>
      </c>
      <c r="D72" s="49"/>
      <c r="E72" s="49" t="s">
        <v>114</v>
      </c>
      <c r="F72" s="49"/>
      <c r="G72" s="49"/>
      <c r="H72" s="49"/>
      <c r="I72" s="49"/>
      <c r="J72" s="49" t="s">
        <v>115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2"/>
      <c r="W72" s="2"/>
      <c r="X72" s="2"/>
      <c r="Y72" s="2"/>
      <c r="Z72" s="2"/>
      <c r="AA72" s="2"/>
      <c r="AB72" s="2"/>
      <c r="AC72" s="2"/>
      <c r="AD72" s="2"/>
    </row>
    <row r="73" spans="1:30" hidden="1" x14ac:dyDescent="0.25">
      <c r="A73" s="2"/>
      <c r="B73" s="49" t="s">
        <v>81</v>
      </c>
      <c r="C73" s="109"/>
      <c r="D73" s="49" t="s">
        <v>77</v>
      </c>
      <c r="E73" s="218"/>
      <c r="F73" s="218"/>
      <c r="G73" s="218"/>
      <c r="H73" s="49"/>
      <c r="I73" s="49" t="s">
        <v>78</v>
      </c>
      <c r="J73" s="219"/>
      <c r="K73" s="219"/>
      <c r="L73" s="219"/>
      <c r="M73" s="219"/>
      <c r="N73" s="49"/>
      <c r="O73" s="49"/>
      <c r="P73" s="49"/>
      <c r="Q73" s="49"/>
      <c r="R73" s="49"/>
      <c r="S73" s="49"/>
      <c r="T73" s="49"/>
      <c r="U73" s="49"/>
      <c r="V73" s="2"/>
      <c r="W73" s="2"/>
      <c r="X73" s="2"/>
      <c r="Y73" s="2"/>
      <c r="Z73" s="2"/>
      <c r="AA73" s="2"/>
      <c r="AB73" s="2"/>
      <c r="AC73" s="2"/>
      <c r="AD73" s="2"/>
    </row>
    <row r="74" spans="1:30" ht="7.5" customHeight="1" x14ac:dyDescent="0.25">
      <c r="A74" s="2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49" t="s">
        <v>107</v>
      </c>
      <c r="C75" s="49"/>
      <c r="D75" s="49" t="s">
        <v>80</v>
      </c>
      <c r="E75" s="51" t="s">
        <v>112</v>
      </c>
      <c r="F75" s="51"/>
      <c r="G75" s="51"/>
      <c r="H75" s="49"/>
      <c r="I75" s="49" t="s">
        <v>80</v>
      </c>
      <c r="J75" s="50" t="s">
        <v>113</v>
      </c>
      <c r="K75" s="50"/>
      <c r="L75" s="50"/>
      <c r="M75" s="50"/>
      <c r="N75" s="49"/>
      <c r="O75" s="49"/>
      <c r="P75" s="49"/>
      <c r="Q75" s="49"/>
      <c r="R75" s="49"/>
      <c r="S75" s="49"/>
      <c r="T75" s="49"/>
      <c r="U75" s="49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49"/>
      <c r="C76" s="49"/>
      <c r="D76" s="49"/>
      <c r="E76" s="51"/>
      <c r="F76" s="51"/>
      <c r="G76" s="51"/>
      <c r="H76" s="49"/>
      <c r="I76" s="49"/>
      <c r="J76" s="50"/>
      <c r="K76" s="50"/>
      <c r="L76" s="50"/>
      <c r="M76" s="50"/>
      <c r="N76" s="49"/>
      <c r="O76" s="49"/>
      <c r="P76" s="49"/>
      <c r="Q76" s="49"/>
      <c r="R76" s="49"/>
      <c r="S76" s="49"/>
      <c r="T76" s="49"/>
      <c r="U76" s="49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/>
    <row r="80" spans="1:3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ht="15" hidden="1" customHeight="1" x14ac:dyDescent="0.25"/>
    <row r="96" x14ac:dyDescent="0.25"/>
    <row r="109" ht="15" hidden="1" customHeight="1" x14ac:dyDescent="0.25"/>
    <row r="110" ht="15" hidden="1" customHeight="1" x14ac:dyDescent="0.25"/>
    <row r="127" x14ac:dyDescent="0.25"/>
    <row r="128" x14ac:dyDescent="0.25"/>
  </sheetData>
  <mergeCells count="64"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E73:G73"/>
    <mergeCell ref="J73:M73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2024-10-14T14:23:00Z</cp:lastPrinted>
  <dcterms:created xsi:type="dcterms:W3CDTF">2017-02-23T12:10:09Z</dcterms:created>
  <dcterms:modified xsi:type="dcterms:W3CDTF">2024-10-17T10:17:15Z</dcterms:modified>
</cp:coreProperties>
</file>