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Střednědobý výhled rozpočtu SMCH a Organizací\SVR 2021-2022 - PO\"/>
    </mc:Choice>
  </mc:AlternateContent>
  <bookViews>
    <workbookView xWindow="0" yWindow="0" windowWidth="28800" windowHeight="12135"/>
  </bookViews>
  <sheets>
    <sheet name="CHK" sheetId="6" r:id="rId1"/>
    <sheet name="MěLe" sheetId="2" r:id="rId2"/>
    <sheet name="SOS" sheetId="3" r:id="rId3"/>
    <sheet name="ZOO" sheetId="5" r:id="rId4"/>
    <sheet name="TSmCh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CHK!$A$1:$S$76</definedName>
    <definedName name="_xlnm.Print_Area" localSheetId="1">MěLe!$A$1:$S$79</definedName>
    <definedName name="_xlnm.Print_Area" localSheetId="2">SOS!$A$1:$S$80</definedName>
    <definedName name="_xlnm.Print_Area" localSheetId="4">TSmCh!$A$1:$S$77</definedName>
    <definedName name="_xlnm.Print_Area" localSheetId="3">ZOO!$A$1:$S$77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6" l="1"/>
  <c r="Q39" i="6"/>
  <c r="N39" i="6"/>
  <c r="M39" i="6"/>
  <c r="K39" i="6"/>
  <c r="J39" i="6"/>
  <c r="I39" i="6"/>
  <c r="H39" i="6"/>
  <c r="G39" i="6"/>
  <c r="R38" i="6"/>
  <c r="O38" i="6"/>
  <c r="L38" i="6"/>
  <c r="F38" i="6"/>
  <c r="E38" i="6"/>
  <c r="D38" i="6"/>
  <c r="R37" i="6"/>
  <c r="O37" i="6"/>
  <c r="L37" i="6"/>
  <c r="F37" i="6"/>
  <c r="E37" i="6"/>
  <c r="D37" i="6"/>
  <c r="R36" i="6"/>
  <c r="O36" i="6"/>
  <c r="L36" i="6"/>
  <c r="F36" i="6"/>
  <c r="E36" i="6"/>
  <c r="D36" i="6"/>
  <c r="R35" i="6"/>
  <c r="R39" i="6" s="1"/>
  <c r="O35" i="6"/>
  <c r="L35" i="6"/>
  <c r="L39" i="6" s="1"/>
  <c r="F35" i="6"/>
  <c r="F39" i="6" s="1"/>
  <c r="E35" i="6"/>
  <c r="E39" i="6" s="1"/>
  <c r="D35" i="6"/>
  <c r="R34" i="6"/>
  <c r="O34" i="6"/>
  <c r="L34" i="6"/>
  <c r="F34" i="6"/>
  <c r="E34" i="6"/>
  <c r="D34" i="6"/>
  <c r="R33" i="6"/>
  <c r="M33" i="6"/>
  <c r="O33" i="6" s="1"/>
  <c r="L33" i="6"/>
  <c r="F33" i="6"/>
  <c r="E33" i="6"/>
  <c r="D33" i="6"/>
  <c r="P32" i="6"/>
  <c r="R32" i="6" s="1"/>
  <c r="M32" i="6"/>
  <c r="O32" i="6" s="1"/>
  <c r="L32" i="6"/>
  <c r="F32" i="6"/>
  <c r="E32" i="6"/>
  <c r="D32" i="6"/>
  <c r="R31" i="6"/>
  <c r="O31" i="6"/>
  <c r="L31" i="6"/>
  <c r="F31" i="6"/>
  <c r="E31" i="6"/>
  <c r="D31" i="6"/>
  <c r="R30" i="6"/>
  <c r="O30" i="6"/>
  <c r="L30" i="6"/>
  <c r="F30" i="6"/>
  <c r="E30" i="6"/>
  <c r="D30" i="6"/>
  <c r="R29" i="6"/>
  <c r="O29" i="6"/>
  <c r="L29" i="6"/>
  <c r="F29" i="6"/>
  <c r="E29" i="6"/>
  <c r="D29" i="6"/>
  <c r="R28" i="6"/>
  <c r="O28" i="6"/>
  <c r="L28" i="6"/>
  <c r="F28" i="6"/>
  <c r="E28" i="6"/>
  <c r="D28" i="6"/>
  <c r="D39" i="6" s="1"/>
  <c r="Q24" i="6"/>
  <c r="Q40" i="6" s="1"/>
  <c r="P24" i="6"/>
  <c r="N24" i="6"/>
  <c r="N40" i="6" s="1"/>
  <c r="M24" i="6"/>
  <c r="M40" i="6" s="1"/>
  <c r="K24" i="6"/>
  <c r="K40" i="6" s="1"/>
  <c r="J24" i="6"/>
  <c r="J40" i="6" s="1"/>
  <c r="I24" i="6"/>
  <c r="I40" i="6" s="1"/>
  <c r="I41" i="6" s="1"/>
  <c r="H24" i="6"/>
  <c r="G24" i="6"/>
  <c r="G40" i="6" s="1"/>
  <c r="R23" i="6"/>
  <c r="O23" i="6"/>
  <c r="L23" i="6"/>
  <c r="E23" i="6"/>
  <c r="D23" i="6"/>
  <c r="F23" i="6" s="1"/>
  <c r="R22" i="6"/>
  <c r="O22" i="6"/>
  <c r="L22" i="6"/>
  <c r="E22" i="6"/>
  <c r="F22" i="6" s="1"/>
  <c r="D22" i="6"/>
  <c r="R21" i="6"/>
  <c r="O21" i="6"/>
  <c r="L21" i="6"/>
  <c r="E21" i="6"/>
  <c r="D21" i="6"/>
  <c r="F21" i="6" s="1"/>
  <c r="R20" i="6"/>
  <c r="O20" i="6"/>
  <c r="L20" i="6"/>
  <c r="E20" i="6"/>
  <c r="F20" i="6" s="1"/>
  <c r="D20" i="6"/>
  <c r="R19" i="6"/>
  <c r="O19" i="6"/>
  <c r="L19" i="6"/>
  <c r="E19" i="6"/>
  <c r="D19" i="6"/>
  <c r="F19" i="6" s="1"/>
  <c r="R18" i="6"/>
  <c r="O18" i="6"/>
  <c r="L18" i="6"/>
  <c r="E18" i="6"/>
  <c r="F18" i="6" s="1"/>
  <c r="D18" i="6"/>
  <c r="R17" i="6"/>
  <c r="O17" i="6"/>
  <c r="L17" i="6"/>
  <c r="E17" i="6"/>
  <c r="D17" i="6"/>
  <c r="F17" i="6" s="1"/>
  <c r="R16" i="6"/>
  <c r="O16" i="6"/>
  <c r="L16" i="6"/>
  <c r="E16" i="6"/>
  <c r="E24" i="6" s="1"/>
  <c r="D16" i="6"/>
  <c r="R15" i="6"/>
  <c r="R24" i="6" s="1"/>
  <c r="R40" i="6" s="1"/>
  <c r="R41" i="6" s="1"/>
  <c r="O15" i="6"/>
  <c r="O24" i="6" s="1"/>
  <c r="L15" i="6"/>
  <c r="L24" i="6" s="1"/>
  <c r="L40" i="6" s="1"/>
  <c r="L41" i="6" s="1"/>
  <c r="E15" i="6"/>
  <c r="D15" i="6"/>
  <c r="D24" i="6" s="1"/>
  <c r="D40" i="6" s="1"/>
  <c r="E40" i="6" l="1"/>
  <c r="O39" i="6"/>
  <c r="O40" i="6"/>
  <c r="O41" i="6" s="1"/>
  <c r="F16" i="6"/>
  <c r="F15" i="6"/>
  <c r="P39" i="6"/>
  <c r="P40" i="6" s="1"/>
  <c r="F24" i="6" l="1"/>
  <c r="F40" i="6" s="1"/>
  <c r="F41" i="6" s="1"/>
  <c r="J57" i="5" l="1"/>
  <c r="G57" i="5"/>
  <c r="D57" i="5"/>
  <c r="J54" i="5"/>
  <c r="G54" i="5"/>
  <c r="D54" i="5"/>
  <c r="J53" i="5"/>
  <c r="M53" i="5" s="1"/>
  <c r="P53" i="5" s="1"/>
  <c r="P50" i="5" s="1"/>
  <c r="G53" i="5"/>
  <c r="D53" i="5"/>
  <c r="J52" i="5"/>
  <c r="J50" i="5" s="1"/>
  <c r="G52" i="5"/>
  <c r="D52" i="5"/>
  <c r="J51" i="5"/>
  <c r="G51" i="5"/>
  <c r="D51" i="5"/>
  <c r="D50" i="5" s="1"/>
  <c r="N38" i="5"/>
  <c r="Q38" i="5" s="1"/>
  <c r="L38" i="5"/>
  <c r="K38" i="5"/>
  <c r="J38" i="5"/>
  <c r="M38" i="5" s="1"/>
  <c r="H38" i="5"/>
  <c r="G38" i="5"/>
  <c r="I38" i="5" s="1"/>
  <c r="E38" i="5"/>
  <c r="D38" i="5"/>
  <c r="K37" i="5"/>
  <c r="L37" i="5" s="1"/>
  <c r="J37" i="5"/>
  <c r="H37" i="5"/>
  <c r="G37" i="5"/>
  <c r="I37" i="5" s="1"/>
  <c r="E37" i="5"/>
  <c r="D37" i="5"/>
  <c r="N36" i="5"/>
  <c r="Q36" i="5" s="1"/>
  <c r="L36" i="5"/>
  <c r="K36" i="5"/>
  <c r="J36" i="5"/>
  <c r="M36" i="5" s="1"/>
  <c r="H36" i="5"/>
  <c r="G36" i="5"/>
  <c r="I36" i="5" s="1"/>
  <c r="E36" i="5"/>
  <c r="D36" i="5"/>
  <c r="Q35" i="5"/>
  <c r="K35" i="5"/>
  <c r="J35" i="5"/>
  <c r="M35" i="5" s="1"/>
  <c r="H35" i="5"/>
  <c r="G35" i="5"/>
  <c r="F35" i="5"/>
  <c r="E35" i="5"/>
  <c r="D35" i="5"/>
  <c r="M34" i="5"/>
  <c r="P34" i="5" s="1"/>
  <c r="K34" i="5"/>
  <c r="L34" i="5" s="1"/>
  <c r="J34" i="5"/>
  <c r="H34" i="5"/>
  <c r="G34" i="5"/>
  <c r="I34" i="5" s="1"/>
  <c r="E34" i="5"/>
  <c r="D34" i="5"/>
  <c r="K33" i="5"/>
  <c r="J33" i="5"/>
  <c r="M33" i="5" s="1"/>
  <c r="H33" i="5"/>
  <c r="I33" i="5" s="1"/>
  <c r="G33" i="5"/>
  <c r="E33" i="5"/>
  <c r="F33" i="5" s="1"/>
  <c r="D33" i="5"/>
  <c r="K32" i="5"/>
  <c r="J32" i="5"/>
  <c r="I32" i="5"/>
  <c r="H32" i="5"/>
  <c r="G32" i="5"/>
  <c r="E32" i="5"/>
  <c r="D32" i="5"/>
  <c r="F32" i="5" s="1"/>
  <c r="K31" i="5"/>
  <c r="N31" i="5" s="1"/>
  <c r="Q31" i="5" s="1"/>
  <c r="J31" i="5"/>
  <c r="M31" i="5" s="1"/>
  <c r="H31" i="5"/>
  <c r="G31" i="5"/>
  <c r="E31" i="5"/>
  <c r="D31" i="5"/>
  <c r="F31" i="5" s="1"/>
  <c r="K30" i="5"/>
  <c r="J30" i="5"/>
  <c r="M30" i="5" s="1"/>
  <c r="P30" i="5" s="1"/>
  <c r="R30" i="5" s="1"/>
  <c r="I30" i="5"/>
  <c r="H30" i="5"/>
  <c r="G30" i="5"/>
  <c r="E30" i="5"/>
  <c r="D30" i="5"/>
  <c r="F30" i="5" s="1"/>
  <c r="K29" i="5"/>
  <c r="N29" i="5" s="1"/>
  <c r="Q29" i="5" s="1"/>
  <c r="J29" i="5"/>
  <c r="M29" i="5" s="1"/>
  <c r="H29" i="5"/>
  <c r="G29" i="5"/>
  <c r="E29" i="5"/>
  <c r="D29" i="5"/>
  <c r="D39" i="5" s="1"/>
  <c r="K28" i="5"/>
  <c r="N28" i="5" s="1"/>
  <c r="J28" i="5"/>
  <c r="H28" i="5"/>
  <c r="G28" i="5"/>
  <c r="E28" i="5"/>
  <c r="D28" i="5"/>
  <c r="N24" i="5"/>
  <c r="O23" i="5"/>
  <c r="K23" i="5"/>
  <c r="J23" i="5"/>
  <c r="L23" i="5" s="1"/>
  <c r="H23" i="5"/>
  <c r="I23" i="5" s="1"/>
  <c r="G23" i="5"/>
  <c r="E23" i="5"/>
  <c r="D23" i="5"/>
  <c r="F23" i="5" s="1"/>
  <c r="O22" i="5"/>
  <c r="K22" i="5"/>
  <c r="J22" i="5"/>
  <c r="L22" i="5" s="1"/>
  <c r="H22" i="5"/>
  <c r="I22" i="5" s="1"/>
  <c r="G22" i="5"/>
  <c r="E22" i="5"/>
  <c r="D22" i="5"/>
  <c r="F22" i="5" s="1"/>
  <c r="K21" i="5"/>
  <c r="J21" i="5"/>
  <c r="L21" i="5" s="1"/>
  <c r="H21" i="5"/>
  <c r="G21" i="5"/>
  <c r="E21" i="5"/>
  <c r="D21" i="5"/>
  <c r="K20" i="5"/>
  <c r="J20" i="5"/>
  <c r="P20" i="5" s="1"/>
  <c r="R20" i="5" s="1"/>
  <c r="H20" i="5"/>
  <c r="G20" i="5"/>
  <c r="E20" i="5"/>
  <c r="D20" i="5"/>
  <c r="F20" i="5" s="1"/>
  <c r="R19" i="5"/>
  <c r="K19" i="5"/>
  <c r="J19" i="5"/>
  <c r="M19" i="5" s="1"/>
  <c r="O19" i="5" s="1"/>
  <c r="H19" i="5"/>
  <c r="G19" i="5"/>
  <c r="E19" i="5"/>
  <c r="D19" i="5"/>
  <c r="F19" i="5" s="1"/>
  <c r="P18" i="5"/>
  <c r="R18" i="5" s="1"/>
  <c r="K18" i="5"/>
  <c r="J18" i="5"/>
  <c r="M18" i="5" s="1"/>
  <c r="O18" i="5" s="1"/>
  <c r="I18" i="5"/>
  <c r="H18" i="5"/>
  <c r="G18" i="5"/>
  <c r="E18" i="5"/>
  <c r="D18" i="5"/>
  <c r="F18" i="5" s="1"/>
  <c r="O17" i="5"/>
  <c r="K17" i="5"/>
  <c r="J17" i="5"/>
  <c r="P17" i="5" s="1"/>
  <c r="R17" i="5" s="1"/>
  <c r="I17" i="5"/>
  <c r="H17" i="5"/>
  <c r="G17" i="5"/>
  <c r="E17" i="5"/>
  <c r="D17" i="5"/>
  <c r="F17" i="5" s="1"/>
  <c r="R16" i="5"/>
  <c r="O16" i="5"/>
  <c r="K16" i="5"/>
  <c r="L16" i="5" s="1"/>
  <c r="J16" i="5"/>
  <c r="H16" i="5"/>
  <c r="G16" i="5"/>
  <c r="I16" i="5" s="1"/>
  <c r="E16" i="5"/>
  <c r="D16" i="5"/>
  <c r="Q15" i="5"/>
  <c r="Q24" i="5" s="1"/>
  <c r="K15" i="5"/>
  <c r="J15" i="5"/>
  <c r="M15" i="5" s="1"/>
  <c r="H15" i="5"/>
  <c r="I15" i="5" s="1"/>
  <c r="G15" i="5"/>
  <c r="E15" i="5"/>
  <c r="E24" i="5" s="1"/>
  <c r="D15" i="5"/>
  <c r="D8" i="5"/>
  <c r="D6" i="5"/>
  <c r="D4" i="5"/>
  <c r="F15" i="5" l="1"/>
  <c r="G24" i="5"/>
  <c r="L17" i="5"/>
  <c r="L18" i="5"/>
  <c r="I21" i="5"/>
  <c r="M21" i="5"/>
  <c r="O21" i="5" s="1"/>
  <c r="F28" i="5"/>
  <c r="I29" i="5"/>
  <c r="L29" i="5"/>
  <c r="L30" i="5"/>
  <c r="I31" i="5"/>
  <c r="L31" i="5"/>
  <c r="L32" i="5"/>
  <c r="F34" i="5"/>
  <c r="I35" i="5"/>
  <c r="F36" i="5"/>
  <c r="F37" i="5"/>
  <c r="F38" i="5"/>
  <c r="K24" i="5"/>
  <c r="F21" i="5"/>
  <c r="J39" i="5"/>
  <c r="E39" i="5"/>
  <c r="E40" i="5" s="1"/>
  <c r="N37" i="5"/>
  <c r="Q37" i="5" s="1"/>
  <c r="R37" i="5" s="1"/>
  <c r="G50" i="5"/>
  <c r="D24" i="5"/>
  <c r="F16" i="5"/>
  <c r="F24" i="5" s="1"/>
  <c r="I19" i="5"/>
  <c r="L19" i="5"/>
  <c r="I20" i="5"/>
  <c r="L20" i="5"/>
  <c r="P21" i="5"/>
  <c r="R21" i="5" s="1"/>
  <c r="G39" i="5"/>
  <c r="M28" i="5"/>
  <c r="P28" i="5" s="1"/>
  <c r="H39" i="5"/>
  <c r="Q28" i="5"/>
  <c r="R28" i="5" s="1"/>
  <c r="O28" i="5"/>
  <c r="O36" i="5"/>
  <c r="P36" i="5"/>
  <c r="R36" i="5" s="1"/>
  <c r="O38" i="5"/>
  <c r="P38" i="5"/>
  <c r="R38" i="5" s="1"/>
  <c r="O15" i="5"/>
  <c r="O29" i="5"/>
  <c r="P29" i="5"/>
  <c r="R29" i="5" s="1"/>
  <c r="O31" i="5"/>
  <c r="P31" i="5"/>
  <c r="R31" i="5" s="1"/>
  <c r="P33" i="5"/>
  <c r="O33" i="5"/>
  <c r="M32" i="5"/>
  <c r="M39" i="5" s="1"/>
  <c r="D40" i="5"/>
  <c r="I24" i="5"/>
  <c r="P35" i="5"/>
  <c r="R35" i="5" s="1"/>
  <c r="O35" i="5"/>
  <c r="P15" i="5"/>
  <c r="M20" i="5"/>
  <c r="O20" i="5" s="1"/>
  <c r="L28" i="5"/>
  <c r="O30" i="5"/>
  <c r="N34" i="5"/>
  <c r="O37" i="5"/>
  <c r="M50" i="5"/>
  <c r="P22" i="5"/>
  <c r="R22" i="5" s="1"/>
  <c r="P23" i="5"/>
  <c r="R23" i="5" s="1"/>
  <c r="J24" i="5"/>
  <c r="J40" i="5" s="1"/>
  <c r="L15" i="5"/>
  <c r="H24" i="5"/>
  <c r="H40" i="5" s="1"/>
  <c r="I28" i="5"/>
  <c r="I39" i="5" s="1"/>
  <c r="F29" i="5"/>
  <c r="F39" i="5" s="1"/>
  <c r="L33" i="5"/>
  <c r="L35" i="5"/>
  <c r="L39" i="5" s="1"/>
  <c r="K39" i="5"/>
  <c r="K40" i="5" s="1"/>
  <c r="G40" i="5" l="1"/>
  <c r="L24" i="5"/>
  <c r="N32" i="5"/>
  <c r="N39" i="5" s="1"/>
  <c r="N40" i="5" s="1"/>
  <c r="Q34" i="5"/>
  <c r="O24" i="5"/>
  <c r="O34" i="5"/>
  <c r="O32" i="5" s="1"/>
  <c r="O39" i="5" s="1"/>
  <c r="I40" i="5"/>
  <c r="I41" i="5" s="1"/>
  <c r="F40" i="5"/>
  <c r="F41" i="5" s="1"/>
  <c r="P32" i="5"/>
  <c r="P39" i="5" s="1"/>
  <c r="R33" i="5"/>
  <c r="M24" i="5"/>
  <c r="M40" i="5" s="1"/>
  <c r="R15" i="5"/>
  <c r="R24" i="5" s="1"/>
  <c r="P24" i="5"/>
  <c r="L40" i="5"/>
  <c r="L41" i="5" s="1"/>
  <c r="O40" i="5" l="1"/>
  <c r="O41" i="5" s="1"/>
  <c r="P40" i="5"/>
  <c r="R32" i="5"/>
  <c r="R39" i="5" s="1"/>
  <c r="R40" i="5" s="1"/>
  <c r="R41" i="5" s="1"/>
  <c r="Q32" i="5"/>
  <c r="Q39" i="5" s="1"/>
  <c r="Q40" i="5" s="1"/>
  <c r="R34" i="5"/>
  <c r="M57" i="4" l="1"/>
  <c r="P57" i="4" s="1"/>
  <c r="G57" i="4"/>
  <c r="D57" i="4"/>
  <c r="J54" i="4"/>
  <c r="M54" i="4" s="1"/>
  <c r="P54" i="4" s="1"/>
  <c r="G54" i="4"/>
  <c r="D54" i="4"/>
  <c r="M53" i="4"/>
  <c r="P53" i="4" s="1"/>
  <c r="G53" i="4"/>
  <c r="G50" i="4" s="1"/>
  <c r="D53" i="4"/>
  <c r="J52" i="4"/>
  <c r="M52" i="4" s="1"/>
  <c r="P52" i="4" s="1"/>
  <c r="G52" i="4"/>
  <c r="D52" i="4"/>
  <c r="M51" i="4"/>
  <c r="P51" i="4" s="1"/>
  <c r="D51" i="4"/>
  <c r="D50" i="4"/>
  <c r="K38" i="4"/>
  <c r="N38" i="4" s="1"/>
  <c r="Q38" i="4" s="1"/>
  <c r="J38" i="4"/>
  <c r="M38" i="4" s="1"/>
  <c r="H38" i="4"/>
  <c r="G38" i="4"/>
  <c r="E38" i="4"/>
  <c r="D38" i="4"/>
  <c r="F38" i="4" s="1"/>
  <c r="K37" i="4"/>
  <c r="N37" i="4" s="1"/>
  <c r="Q37" i="4" s="1"/>
  <c r="J37" i="4"/>
  <c r="M37" i="4" s="1"/>
  <c r="H37" i="4"/>
  <c r="G37" i="4"/>
  <c r="I37" i="4" s="1"/>
  <c r="F37" i="4"/>
  <c r="E37" i="4"/>
  <c r="D37" i="4"/>
  <c r="K36" i="4"/>
  <c r="N36" i="4" s="1"/>
  <c r="Q36" i="4" s="1"/>
  <c r="J36" i="4"/>
  <c r="M36" i="4" s="1"/>
  <c r="H36" i="4"/>
  <c r="G36" i="4"/>
  <c r="I36" i="4" s="1"/>
  <c r="F36" i="4"/>
  <c r="E36" i="4"/>
  <c r="D36" i="4"/>
  <c r="M35" i="4"/>
  <c r="P35" i="4" s="1"/>
  <c r="K35" i="4"/>
  <c r="N35" i="4" s="1"/>
  <c r="Q35" i="4" s="1"/>
  <c r="J35" i="4"/>
  <c r="H35" i="4"/>
  <c r="G35" i="4"/>
  <c r="I35" i="4" s="1"/>
  <c r="E35" i="4"/>
  <c r="D35" i="4"/>
  <c r="F35" i="4" s="1"/>
  <c r="K34" i="4"/>
  <c r="N34" i="4" s="1"/>
  <c r="Q34" i="4" s="1"/>
  <c r="J34" i="4"/>
  <c r="M34" i="4" s="1"/>
  <c r="H34" i="4"/>
  <c r="G34" i="4"/>
  <c r="I34" i="4" s="1"/>
  <c r="E34" i="4"/>
  <c r="D34" i="4"/>
  <c r="K33" i="4"/>
  <c r="N33" i="4" s="1"/>
  <c r="Q33" i="4" s="1"/>
  <c r="J33" i="4"/>
  <c r="M33" i="4" s="1"/>
  <c r="H33" i="4"/>
  <c r="G33" i="4"/>
  <c r="E33" i="4"/>
  <c r="D33" i="4"/>
  <c r="F33" i="4" s="1"/>
  <c r="N32" i="4"/>
  <c r="Q32" i="4" s="1"/>
  <c r="K32" i="4"/>
  <c r="J32" i="4"/>
  <c r="M32" i="4" s="1"/>
  <c r="H32" i="4"/>
  <c r="G32" i="4"/>
  <c r="E32" i="4"/>
  <c r="D32" i="4"/>
  <c r="F32" i="4" s="1"/>
  <c r="K31" i="4"/>
  <c r="N31" i="4" s="1"/>
  <c r="Q31" i="4" s="1"/>
  <c r="J31" i="4"/>
  <c r="L31" i="4" s="1"/>
  <c r="I31" i="4"/>
  <c r="H31" i="4"/>
  <c r="G31" i="4"/>
  <c r="E31" i="4"/>
  <c r="D31" i="4"/>
  <c r="F31" i="4" s="1"/>
  <c r="K30" i="4"/>
  <c r="N30" i="4" s="1"/>
  <c r="Q30" i="4" s="1"/>
  <c r="J30" i="4"/>
  <c r="M30" i="4" s="1"/>
  <c r="H30" i="4"/>
  <c r="G30" i="4"/>
  <c r="E30" i="4"/>
  <c r="D30" i="4"/>
  <c r="F30" i="4" s="1"/>
  <c r="K29" i="4"/>
  <c r="N29" i="4" s="1"/>
  <c r="Q29" i="4" s="1"/>
  <c r="J29" i="4"/>
  <c r="M29" i="4" s="1"/>
  <c r="H29" i="4"/>
  <c r="G29" i="4"/>
  <c r="I29" i="4" s="1"/>
  <c r="E29" i="4"/>
  <c r="D29" i="4"/>
  <c r="K28" i="4"/>
  <c r="N28" i="4" s="1"/>
  <c r="Q28" i="4" s="1"/>
  <c r="J28" i="4"/>
  <c r="M28" i="4" s="1"/>
  <c r="H28" i="4"/>
  <c r="G28" i="4"/>
  <c r="E28" i="4"/>
  <c r="F28" i="4" s="1"/>
  <c r="D28" i="4"/>
  <c r="K23" i="4"/>
  <c r="N23" i="4" s="1"/>
  <c r="Q23" i="4" s="1"/>
  <c r="J23" i="4"/>
  <c r="M23" i="4" s="1"/>
  <c r="H23" i="4"/>
  <c r="G23" i="4"/>
  <c r="E23" i="4"/>
  <c r="D23" i="4"/>
  <c r="F23" i="4" s="1"/>
  <c r="K22" i="4"/>
  <c r="J22" i="4"/>
  <c r="M22" i="4" s="1"/>
  <c r="P22" i="4" s="1"/>
  <c r="H22" i="4"/>
  <c r="G22" i="4"/>
  <c r="I22" i="4" s="1"/>
  <c r="E22" i="4"/>
  <c r="D22" i="4"/>
  <c r="F22" i="4" s="1"/>
  <c r="K21" i="4"/>
  <c r="N21" i="4" s="1"/>
  <c r="Q21" i="4" s="1"/>
  <c r="J21" i="4"/>
  <c r="H21" i="4"/>
  <c r="G21" i="4"/>
  <c r="I21" i="4" s="1"/>
  <c r="F21" i="4"/>
  <c r="E21" i="4"/>
  <c r="D21" i="4"/>
  <c r="Q20" i="4"/>
  <c r="M20" i="4"/>
  <c r="K20" i="4"/>
  <c r="N20" i="4" s="1"/>
  <c r="J20" i="4"/>
  <c r="L20" i="4" s="1"/>
  <c r="H20" i="4"/>
  <c r="I20" i="4" s="1"/>
  <c r="G20" i="4"/>
  <c r="E20" i="4"/>
  <c r="D20" i="4"/>
  <c r="L19" i="4"/>
  <c r="K19" i="4"/>
  <c r="N19" i="4" s="1"/>
  <c r="Q19" i="4" s="1"/>
  <c r="J19" i="4"/>
  <c r="M19" i="4" s="1"/>
  <c r="O19" i="4" s="1"/>
  <c r="H19" i="4"/>
  <c r="G19" i="4"/>
  <c r="I19" i="4" s="1"/>
  <c r="E19" i="4"/>
  <c r="D19" i="4"/>
  <c r="F19" i="4" s="1"/>
  <c r="K18" i="4"/>
  <c r="N18" i="4" s="1"/>
  <c r="Q18" i="4" s="1"/>
  <c r="J18" i="4"/>
  <c r="M18" i="4" s="1"/>
  <c r="P18" i="4" s="1"/>
  <c r="R18" i="4" s="1"/>
  <c r="H18" i="4"/>
  <c r="G18" i="4"/>
  <c r="I18" i="4" s="1"/>
  <c r="E18" i="4"/>
  <c r="D18" i="4"/>
  <c r="F18" i="4" s="1"/>
  <c r="K17" i="4"/>
  <c r="N17" i="4" s="1"/>
  <c r="Q17" i="4" s="1"/>
  <c r="J17" i="4"/>
  <c r="H17" i="4"/>
  <c r="G17" i="4"/>
  <c r="E17" i="4"/>
  <c r="D17" i="4"/>
  <c r="F17" i="4" s="1"/>
  <c r="K16" i="4"/>
  <c r="N16" i="4" s="1"/>
  <c r="Q16" i="4" s="1"/>
  <c r="J16" i="4"/>
  <c r="L16" i="4" s="1"/>
  <c r="I16" i="4"/>
  <c r="H16" i="4"/>
  <c r="G16" i="4"/>
  <c r="E16" i="4"/>
  <c r="E24" i="4" s="1"/>
  <c r="D16" i="4"/>
  <c r="K15" i="4"/>
  <c r="J15" i="4"/>
  <c r="L15" i="4" s="1"/>
  <c r="H15" i="4"/>
  <c r="H24" i="4" s="1"/>
  <c r="G15" i="4"/>
  <c r="E15" i="4"/>
  <c r="D15" i="4"/>
  <c r="D8" i="4"/>
  <c r="D6" i="4"/>
  <c r="D4" i="4"/>
  <c r="K24" i="4" l="1"/>
  <c r="K40" i="4" s="1"/>
  <c r="F20" i="4"/>
  <c r="I23" i="4"/>
  <c r="L23" i="4"/>
  <c r="I28" i="4"/>
  <c r="K39" i="4"/>
  <c r="E39" i="4"/>
  <c r="E40" i="4" s="1"/>
  <c r="L34" i="4"/>
  <c r="J50" i="4"/>
  <c r="G24" i="4"/>
  <c r="M16" i="4"/>
  <c r="P16" i="4" s="1"/>
  <c r="R16" i="4" s="1"/>
  <c r="I17" i="4"/>
  <c r="D39" i="4"/>
  <c r="H39" i="4"/>
  <c r="H40" i="4" s="1"/>
  <c r="F29" i="4"/>
  <c r="F39" i="4" s="1"/>
  <c r="I30" i="4"/>
  <c r="L30" i="4"/>
  <c r="M31" i="4"/>
  <c r="P31" i="4" s="1"/>
  <c r="R31" i="4" s="1"/>
  <c r="I32" i="4"/>
  <c r="I33" i="4"/>
  <c r="F34" i="4"/>
  <c r="L35" i="4"/>
  <c r="I38" i="4"/>
  <c r="I39" i="4" s="1"/>
  <c r="L38" i="4"/>
  <c r="M17" i="4"/>
  <c r="L17" i="4"/>
  <c r="P28" i="4"/>
  <c r="M39" i="4"/>
  <c r="O28" i="4"/>
  <c r="O16" i="4"/>
  <c r="M21" i="4"/>
  <c r="L21" i="4"/>
  <c r="O30" i="4"/>
  <c r="P30" i="4"/>
  <c r="R30" i="4" s="1"/>
  <c r="P32" i="4"/>
  <c r="R32" i="4" s="1"/>
  <c r="O32" i="4"/>
  <c r="O33" i="4"/>
  <c r="P33" i="4"/>
  <c r="R33" i="4" s="1"/>
  <c r="R35" i="4"/>
  <c r="O38" i="4"/>
  <c r="P38" i="4"/>
  <c r="R38" i="4" s="1"/>
  <c r="O23" i="4"/>
  <c r="P23" i="4"/>
  <c r="R23" i="4" s="1"/>
  <c r="D24" i="4"/>
  <c r="D40" i="4" s="1"/>
  <c r="F15" i="4"/>
  <c r="J24" i="4"/>
  <c r="F16" i="4"/>
  <c r="O18" i="4"/>
  <c r="P19" i="4"/>
  <c r="R19" i="4" s="1"/>
  <c r="P20" i="4"/>
  <c r="R20" i="4" s="1"/>
  <c r="O20" i="4"/>
  <c r="N22" i="4"/>
  <c r="L22" i="4"/>
  <c r="Q39" i="4"/>
  <c r="O29" i="4"/>
  <c r="P29" i="4"/>
  <c r="R29" i="4" s="1"/>
  <c r="O34" i="4"/>
  <c r="P34" i="4"/>
  <c r="R34" i="4" s="1"/>
  <c r="P36" i="4"/>
  <c r="R36" i="4" s="1"/>
  <c r="O36" i="4"/>
  <c r="O37" i="4"/>
  <c r="P37" i="4"/>
  <c r="R37" i="4" s="1"/>
  <c r="P50" i="4"/>
  <c r="I15" i="4"/>
  <c r="I24" i="4" s="1"/>
  <c r="M15" i="4"/>
  <c r="L18" i="4"/>
  <c r="L29" i="4"/>
  <c r="L33" i="4"/>
  <c r="L37" i="4"/>
  <c r="J39" i="4"/>
  <c r="N39" i="4"/>
  <c r="M50" i="4"/>
  <c r="N15" i="4"/>
  <c r="L28" i="4"/>
  <c r="O31" i="4"/>
  <c r="L32" i="4"/>
  <c r="O35" i="4"/>
  <c r="L36" i="4"/>
  <c r="G39" i="4"/>
  <c r="G40" i="4" s="1"/>
  <c r="I40" i="4" l="1"/>
  <c r="I41" i="4" s="1"/>
  <c r="L39" i="4"/>
  <c r="L24" i="4"/>
  <c r="L40" i="4"/>
  <c r="L41" i="4" s="1"/>
  <c r="P39" i="4"/>
  <c r="R28" i="4"/>
  <c r="J40" i="4"/>
  <c r="F24" i="4"/>
  <c r="F40" i="4" s="1"/>
  <c r="F41" i="4" s="1"/>
  <c r="R39" i="4"/>
  <c r="P17" i="4"/>
  <c r="R17" i="4" s="1"/>
  <c r="O17" i="4"/>
  <c r="O39" i="4"/>
  <c r="N24" i="4"/>
  <c r="N40" i="4" s="1"/>
  <c r="Q15" i="4"/>
  <c r="Q24" i="4" s="1"/>
  <c r="Q40" i="4" s="1"/>
  <c r="O15" i="4"/>
  <c r="O24" i="4" s="1"/>
  <c r="M24" i="4"/>
  <c r="M40" i="4" s="1"/>
  <c r="P15" i="4"/>
  <c r="Q22" i="4"/>
  <c r="R22" i="4" s="1"/>
  <c r="O22" i="4"/>
  <c r="P21" i="4"/>
  <c r="R21" i="4" s="1"/>
  <c r="O21" i="4"/>
  <c r="O40" i="4" l="1"/>
  <c r="O41" i="4" s="1"/>
  <c r="P24" i="4"/>
  <c r="P40" i="4" s="1"/>
  <c r="R15" i="4"/>
  <c r="R24" i="4" s="1"/>
  <c r="R40" i="4" s="1"/>
  <c r="R41" i="4" s="1"/>
  <c r="P40" i="3" l="1"/>
  <c r="Q39" i="3"/>
  <c r="P39" i="3"/>
  <c r="N39" i="3"/>
  <c r="M39" i="3"/>
  <c r="R38" i="3"/>
  <c r="O38" i="3"/>
  <c r="K38" i="3"/>
  <c r="J38" i="3"/>
  <c r="H38" i="3"/>
  <c r="G38" i="3"/>
  <c r="I38" i="3" s="1"/>
  <c r="F38" i="3"/>
  <c r="E38" i="3"/>
  <c r="D38" i="3"/>
  <c r="R37" i="3"/>
  <c r="O37" i="3"/>
  <c r="O39" i="3" s="1"/>
  <c r="K37" i="3"/>
  <c r="J37" i="3"/>
  <c r="H37" i="3"/>
  <c r="I37" i="3" s="1"/>
  <c r="G37" i="3"/>
  <c r="E37" i="3"/>
  <c r="D37" i="3"/>
  <c r="R36" i="3"/>
  <c r="O36" i="3"/>
  <c r="K36" i="3"/>
  <c r="J36" i="3"/>
  <c r="L36" i="3" s="1"/>
  <c r="H36" i="3"/>
  <c r="G36" i="3"/>
  <c r="E36" i="3"/>
  <c r="D36" i="3"/>
  <c r="F36" i="3" s="1"/>
  <c r="R35" i="3"/>
  <c r="R39" i="3" s="1"/>
  <c r="O35" i="3"/>
  <c r="K35" i="3"/>
  <c r="J35" i="3"/>
  <c r="H35" i="3"/>
  <c r="G35" i="3"/>
  <c r="I35" i="3" s="1"/>
  <c r="E35" i="3"/>
  <c r="D35" i="3"/>
  <c r="F35" i="3" s="1"/>
  <c r="R34" i="3"/>
  <c r="O34" i="3"/>
  <c r="K34" i="3"/>
  <c r="J34" i="3"/>
  <c r="L34" i="3" s="1"/>
  <c r="H34" i="3"/>
  <c r="G34" i="3"/>
  <c r="I34" i="3" s="1"/>
  <c r="E34" i="3"/>
  <c r="F34" i="3" s="1"/>
  <c r="D34" i="3"/>
  <c r="R33" i="3"/>
  <c r="O33" i="3"/>
  <c r="K33" i="3"/>
  <c r="J33" i="3"/>
  <c r="H33" i="3"/>
  <c r="G33" i="3"/>
  <c r="I33" i="3" s="1"/>
  <c r="E33" i="3"/>
  <c r="D33" i="3"/>
  <c r="R32" i="3"/>
  <c r="O32" i="3"/>
  <c r="K32" i="3"/>
  <c r="J32" i="3"/>
  <c r="L32" i="3" s="1"/>
  <c r="H32" i="3"/>
  <c r="I32" i="3" s="1"/>
  <c r="G32" i="3"/>
  <c r="E32" i="3"/>
  <c r="D32" i="3"/>
  <c r="F32" i="3" s="1"/>
  <c r="R31" i="3"/>
  <c r="O31" i="3"/>
  <c r="K31" i="3"/>
  <c r="J31" i="3"/>
  <c r="H31" i="3"/>
  <c r="G31" i="3"/>
  <c r="E31" i="3"/>
  <c r="D31" i="3"/>
  <c r="F31" i="3" s="1"/>
  <c r="R30" i="3"/>
  <c r="O30" i="3"/>
  <c r="K30" i="3"/>
  <c r="J30" i="3"/>
  <c r="L30" i="3" s="1"/>
  <c r="H30" i="3"/>
  <c r="G30" i="3"/>
  <c r="E30" i="3"/>
  <c r="D30" i="3"/>
  <c r="F30" i="3" s="1"/>
  <c r="R29" i="3"/>
  <c r="O29" i="3"/>
  <c r="K29" i="3"/>
  <c r="J29" i="3"/>
  <c r="L29" i="3" s="1"/>
  <c r="H29" i="3"/>
  <c r="G29" i="3"/>
  <c r="I29" i="3" s="1"/>
  <c r="E29" i="3"/>
  <c r="F29" i="3" s="1"/>
  <c r="D29" i="3"/>
  <c r="R28" i="3"/>
  <c r="O28" i="3"/>
  <c r="L28" i="3"/>
  <c r="K28" i="3"/>
  <c r="J28" i="3"/>
  <c r="H28" i="3"/>
  <c r="G28" i="3"/>
  <c r="I28" i="3" s="1"/>
  <c r="E28" i="3"/>
  <c r="D28" i="3"/>
  <c r="F28" i="3" s="1"/>
  <c r="Q24" i="3"/>
  <c r="Q40" i="3" s="1"/>
  <c r="P24" i="3"/>
  <c r="N24" i="3"/>
  <c r="N40" i="3" s="1"/>
  <c r="M24" i="3"/>
  <c r="M40" i="3" s="1"/>
  <c r="R23" i="3"/>
  <c r="O23" i="3"/>
  <c r="K23" i="3"/>
  <c r="J23" i="3"/>
  <c r="L23" i="3" s="1"/>
  <c r="H23" i="3"/>
  <c r="I23" i="3" s="1"/>
  <c r="G23" i="3"/>
  <c r="E23" i="3"/>
  <c r="D23" i="3"/>
  <c r="F23" i="3" s="1"/>
  <c r="R22" i="3"/>
  <c r="O22" i="3"/>
  <c r="K22" i="3"/>
  <c r="J22" i="3"/>
  <c r="L22" i="3" s="1"/>
  <c r="H22" i="3"/>
  <c r="G22" i="3"/>
  <c r="I22" i="3" s="1"/>
  <c r="E22" i="3"/>
  <c r="D22" i="3"/>
  <c r="R21" i="3"/>
  <c r="O21" i="3"/>
  <c r="L21" i="3"/>
  <c r="K21" i="3"/>
  <c r="J21" i="3"/>
  <c r="H21" i="3"/>
  <c r="G21" i="3"/>
  <c r="E21" i="3"/>
  <c r="D21" i="3"/>
  <c r="F21" i="3" s="1"/>
  <c r="R20" i="3"/>
  <c r="O20" i="3"/>
  <c r="K20" i="3"/>
  <c r="J20" i="3"/>
  <c r="H20" i="3"/>
  <c r="G20" i="3"/>
  <c r="I20" i="3" s="1"/>
  <c r="E20" i="3"/>
  <c r="D20" i="3"/>
  <c r="F20" i="3" s="1"/>
  <c r="R19" i="3"/>
  <c r="O19" i="3"/>
  <c r="K19" i="3"/>
  <c r="J19" i="3"/>
  <c r="L19" i="3" s="1"/>
  <c r="H19" i="3"/>
  <c r="G19" i="3"/>
  <c r="I19" i="3" s="1"/>
  <c r="E19" i="3"/>
  <c r="D19" i="3"/>
  <c r="F19" i="3" s="1"/>
  <c r="R18" i="3"/>
  <c r="O18" i="3"/>
  <c r="O24" i="3" s="1"/>
  <c r="O40" i="3" s="1"/>
  <c r="O41" i="3" s="1"/>
  <c r="K18" i="3"/>
  <c r="J18" i="3"/>
  <c r="L18" i="3" s="1"/>
  <c r="I18" i="3"/>
  <c r="H18" i="3"/>
  <c r="G18" i="3"/>
  <c r="E18" i="3"/>
  <c r="D18" i="3"/>
  <c r="F18" i="3" s="1"/>
  <c r="R17" i="3"/>
  <c r="O17" i="3"/>
  <c r="K17" i="3"/>
  <c r="L17" i="3" s="1"/>
  <c r="J17" i="3"/>
  <c r="H17" i="3"/>
  <c r="G17" i="3"/>
  <c r="I17" i="3" s="1"/>
  <c r="E17" i="3"/>
  <c r="D17" i="3"/>
  <c r="R16" i="3"/>
  <c r="O16" i="3"/>
  <c r="K16" i="3"/>
  <c r="J16" i="3"/>
  <c r="H16" i="3"/>
  <c r="G16" i="3"/>
  <c r="I16" i="3" s="1"/>
  <c r="E16" i="3"/>
  <c r="D16" i="3"/>
  <c r="R15" i="3"/>
  <c r="R24" i="3" s="1"/>
  <c r="R40" i="3" s="1"/>
  <c r="R41" i="3" s="1"/>
  <c r="O15" i="3"/>
  <c r="K15" i="3"/>
  <c r="J15" i="3"/>
  <c r="H15" i="3"/>
  <c r="G15" i="3"/>
  <c r="I15" i="3" s="1"/>
  <c r="F15" i="3"/>
  <c r="E15" i="3"/>
  <c r="D15" i="3"/>
  <c r="D8" i="3"/>
  <c r="D6" i="3"/>
  <c r="D4" i="3"/>
  <c r="H39" i="3" l="1"/>
  <c r="L35" i="3"/>
  <c r="L39" i="3" s="1"/>
  <c r="D24" i="3"/>
  <c r="H24" i="3"/>
  <c r="H40" i="3" s="1"/>
  <c r="J39" i="3"/>
  <c r="K39" i="3"/>
  <c r="F37" i="3"/>
  <c r="L37" i="3"/>
  <c r="K24" i="3"/>
  <c r="I21" i="3"/>
  <c r="E24" i="3"/>
  <c r="E40" i="3" s="1"/>
  <c r="J24" i="3"/>
  <c r="J40" i="3" s="1"/>
  <c r="F16" i="3"/>
  <c r="L16" i="3"/>
  <c r="F17" i="3"/>
  <c r="F24" i="3" s="1"/>
  <c r="L20" i="3"/>
  <c r="F22" i="3"/>
  <c r="E39" i="3"/>
  <c r="I30" i="3"/>
  <c r="I31" i="3"/>
  <c r="F33" i="3"/>
  <c r="L33" i="3"/>
  <c r="I36" i="3"/>
  <c r="I39" i="3" s="1"/>
  <c r="L38" i="3"/>
  <c r="K40" i="3"/>
  <c r="F39" i="3"/>
  <c r="I24" i="3"/>
  <c r="G24" i="3"/>
  <c r="G40" i="3" s="1"/>
  <c r="L31" i="3"/>
  <c r="D39" i="3"/>
  <c r="G39" i="3"/>
  <c r="L15" i="3"/>
  <c r="L24" i="3" l="1"/>
  <c r="L40" i="3" s="1"/>
  <c r="L41" i="3" s="1"/>
  <c r="D40" i="3"/>
  <c r="F40" i="3"/>
  <c r="F41" i="3" s="1"/>
  <c r="I40" i="3"/>
  <c r="I41" i="3" s="1"/>
  <c r="Q42" i="2" l="1"/>
  <c r="P42" i="2"/>
  <c r="M42" i="2"/>
  <c r="Q41" i="2"/>
  <c r="P41" i="2"/>
  <c r="N41" i="2"/>
  <c r="M41" i="2"/>
  <c r="R40" i="2"/>
  <c r="O40" i="2"/>
  <c r="K40" i="2"/>
  <c r="J40" i="2"/>
  <c r="L40" i="2" s="1"/>
  <c r="H40" i="2"/>
  <c r="G40" i="2"/>
  <c r="E40" i="2"/>
  <c r="D40" i="2"/>
  <c r="F40" i="2" s="1"/>
  <c r="R39" i="2"/>
  <c r="O39" i="2"/>
  <c r="O41" i="2" s="1"/>
  <c r="F39" i="2"/>
  <c r="R38" i="2"/>
  <c r="O38" i="2"/>
  <c r="K38" i="2"/>
  <c r="J38" i="2"/>
  <c r="L38" i="2" s="1"/>
  <c r="H38" i="2"/>
  <c r="G38" i="2"/>
  <c r="E38" i="2"/>
  <c r="D38" i="2"/>
  <c r="F38" i="2" s="1"/>
  <c r="R37" i="2"/>
  <c r="O37" i="2"/>
  <c r="K37" i="2"/>
  <c r="J37" i="2"/>
  <c r="H37" i="2"/>
  <c r="G37" i="2"/>
  <c r="I37" i="2" s="1"/>
  <c r="E37" i="2"/>
  <c r="D37" i="2"/>
  <c r="F37" i="2" s="1"/>
  <c r="R36" i="2"/>
  <c r="R41" i="2" s="1"/>
  <c r="O36" i="2"/>
  <c r="K36" i="2"/>
  <c r="J36" i="2"/>
  <c r="L36" i="2" s="1"/>
  <c r="H36" i="2"/>
  <c r="G36" i="2"/>
  <c r="I36" i="2" s="1"/>
  <c r="E36" i="2"/>
  <c r="F36" i="2" s="1"/>
  <c r="D36" i="2"/>
  <c r="R35" i="2"/>
  <c r="O35" i="2"/>
  <c r="K35" i="2"/>
  <c r="J35" i="2"/>
  <c r="H35" i="2"/>
  <c r="G35" i="2"/>
  <c r="I35" i="2" s="1"/>
  <c r="E35" i="2"/>
  <c r="F35" i="2" s="1"/>
  <c r="D35" i="2"/>
  <c r="R34" i="2"/>
  <c r="O34" i="2"/>
  <c r="K34" i="2"/>
  <c r="J34" i="2"/>
  <c r="L34" i="2" s="1"/>
  <c r="H34" i="2"/>
  <c r="I34" i="2" s="1"/>
  <c r="G34" i="2"/>
  <c r="E34" i="2"/>
  <c r="D34" i="2"/>
  <c r="F34" i="2" s="1"/>
  <c r="R33" i="2"/>
  <c r="O33" i="2"/>
  <c r="K33" i="2"/>
  <c r="J33" i="2"/>
  <c r="H33" i="2"/>
  <c r="G33" i="2"/>
  <c r="E33" i="2"/>
  <c r="D33" i="2"/>
  <c r="F33" i="2" s="1"/>
  <c r="R32" i="2"/>
  <c r="O32" i="2"/>
  <c r="K32" i="2"/>
  <c r="J32" i="2"/>
  <c r="L32" i="2" s="1"/>
  <c r="H32" i="2"/>
  <c r="G32" i="2"/>
  <c r="E32" i="2"/>
  <c r="D32" i="2"/>
  <c r="F32" i="2" s="1"/>
  <c r="J31" i="2"/>
  <c r="L31" i="2" s="1"/>
  <c r="G31" i="2"/>
  <c r="I31" i="2" s="1"/>
  <c r="F31" i="2"/>
  <c r="R30" i="2"/>
  <c r="O30" i="2"/>
  <c r="K30" i="2"/>
  <c r="J30" i="2"/>
  <c r="L30" i="2" s="1"/>
  <c r="H30" i="2"/>
  <c r="G30" i="2"/>
  <c r="E30" i="2"/>
  <c r="D30" i="2"/>
  <c r="F30" i="2" s="1"/>
  <c r="R29" i="2"/>
  <c r="O29" i="2"/>
  <c r="K29" i="2"/>
  <c r="J29" i="2"/>
  <c r="L29" i="2" s="1"/>
  <c r="H29" i="2"/>
  <c r="G29" i="2"/>
  <c r="I29" i="2" s="1"/>
  <c r="E29" i="2"/>
  <c r="F29" i="2" s="1"/>
  <c r="D29" i="2"/>
  <c r="R28" i="2"/>
  <c r="O28" i="2"/>
  <c r="L28" i="2"/>
  <c r="K28" i="2"/>
  <c r="J28" i="2"/>
  <c r="H28" i="2"/>
  <c r="G28" i="2"/>
  <c r="E28" i="2"/>
  <c r="D28" i="2"/>
  <c r="Q24" i="2"/>
  <c r="P24" i="2"/>
  <c r="N24" i="2"/>
  <c r="N42" i="2" s="1"/>
  <c r="M24" i="2"/>
  <c r="R23" i="2"/>
  <c r="O23" i="2"/>
  <c r="K23" i="2"/>
  <c r="J23" i="2"/>
  <c r="L23" i="2" s="1"/>
  <c r="H23" i="2"/>
  <c r="I23" i="2" s="1"/>
  <c r="E23" i="2"/>
  <c r="F23" i="2" s="1"/>
  <c r="D23" i="2"/>
  <c r="R22" i="2"/>
  <c r="O22" i="2"/>
  <c r="L22" i="2"/>
  <c r="K22" i="2"/>
  <c r="J22" i="2"/>
  <c r="H22" i="2"/>
  <c r="G22" i="2"/>
  <c r="E22" i="2"/>
  <c r="D22" i="2"/>
  <c r="F22" i="2" s="1"/>
  <c r="R21" i="2"/>
  <c r="O21" i="2"/>
  <c r="K21" i="2"/>
  <c r="J21" i="2"/>
  <c r="H21" i="2"/>
  <c r="I21" i="2" s="1"/>
  <c r="F21" i="2"/>
  <c r="E21" i="2"/>
  <c r="D21" i="2"/>
  <c r="R20" i="2"/>
  <c r="O20" i="2"/>
  <c r="K20" i="2"/>
  <c r="J20" i="2"/>
  <c r="L20" i="2" s="1"/>
  <c r="H20" i="2"/>
  <c r="I20" i="2" s="1"/>
  <c r="G20" i="2"/>
  <c r="E20" i="2"/>
  <c r="D20" i="2"/>
  <c r="R19" i="2"/>
  <c r="O19" i="2"/>
  <c r="K19" i="2"/>
  <c r="J19" i="2"/>
  <c r="L19" i="2" s="1"/>
  <c r="H19" i="2"/>
  <c r="I19" i="2" s="1"/>
  <c r="E19" i="2"/>
  <c r="D19" i="2"/>
  <c r="F19" i="2" s="1"/>
  <c r="R18" i="2"/>
  <c r="O18" i="2"/>
  <c r="K18" i="2"/>
  <c r="J18" i="2"/>
  <c r="L18" i="2" s="1"/>
  <c r="I18" i="2"/>
  <c r="E18" i="2"/>
  <c r="D18" i="2"/>
  <c r="F18" i="2" s="1"/>
  <c r="R17" i="2"/>
  <c r="O17" i="2"/>
  <c r="K17" i="2"/>
  <c r="J17" i="2"/>
  <c r="H17" i="2"/>
  <c r="G17" i="2"/>
  <c r="I17" i="2" s="1"/>
  <c r="E17" i="2"/>
  <c r="D17" i="2"/>
  <c r="F17" i="2" s="1"/>
  <c r="R16" i="2"/>
  <c r="O16" i="2"/>
  <c r="K16" i="2"/>
  <c r="J16" i="2"/>
  <c r="L16" i="2" s="1"/>
  <c r="H16" i="2"/>
  <c r="G16" i="2"/>
  <c r="I16" i="2" s="1"/>
  <c r="E16" i="2"/>
  <c r="D16" i="2"/>
  <c r="F16" i="2" s="1"/>
  <c r="R15" i="2"/>
  <c r="R24" i="2" s="1"/>
  <c r="R42" i="2" s="1"/>
  <c r="R43" i="2" s="1"/>
  <c r="O15" i="2"/>
  <c r="O24" i="2" s="1"/>
  <c r="O42" i="2" s="1"/>
  <c r="O43" i="2" s="1"/>
  <c r="K15" i="2"/>
  <c r="J15" i="2"/>
  <c r="I15" i="2"/>
  <c r="E15" i="2"/>
  <c r="E24" i="2" s="1"/>
  <c r="D15" i="2"/>
  <c r="F15" i="2" s="1"/>
  <c r="D8" i="2"/>
  <c r="D6" i="2"/>
  <c r="D4" i="2"/>
  <c r="J24" i="2" l="1"/>
  <c r="H24" i="2"/>
  <c r="I22" i="2"/>
  <c r="H41" i="2"/>
  <c r="L37" i="2"/>
  <c r="L41" i="2" s="1"/>
  <c r="F20" i="2"/>
  <c r="F24" i="2" s="1"/>
  <c r="D41" i="2"/>
  <c r="J41" i="2"/>
  <c r="L33" i="2"/>
  <c r="I24" i="2"/>
  <c r="E42" i="2"/>
  <c r="L17" i="2"/>
  <c r="L21" i="2"/>
  <c r="E41" i="2"/>
  <c r="I30" i="2"/>
  <c r="I32" i="2"/>
  <c r="G41" i="2"/>
  <c r="L35" i="2"/>
  <c r="I38" i="2"/>
  <c r="I40" i="2"/>
  <c r="G24" i="2"/>
  <c r="G42" i="2" s="1"/>
  <c r="K41" i="2"/>
  <c r="F28" i="2"/>
  <c r="F41" i="2" s="1"/>
  <c r="I33" i="2"/>
  <c r="K24" i="2"/>
  <c r="D24" i="2"/>
  <c r="D42" i="2" s="1"/>
  <c r="I28" i="2"/>
  <c r="L15" i="2"/>
  <c r="L24" i="2" l="1"/>
  <c r="L42" i="2" s="1"/>
  <c r="L43" i="2" s="1"/>
  <c r="H42" i="2"/>
  <c r="I41" i="2"/>
  <c r="I42" i="2" s="1"/>
  <c r="I43" i="2" s="1"/>
  <c r="F42" i="2"/>
  <c r="F43" i="2" s="1"/>
  <c r="J42" i="2"/>
  <c r="K42" i="2"/>
</calcChain>
</file>

<file path=xl/sharedStrings.xml><?xml version="1.0" encoding="utf-8"?>
<sst xmlns="http://schemas.openxmlformats.org/spreadsheetml/2006/main" count="757" uniqueCount="114">
  <si>
    <t xml:space="preserve">Střednědobý výhled hospodaření příspěvkové organizace na období let 2021-2022 </t>
  </si>
  <si>
    <t>Název organizace:</t>
  </si>
  <si>
    <t>Chomutovská knihovna, příspěvková organizace</t>
  </si>
  <si>
    <t>IČO:</t>
  </si>
  <si>
    <t>Sídlo:</t>
  </si>
  <si>
    <t>Palackého 4995/85, Chomutov</t>
  </si>
  <si>
    <t xml:space="preserve">Poř.č. řádku </t>
  </si>
  <si>
    <t>Ukazatel</t>
  </si>
  <si>
    <t>Skutečnost 2018</t>
  </si>
  <si>
    <t>Plán 2019</t>
  </si>
  <si>
    <t>Požadavek na rozpočet 2020</t>
  </si>
  <si>
    <t>Výhled rozpočtu 2021</t>
  </si>
  <si>
    <t>Výhled rozpočtu 2022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</si>
  <si>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</si>
  <si>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</si>
  <si>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</si>
  <si>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</si>
  <si>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</si>
  <si>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</si>
  <si>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</si>
  <si>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</si>
  <si>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</si>
  <si>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</si>
  <si>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</si>
  <si>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</si>
  <si>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</si>
  <si>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</si>
  <si>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</si>
  <si>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</si>
  <si>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</si>
  <si>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</si>
  <si>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</si>
  <si>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</si>
  <si>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</si>
  <si>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</si>
  <si>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</si>
  <si>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</si>
  <si>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</si>
  <si>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</si>
  <si>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</si>
  <si>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</si>
  <si>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</si>
  <si>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</si>
  <si>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</si>
  <si>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</si>
  <si>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</si>
  <si>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</si>
  <si>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</si>
  <si>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</si>
  <si>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</si>
  <si>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</si>
  <si>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</si>
  <si>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</si>
  <si>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</si>
  <si>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</si>
  <si>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</si>
  <si>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</si>
  <si>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</si>
  <si>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</si>
  <si>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</si>
  <si>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</si>
  <si>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</si>
  <si>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</si>
  <si>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</si>
  <si>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</si>
  <si>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</si>
  <si>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</si>
  <si>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</si>
  <si>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</si>
  <si>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</si>
  <si>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</si>
  <si>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</si>
  <si>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</si>
  <si>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</si>
  <si>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</si>
  <si>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</si>
  <si>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</si>
  <si>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</si>
  <si>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</si>
  <si>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</si>
  <si>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</si>
  <si>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</si>
  <si>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</si>
  <si>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</si>
  <si>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</si>
  <si>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</si>
  <si>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</si>
  <si>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</si>
  <si>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</si>
  <si>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</si>
  <si>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</si>
  <si>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</si>
  <si>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Ve výhledu na období let 2021 a 2022 byly promítnuty změny mzdových prostředků a souvisejících odvodů, dále odpisy hmotného a nehmotného majetku dle současného odpisového plánu.</t>
  </si>
  <si>
    <t>Dne:</t>
  </si>
  <si>
    <t xml:space="preserve">Schválil: </t>
  </si>
  <si>
    <t>Podpis:</t>
  </si>
  <si>
    <t>Střednědobý výhled hospodaření příspěvkové organizace na období let 2021-2022</t>
  </si>
  <si>
    <t>Aktivace oběžného majetku</t>
  </si>
  <si>
    <t>22.</t>
  </si>
  <si>
    <t>Tvorba a zúčtování rezerv</t>
  </si>
  <si>
    <t>24.</t>
  </si>
  <si>
    <t>Stavy fondů</t>
  </si>
  <si>
    <t>Petr Markes, ředitel</t>
  </si>
  <si>
    <t xml:space="preserve">V období 2021 a 2022 neočekáváme systémové a organizační změny v působení organizace. V roce 2022 již budou ukončeny všechny projekty, které jsou nyní financovány z ESF, ale přepokládáme zajištění financování dotčených sociálních služeb z rozpočtu MPSV v rámci vyhlášených programů. </t>
  </si>
  <si>
    <t>Výhled pro roky 2021 a 2022 je zpracován s ohledem na předpokládanou inflaci, zvyšování úhrad za poskytované sociální služby a přepokladané získání dotačních prostředků z MPSV na podporu sociálních služeb.</t>
  </si>
  <si>
    <t>V současné době je zřizovatelem připravován projekt v programu Obnova materiálně technické základny pobytových sociálních služeb. Projekt řeší výměnu ručního otevírání výtahových dveří za automatické u všech čtyř výtahů v Domově pro seniory Písečná. Pokud bychom nebyli v tomto projektu úspěšní, tak je potřeba problém řešit z vlastních zdrojů. Následně bychom se zřizovatelem konzultovali možnost získání investičního příspěvku zřizovatele. Tato možnost NENÍ zapracována v plánu pro rok 2020 ani ve výhledu rozpočtu 2021-2022.</t>
  </si>
  <si>
    <t>Ing. Ivana Vomáčková</t>
  </si>
  <si>
    <t>Mgr. Alena Tölgová</t>
  </si>
  <si>
    <t>Ing. Zbyněk Koblížek</t>
  </si>
  <si>
    <t>Ve výhledu na rok 2021 a 2022 jsou zvýšeny mzdy a odvody cca o 4% + odpisy hmotného a nehmotného majetku z důvodu potřeby rekonstrukcí výběhů a KJ</t>
  </si>
  <si>
    <t>Bc. Věra Fryčová</t>
  </si>
  <si>
    <t>Sestavil: ing. Monika Čakajdová</t>
  </si>
  <si>
    <t>Požadavek na rozpočet 2020 (nedošlo ke shodě, stanovený příspěvek 127.400.000 Kč)</t>
  </si>
  <si>
    <t>Mgr. Kamila Jonášová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</si>
</sst>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"/>
    <numFmt numFmtId="165" formatCode="#,##0.0"/>
    <numFmt numFmtId="166" formatCode="#,##0.0_ ;[Red]\-#,##0.0\ 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2" fillId="0" borderId="0"/>
  </cellStyleXfs>
  <cellXfs count="226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2" fillId="2" borderId="0" xfId="0" applyFont="1" applyFill="1" applyProtection="1"/>
    <xf numFmtId="164" fontId="1" fillId="0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Protection="1"/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vertical="center" wrapText="1"/>
    </xf>
    <xf numFmtId="0" fontId="1" fillId="4" borderId="15" xfId="0" applyFont="1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center"/>
    </xf>
    <xf numFmtId="0" fontId="0" fillId="0" borderId="24" xfId="0" applyFill="1" applyBorder="1" applyProtection="1"/>
    <xf numFmtId="165" fontId="0" fillId="0" borderId="25" xfId="0" applyNumberFormat="1" applyFont="1" applyFill="1" applyBorder="1" applyAlignment="1" applyProtection="1">
      <alignment horizontal="right"/>
      <protection locked="0"/>
    </xf>
    <xf numFmtId="165" fontId="0" fillId="0" borderId="26" xfId="0" applyNumberFormat="1" applyFont="1" applyFill="1" applyBorder="1" applyAlignment="1" applyProtection="1">
      <alignment horizontal="right"/>
      <protection locked="0"/>
    </xf>
    <xf numFmtId="165" fontId="0" fillId="0" borderId="26" xfId="0" applyNumberFormat="1" applyFont="1" applyFill="1" applyBorder="1" applyAlignment="1" applyProtection="1">
      <alignment horizontal="right"/>
    </xf>
    <xf numFmtId="165" fontId="0" fillId="0" borderId="27" xfId="0" applyNumberFormat="1" applyFont="1" applyFill="1" applyBorder="1" applyAlignment="1" applyProtection="1">
      <alignment horizontal="right"/>
      <protection locked="0"/>
    </xf>
    <xf numFmtId="0" fontId="0" fillId="0" borderId="28" xfId="0" applyFill="1" applyBorder="1" applyAlignment="1" applyProtection="1">
      <alignment horizontal="center"/>
    </xf>
    <xf numFmtId="0" fontId="0" fillId="5" borderId="29" xfId="0" applyFill="1" applyBorder="1" applyProtection="1"/>
    <xf numFmtId="165" fontId="0" fillId="0" borderId="30" xfId="0" applyNumberFormat="1" applyFont="1" applyFill="1" applyBorder="1" applyAlignment="1" applyProtection="1">
      <alignment horizontal="right"/>
      <protection locked="0"/>
    </xf>
    <xf numFmtId="165" fontId="0" fillId="6" borderId="26" xfId="0" applyNumberFormat="1" applyFont="1" applyFill="1" applyBorder="1" applyAlignment="1" applyProtection="1">
      <alignment horizontal="right"/>
      <protection locked="0"/>
    </xf>
    <xf numFmtId="165" fontId="0" fillId="0" borderId="31" xfId="0" applyNumberFormat="1" applyFont="1" applyFill="1" applyBorder="1" applyAlignment="1" applyProtection="1">
      <alignment horizontal="right"/>
      <protection locked="0"/>
    </xf>
    <xf numFmtId="0" fontId="3" fillId="7" borderId="29" xfId="0" applyFont="1" applyFill="1" applyBorder="1" applyProtection="1"/>
    <xf numFmtId="165" fontId="0" fillId="6" borderId="31" xfId="0" applyNumberFormat="1" applyFont="1" applyFill="1" applyBorder="1" applyAlignment="1" applyProtection="1">
      <alignment horizontal="right"/>
      <protection locked="0"/>
    </xf>
    <xf numFmtId="0" fontId="3" fillId="0" borderId="29" xfId="0" applyFont="1" applyFill="1" applyBorder="1" applyAlignment="1" applyProtection="1">
      <alignment horizontal="left"/>
    </xf>
    <xf numFmtId="0" fontId="3" fillId="0" borderId="29" xfId="0" applyFont="1" applyBorder="1" applyProtection="1"/>
    <xf numFmtId="165" fontId="0" fillId="0" borderId="26" xfId="0" applyNumberFormat="1" applyFont="1" applyBorder="1" applyAlignment="1" applyProtection="1">
      <alignment horizontal="right"/>
      <protection locked="0"/>
    </xf>
    <xf numFmtId="0" fontId="5" fillId="0" borderId="29" xfId="0" applyFont="1" applyBorder="1" applyProtection="1"/>
    <xf numFmtId="0" fontId="0" fillId="0" borderId="29" xfId="0" applyBorder="1" applyProtection="1"/>
    <xf numFmtId="165" fontId="0" fillId="0" borderId="31" xfId="0" applyNumberFormat="1" applyFont="1" applyBorder="1" applyAlignment="1" applyProtection="1">
      <alignment horizontal="right"/>
      <protection locked="0"/>
    </xf>
    <xf numFmtId="0" fontId="0" fillId="0" borderId="32" xfId="0" applyFill="1" applyBorder="1" applyAlignment="1" applyProtection="1">
      <alignment horizontal="center"/>
    </xf>
    <xf numFmtId="0" fontId="0" fillId="0" borderId="33" xfId="0" applyBorder="1" applyAlignment="1" applyProtection="1">
      <alignment horizontal="left" indent="5"/>
    </xf>
    <xf numFmtId="165" fontId="0" fillId="0" borderId="34" xfId="0" applyNumberFormat="1" applyFont="1" applyFill="1" applyBorder="1" applyAlignment="1" applyProtection="1">
      <alignment horizontal="right"/>
    </xf>
    <xf numFmtId="165" fontId="0" fillId="0" borderId="35" xfId="0" applyNumberFormat="1" applyFont="1" applyFill="1" applyBorder="1" applyAlignment="1" applyProtection="1">
      <alignment horizontal="right"/>
      <protection locked="0"/>
    </xf>
    <xf numFmtId="165" fontId="0" fillId="0" borderId="36" xfId="0" applyNumberFormat="1" applyFont="1" applyBorder="1" applyAlignment="1" applyProtection="1">
      <alignment horizontal="right"/>
      <protection locked="0"/>
    </xf>
    <xf numFmtId="165" fontId="0" fillId="0" borderId="37" xfId="0" applyNumberFormat="1" applyFont="1" applyFill="1" applyBorder="1" applyAlignment="1" applyProtection="1">
      <alignment horizontal="right"/>
      <protection locked="0"/>
    </xf>
    <xf numFmtId="165" fontId="0" fillId="0" borderId="37" xfId="0" applyNumberFormat="1" applyFont="1" applyBorder="1" applyAlignment="1" applyProtection="1">
      <alignment horizontal="right"/>
      <protection locked="0"/>
    </xf>
    <xf numFmtId="0" fontId="1" fillId="0" borderId="15" xfId="0" applyFont="1" applyFill="1" applyBorder="1" applyAlignment="1" applyProtection="1">
      <alignment horizontal="center"/>
    </xf>
    <xf numFmtId="0" fontId="1" fillId="4" borderId="13" xfId="0" applyFont="1" applyFill="1" applyBorder="1" applyProtection="1"/>
    <xf numFmtId="165" fontId="1" fillId="4" borderId="11" xfId="0" applyNumberFormat="1" applyFont="1" applyFill="1" applyBorder="1" applyAlignment="1" applyProtection="1">
      <alignment horizontal="right"/>
    </xf>
    <xf numFmtId="165" fontId="1" fillId="4" borderId="12" xfId="0" applyNumberFormat="1" applyFont="1" applyFill="1" applyBorder="1" applyAlignment="1" applyProtection="1">
      <alignment horizontal="right"/>
    </xf>
    <xf numFmtId="165" fontId="1" fillId="4" borderId="34" xfId="0" applyNumberFormat="1" applyFont="1" applyFill="1" applyBorder="1" applyAlignment="1" applyProtection="1">
      <alignment horizontal="right"/>
    </xf>
    <xf numFmtId="165" fontId="1" fillId="4" borderId="18" xfId="0" applyNumberFormat="1" applyFont="1" applyFill="1" applyBorder="1" applyAlignment="1" applyProtection="1">
      <alignment horizontal="right"/>
    </xf>
    <xf numFmtId="0" fontId="0" fillId="7" borderId="12" xfId="0" applyFill="1" applyBorder="1" applyAlignment="1" applyProtection="1">
      <alignment horizontal="center"/>
    </xf>
    <xf numFmtId="0" fontId="1" fillId="7" borderId="15" xfId="0" applyFont="1" applyFill="1" applyBorder="1" applyProtection="1"/>
    <xf numFmtId="0" fontId="0" fillId="0" borderId="24" xfId="0" applyBorder="1" applyProtection="1"/>
    <xf numFmtId="165" fontId="0" fillId="0" borderId="40" xfId="0" applyNumberFormat="1" applyFont="1" applyBorder="1" applyProtection="1">
      <protection locked="0"/>
    </xf>
    <xf numFmtId="165" fontId="0" fillId="0" borderId="27" xfId="0" applyNumberFormat="1" applyFont="1" applyFill="1" applyBorder="1" applyAlignment="1" applyProtection="1">
      <alignment horizontal="right"/>
    </xf>
    <xf numFmtId="165" fontId="0" fillId="0" borderId="27" xfId="0" applyNumberFormat="1" applyFont="1" applyBorder="1" applyProtection="1">
      <protection locked="0"/>
    </xf>
    <xf numFmtId="165" fontId="0" fillId="0" borderId="41" xfId="0" applyNumberFormat="1" applyFont="1" applyBorder="1" applyProtection="1">
      <protection locked="0"/>
    </xf>
    <xf numFmtId="0" fontId="0" fillId="0" borderId="29" xfId="0" applyFill="1" applyBorder="1" applyProtection="1"/>
    <xf numFmtId="165" fontId="0" fillId="0" borderId="42" xfId="0" applyNumberFormat="1" applyFont="1" applyBorder="1" applyProtection="1">
      <protection locked="0"/>
    </xf>
    <xf numFmtId="165" fontId="0" fillId="0" borderId="42" xfId="0" applyNumberFormat="1" applyFont="1" applyFill="1" applyBorder="1" applyProtection="1">
      <protection locked="0"/>
    </xf>
    <xf numFmtId="165" fontId="0" fillId="0" borderId="31" xfId="0" applyNumberFormat="1" applyFont="1" applyBorder="1" applyProtection="1">
      <protection locked="0"/>
    </xf>
    <xf numFmtId="165" fontId="0" fillId="0" borderId="31" xfId="0" applyNumberFormat="1" applyFont="1" applyFill="1" applyBorder="1" applyProtection="1">
      <protection locked="0"/>
    </xf>
    <xf numFmtId="165" fontId="0" fillId="0" borderId="31" xfId="0" applyNumberFormat="1" applyFont="1" applyFill="1" applyBorder="1" applyAlignment="1" applyProtection="1">
      <alignment horizontal="right"/>
    </xf>
    <xf numFmtId="165" fontId="0" fillId="6" borderId="42" xfId="0" applyNumberFormat="1" applyFont="1" applyFill="1" applyBorder="1" applyProtection="1">
      <protection locked="0"/>
    </xf>
    <xf numFmtId="0" fontId="3" fillId="0" borderId="29" xfId="0" applyFont="1" applyBorder="1" applyAlignment="1" applyProtection="1">
      <alignment horizontal="left" indent="5"/>
    </xf>
    <xf numFmtId="0" fontId="0" fillId="0" borderId="43" xfId="0" applyFill="1" applyBorder="1" applyAlignment="1" applyProtection="1">
      <alignment horizontal="center"/>
    </xf>
    <xf numFmtId="0" fontId="0" fillId="0" borderId="44" xfId="0" applyBorder="1" applyProtection="1"/>
    <xf numFmtId="165" fontId="0" fillId="0" borderId="45" xfId="0" applyNumberFormat="1" applyFont="1" applyBorder="1" applyProtection="1">
      <protection locked="0"/>
    </xf>
    <xf numFmtId="165" fontId="0" fillId="0" borderId="37" xfId="0" applyNumberFormat="1" applyFont="1" applyBorder="1" applyProtection="1">
      <protection locked="0"/>
    </xf>
    <xf numFmtId="165" fontId="0" fillId="0" borderId="37" xfId="0" applyNumberFormat="1" applyFont="1" applyFill="1" applyBorder="1" applyAlignment="1" applyProtection="1">
      <alignment horizontal="right"/>
    </xf>
    <xf numFmtId="0" fontId="1" fillId="7" borderId="14" xfId="0" applyFont="1" applyFill="1" applyBorder="1" applyProtection="1"/>
    <xf numFmtId="165" fontId="1" fillId="7" borderId="17" xfId="0" applyNumberFormat="1" applyFont="1" applyFill="1" applyBorder="1" applyProtection="1"/>
    <xf numFmtId="165" fontId="1" fillId="7" borderId="15" xfId="0" applyNumberFormat="1" applyFont="1" applyFill="1" applyBorder="1" applyProtection="1"/>
    <xf numFmtId="165" fontId="1" fillId="7" borderId="14" xfId="0" applyNumberFormat="1" applyFont="1" applyFill="1" applyBorder="1" applyProtection="1"/>
    <xf numFmtId="165" fontId="1" fillId="7" borderId="19" xfId="0" applyNumberFormat="1" applyFont="1" applyFill="1" applyBorder="1" applyProtection="1"/>
    <xf numFmtId="165" fontId="1" fillId="7" borderId="22" xfId="0" applyNumberFormat="1" applyFont="1" applyFill="1" applyBorder="1" applyProtection="1"/>
    <xf numFmtId="0" fontId="4" fillId="0" borderId="46" xfId="0" applyFont="1" applyFill="1" applyBorder="1" applyAlignment="1" applyProtection="1">
      <alignment horizontal="center"/>
    </xf>
    <xf numFmtId="0" fontId="4" fillId="8" borderId="46" xfId="0" applyFont="1" applyFill="1" applyBorder="1" applyAlignment="1" applyProtection="1">
      <alignment horizontal="left"/>
    </xf>
    <xf numFmtId="166" fontId="8" fillId="9" borderId="46" xfId="0" applyNumberFormat="1" applyFont="1" applyFill="1" applyBorder="1" applyAlignment="1" applyProtection="1"/>
    <xf numFmtId="166" fontId="8" fillId="9" borderId="11" xfId="0" applyNumberFormat="1" applyFont="1" applyFill="1" applyBorder="1" applyAlignment="1" applyProtection="1"/>
    <xf numFmtId="166" fontId="8" fillId="9" borderId="12" xfId="0" applyNumberFormat="1" applyFont="1" applyFill="1" applyBorder="1" applyAlignment="1" applyProtection="1"/>
    <xf numFmtId="166" fontId="8" fillId="9" borderId="47" xfId="0" applyNumberFormat="1" applyFont="1" applyFill="1" applyBorder="1" applyAlignment="1" applyProtection="1"/>
    <xf numFmtId="0" fontId="9" fillId="0" borderId="14" xfId="0" applyFont="1" applyFill="1" applyBorder="1" applyAlignment="1" applyProtection="1">
      <alignment horizontal="center"/>
    </xf>
    <xf numFmtId="0" fontId="9" fillId="0" borderId="14" xfId="0" applyFont="1" applyBorder="1" applyProtection="1"/>
    <xf numFmtId="0" fontId="9" fillId="10" borderId="3" xfId="0" applyFont="1" applyFill="1" applyBorder="1" applyProtection="1"/>
    <xf numFmtId="165" fontId="10" fillId="10" borderId="5" xfId="0" applyNumberFormat="1" applyFont="1" applyFill="1" applyBorder="1" applyProtection="1"/>
    <xf numFmtId="166" fontId="9" fillId="11" borderId="15" xfId="0" applyNumberFormat="1" applyFont="1" applyFill="1" applyBorder="1" applyProtection="1"/>
    <xf numFmtId="165" fontId="10" fillId="10" borderId="4" xfId="0" applyNumberFormat="1" applyFont="1" applyFill="1" applyBorder="1" applyProtection="1"/>
    <xf numFmtId="166" fontId="9" fillId="11" borderId="14" xfId="0" applyNumberFormat="1" applyFont="1" applyFill="1" applyBorder="1" applyProtection="1"/>
    <xf numFmtId="0" fontId="9" fillId="10" borderId="6" xfId="0" applyFont="1" applyFill="1" applyBorder="1" applyProtection="1"/>
    <xf numFmtId="0" fontId="9" fillId="10" borderId="7" xfId="0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165" fontId="1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165" fontId="1" fillId="0" borderId="27" xfId="0" applyNumberFormat="1" applyFont="1" applyFill="1" applyBorder="1" applyProtection="1"/>
    <xf numFmtId="165" fontId="10" fillId="2" borderId="0" xfId="0" applyNumberFormat="1" applyFont="1" applyFill="1" applyBorder="1" applyAlignment="1" applyProtection="1">
      <alignment horizontal="right"/>
    </xf>
    <xf numFmtId="165" fontId="1" fillId="0" borderId="37" xfId="0" applyNumberFormat="1" applyFont="1" applyFill="1" applyBorder="1" applyProtection="1"/>
    <xf numFmtId="165" fontId="1" fillId="2" borderId="0" xfId="0" applyNumberFormat="1" applyFont="1" applyFill="1" applyBorder="1" applyProtection="1">
      <protection locked="0"/>
    </xf>
    <xf numFmtId="165" fontId="11" fillId="10" borderId="6" xfId="0" applyNumberFormat="1" applyFont="1" applyFill="1" applyBorder="1" applyAlignment="1" applyProtection="1">
      <alignment horizontal="center" wrapText="1"/>
      <protection locked="0"/>
    </xf>
    <xf numFmtId="165" fontId="11" fillId="10" borderId="4" xfId="0" applyNumberFormat="1" applyFont="1" applyFill="1" applyBorder="1" applyAlignment="1" applyProtection="1">
      <alignment horizontal="center" wrapText="1"/>
    </xf>
    <xf numFmtId="165" fontId="11" fillId="2" borderId="0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/>
    </xf>
    <xf numFmtId="165" fontId="1" fillId="0" borderId="48" xfId="0" applyNumberFormat="1" applyFont="1" applyFill="1" applyBorder="1" applyProtection="1">
      <protection locked="0"/>
    </xf>
    <xf numFmtId="165" fontId="1" fillId="0" borderId="22" xfId="0" applyNumberFormat="1" applyFont="1" applyFill="1" applyBorder="1" applyProtection="1">
      <protection locked="0"/>
    </xf>
    <xf numFmtId="0" fontId="1" fillId="12" borderId="49" xfId="0" applyFont="1" applyFill="1" applyBorder="1" applyProtection="1"/>
    <xf numFmtId="165" fontId="1" fillId="12" borderId="49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0" borderId="49" xfId="0" applyFont="1" applyFill="1" applyBorder="1" applyProtection="1"/>
    <xf numFmtId="165" fontId="1" fillId="0" borderId="49" xfId="0" applyNumberFormat="1" applyFont="1" applyFill="1" applyBorder="1" applyProtection="1"/>
    <xf numFmtId="165" fontId="1" fillId="2" borderId="0" xfId="0" applyNumberFormat="1" applyFont="1" applyFill="1" applyBorder="1" applyAlignment="1" applyProtection="1">
      <alignment horizontal="right"/>
      <protection locked="0"/>
    </xf>
    <xf numFmtId="0" fontId="6" fillId="0" borderId="49" xfId="0" applyFont="1" applyFill="1" applyBorder="1" applyProtection="1"/>
    <xf numFmtId="165" fontId="1" fillId="0" borderId="49" xfId="0" applyNumberFormat="1" applyFont="1" applyFill="1" applyBorder="1" applyProtection="1">
      <protection locked="0"/>
    </xf>
    <xf numFmtId="0" fontId="1" fillId="12" borderId="35" xfId="0" applyFont="1" applyFill="1" applyBorder="1" applyAlignment="1" applyProtection="1">
      <alignment horizontal="left"/>
    </xf>
    <xf numFmtId="0" fontId="1" fillId="12" borderId="47" xfId="0" applyFont="1" applyFill="1" applyBorder="1" applyAlignment="1" applyProtection="1">
      <alignment horizontal="left"/>
    </xf>
    <xf numFmtId="0" fontId="0" fillId="0" borderId="47" xfId="0" applyFill="1" applyBorder="1"/>
    <xf numFmtId="0" fontId="0" fillId="0" borderId="50" xfId="0" applyFill="1" applyBorder="1"/>
    <xf numFmtId="0" fontId="0" fillId="0" borderId="51" xfId="0" applyFill="1" applyBorder="1"/>
    <xf numFmtId="0" fontId="0" fillId="0" borderId="52" xfId="0" applyFill="1" applyBorder="1"/>
    <xf numFmtId="0" fontId="13" fillId="0" borderId="51" xfId="1" applyFont="1" applyBorder="1" applyProtection="1"/>
    <xf numFmtId="0" fontId="0" fillId="0" borderId="0" xfId="0" applyBorder="1"/>
    <xf numFmtId="0" fontId="1" fillId="0" borderId="0" xfId="0" applyFont="1" applyFill="1" applyBorder="1" applyAlignment="1" applyProtection="1">
      <alignment horizontal="left"/>
      <protection locked="0"/>
    </xf>
    <xf numFmtId="0" fontId="13" fillId="0" borderId="51" xfId="1" applyFont="1" applyFill="1" applyBorder="1" applyProtection="1"/>
    <xf numFmtId="0" fontId="13" fillId="0" borderId="0" xfId="1" applyFont="1" applyFill="1" applyBorder="1" applyProtection="1"/>
    <xf numFmtId="0" fontId="13" fillId="0" borderId="0" xfId="0" applyFont="1" applyFill="1" applyBorder="1"/>
    <xf numFmtId="0" fontId="13" fillId="0" borderId="25" xfId="1" applyFont="1" applyBorder="1" applyProtection="1"/>
    <xf numFmtId="0" fontId="13" fillId="0" borderId="53" xfId="0" applyFont="1" applyFill="1" applyBorder="1"/>
    <xf numFmtId="0" fontId="1" fillId="0" borderId="53" xfId="0" applyFont="1" applyFill="1" applyBorder="1" applyAlignment="1" applyProtection="1">
      <alignment horizontal="left"/>
      <protection locked="0"/>
    </xf>
    <xf numFmtId="0" fontId="0" fillId="0" borderId="53" xfId="0" applyFill="1" applyBorder="1"/>
    <xf numFmtId="0" fontId="0" fillId="0" borderId="54" xfId="0" applyFill="1" applyBorder="1"/>
    <xf numFmtId="0" fontId="13" fillId="2" borderId="0" xfId="1" applyFont="1" applyFill="1" applyBorder="1" applyProtection="1"/>
    <xf numFmtId="0" fontId="13" fillId="2" borderId="0" xfId="0" applyFont="1" applyFill="1" applyBorder="1"/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</xf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10" fontId="0" fillId="0" borderId="0" xfId="0" applyNumberFormat="1" applyFont="1"/>
    <xf numFmtId="49" fontId="3" fillId="2" borderId="0" xfId="0" applyNumberFormat="1" applyFont="1" applyFill="1" applyAlignment="1" applyProtection="1">
      <alignment horizontal="left"/>
    </xf>
    <xf numFmtId="49" fontId="3" fillId="0" borderId="0" xfId="0" applyNumberFormat="1" applyFont="1" applyFill="1" applyAlignment="1" applyProtection="1">
      <alignment horizontal="left"/>
    </xf>
    <xf numFmtId="165" fontId="0" fillId="0" borderId="55" xfId="0" applyNumberFormat="1" applyFont="1" applyFill="1" applyBorder="1" applyAlignment="1" applyProtection="1">
      <alignment horizontal="right"/>
    </xf>
    <xf numFmtId="165" fontId="0" fillId="0" borderId="56" xfId="0" applyNumberFormat="1" applyFont="1" applyBorder="1" applyProtection="1">
      <protection locked="0"/>
    </xf>
    <xf numFmtId="165" fontId="0" fillId="0" borderId="57" xfId="0" applyNumberFormat="1" applyFont="1" applyBorder="1" applyProtection="1">
      <protection locked="0"/>
    </xf>
    <xf numFmtId="165" fontId="0" fillId="0" borderId="58" xfId="0" applyNumberFormat="1" applyFont="1" applyFill="1" applyBorder="1" applyAlignment="1" applyProtection="1">
      <alignment horizontal="right"/>
    </xf>
    <xf numFmtId="165" fontId="0" fillId="0" borderId="53" xfId="0" applyNumberFormat="1" applyFont="1" applyFill="1" applyBorder="1" applyAlignment="1" applyProtection="1">
      <alignment horizontal="right"/>
      <protection locked="0"/>
    </xf>
    <xf numFmtId="165" fontId="0" fillId="0" borderId="28" xfId="0" applyNumberFormat="1" applyFont="1" applyBorder="1" applyProtection="1">
      <protection locked="0"/>
    </xf>
    <xf numFmtId="165" fontId="0" fillId="0" borderId="49" xfId="0" applyNumberFormat="1" applyFont="1" applyBorder="1" applyProtection="1">
      <protection locked="0"/>
    </xf>
    <xf numFmtId="165" fontId="0" fillId="0" borderId="29" xfId="0" applyNumberFormat="1" applyFont="1" applyFill="1" applyBorder="1" applyAlignment="1" applyProtection="1">
      <alignment horizontal="right"/>
    </xf>
    <xf numFmtId="165" fontId="0" fillId="0" borderId="59" xfId="0" applyNumberFormat="1" applyFont="1" applyFill="1" applyBorder="1" applyAlignment="1" applyProtection="1">
      <alignment horizontal="right"/>
      <protection locked="0"/>
    </xf>
    <xf numFmtId="165" fontId="0" fillId="0" borderId="60" xfId="0" applyNumberFormat="1" applyFont="1" applyFill="1" applyBorder="1" applyAlignment="1" applyProtection="1">
      <alignment horizontal="right"/>
    </xf>
    <xf numFmtId="165" fontId="0" fillId="0" borderId="47" xfId="0" applyNumberFormat="1" applyFont="1" applyFill="1" applyBorder="1" applyAlignment="1" applyProtection="1">
      <alignment horizontal="right"/>
      <protection locked="0"/>
    </xf>
    <xf numFmtId="165" fontId="0" fillId="6" borderId="49" xfId="0" applyNumberFormat="1" applyFont="1" applyFill="1" applyBorder="1" applyProtection="1">
      <protection locked="0"/>
    </xf>
    <xf numFmtId="0" fontId="1" fillId="12" borderId="51" xfId="0" applyFont="1" applyFill="1" applyBorder="1" applyAlignment="1" applyProtection="1">
      <alignment horizontal="left"/>
    </xf>
    <xf numFmtId="0" fontId="1" fillId="12" borderId="0" xfId="0" applyFont="1" applyFill="1" applyBorder="1" applyAlignment="1" applyProtection="1">
      <alignment horizontal="left"/>
    </xf>
    <xf numFmtId="165" fontId="1" fillId="0" borderId="0" xfId="0" applyNumberFormat="1" applyFont="1" applyFill="1" applyBorder="1" applyAlignment="1" applyProtection="1">
      <alignment horizontal="left"/>
      <protection locked="0"/>
    </xf>
    <xf numFmtId="0" fontId="0" fillId="12" borderId="51" xfId="0" applyFont="1" applyFill="1" applyBorder="1" applyAlignment="1" applyProtection="1">
      <alignment horizontal="left"/>
    </xf>
    <xf numFmtId="165" fontId="3" fillId="0" borderId="41" xfId="0" applyNumberFormat="1" applyFont="1" applyBorder="1" applyProtection="1">
      <protection locked="0"/>
    </xf>
    <xf numFmtId="165" fontId="3" fillId="0" borderId="26" xfId="0" applyNumberFormat="1" applyFont="1" applyFill="1" applyBorder="1" applyAlignment="1" applyProtection="1">
      <alignment horizontal="right"/>
    </xf>
    <xf numFmtId="165" fontId="3" fillId="0" borderId="42" xfId="0" applyNumberFormat="1" applyFont="1" applyBorder="1" applyProtection="1">
      <protection locked="0"/>
    </xf>
    <xf numFmtId="165" fontId="3" fillId="0" borderId="34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/>
    <xf numFmtId="165" fontId="15" fillId="0" borderId="28" xfId="0" applyNumberFormat="1" applyFont="1" applyBorder="1" applyProtection="1">
      <protection locked="0"/>
    </xf>
    <xf numFmtId="165" fontId="15" fillId="0" borderId="29" xfId="0" applyNumberFormat="1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wrapText="1"/>
    </xf>
    <xf numFmtId="0" fontId="1" fillId="0" borderId="8" xfId="0" applyFont="1" applyFill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165" fontId="0" fillId="0" borderId="11" xfId="0" applyNumberFormat="1" applyBorder="1" applyAlignment="1" applyProtection="1">
      <alignment horizontal="center" vertical="center"/>
    </xf>
    <xf numFmtId="165" fontId="0" fillId="0" borderId="19" xfId="0" applyNumberForma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4" borderId="16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165" fontId="0" fillId="0" borderId="2" xfId="0" applyNumberFormat="1" applyBorder="1" applyAlignment="1" applyProtection="1">
      <alignment horizontal="center" vertical="center"/>
    </xf>
    <xf numFmtId="165" fontId="0" fillId="0" borderId="20" xfId="0" applyNumberForma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5" fontId="0" fillId="0" borderId="18" xfId="0" applyNumberFormat="1" applyBorder="1" applyAlignment="1" applyProtection="1">
      <alignment horizontal="center" vertical="center"/>
    </xf>
    <xf numFmtId="165" fontId="0" fillId="0" borderId="22" xfId="0" applyNumberFormat="1" applyBorder="1" applyAlignment="1" applyProtection="1">
      <alignment horizontal="center" vertical="center"/>
    </xf>
    <xf numFmtId="165" fontId="0" fillId="0" borderId="11" xfId="0" applyNumberFormat="1" applyFont="1" applyBorder="1" applyAlignment="1" applyProtection="1">
      <alignment horizontal="center" vertical="center"/>
    </xf>
    <xf numFmtId="165" fontId="0" fillId="0" borderId="19" xfId="0" applyNumberFormat="1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165" fontId="6" fillId="7" borderId="13" xfId="0" applyNumberFormat="1" applyFont="1" applyFill="1" applyBorder="1" applyAlignment="1" applyProtection="1">
      <alignment horizontal="center"/>
    </xf>
    <xf numFmtId="165" fontId="6" fillId="7" borderId="18" xfId="0" applyNumberFormat="1" applyFont="1" applyFill="1" applyBorder="1" applyAlignment="1" applyProtection="1">
      <alignment horizontal="center"/>
    </xf>
    <xf numFmtId="165" fontId="6" fillId="7" borderId="12" xfId="0" applyNumberFormat="1" applyFont="1" applyFill="1" applyBorder="1" applyAlignment="1" applyProtection="1">
      <alignment horizontal="center"/>
    </xf>
    <xf numFmtId="165" fontId="0" fillId="0" borderId="2" xfId="0" applyNumberFormat="1" applyFont="1" applyBorder="1" applyAlignment="1" applyProtection="1">
      <alignment horizontal="center" vertical="center"/>
    </xf>
    <xf numFmtId="165" fontId="0" fillId="0" borderId="20" xfId="0" applyNumberFormat="1" applyFont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165" fontId="0" fillId="0" borderId="18" xfId="0" applyNumberFormat="1" applyFont="1" applyBorder="1" applyAlignment="1" applyProtection="1">
      <alignment horizontal="center" vertical="center"/>
    </xf>
    <xf numFmtId="165" fontId="0" fillId="0" borderId="22" xfId="0" applyNumberFormat="1" applyFont="1" applyBorder="1" applyAlignment="1" applyProtection="1">
      <alignment horizontal="center" vertical="center"/>
    </xf>
    <xf numFmtId="0" fontId="1" fillId="0" borderId="51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12" borderId="12" xfId="0" applyFont="1" applyFill="1" applyBorder="1" applyAlignment="1" applyProtection="1">
      <alignment horizontal="left" vertical="center"/>
    </xf>
    <xf numFmtId="0" fontId="1" fillId="12" borderId="21" xfId="0" applyFont="1" applyFill="1" applyBorder="1" applyAlignment="1" applyProtection="1">
      <alignment horizontal="left" vertical="center"/>
    </xf>
    <xf numFmtId="0" fontId="1" fillId="12" borderId="19" xfId="0" applyFont="1" applyFill="1" applyBorder="1" applyAlignment="1" applyProtection="1">
      <alignment horizontal="left" vertical="center"/>
    </xf>
    <xf numFmtId="165" fontId="1" fillId="0" borderId="47" xfId="0" applyNumberFormat="1" applyFont="1" applyFill="1" applyBorder="1" applyAlignment="1" applyProtection="1">
      <alignment horizontal="left"/>
      <protection locked="0"/>
    </xf>
    <xf numFmtId="49" fontId="14" fillId="0" borderId="0" xfId="0" applyNumberFormat="1" applyFont="1" applyFill="1" applyAlignment="1" applyProtection="1">
      <alignment horizontal="left"/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0" fontId="0" fillId="0" borderId="51" xfId="0" applyFont="1" applyFill="1" applyBorder="1" applyAlignment="1" applyProtection="1">
      <alignment horizontal="left"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0" fillId="0" borderId="52" xfId="0" applyFont="1" applyFill="1" applyBorder="1" applyAlignment="1" applyProtection="1">
      <alignment horizontal="left" wrapText="1"/>
      <protection locked="0"/>
    </xf>
    <xf numFmtId="0" fontId="1" fillId="0" borderId="52" xfId="0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center"/>
    </xf>
    <xf numFmtId="0" fontId="16" fillId="0" borderId="6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</cellXfs>
  <cellStyles count="2">
    <cellStyle name="Normální" xfId="0" builtinId="0"/>
    <cellStyle name="normální_Tabulka školy, návrh rozpočt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K%20-%20B+C)%20NR%202020%20+%20SVR%202021-22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&#283;Lesy%20B+C)%20NR%202020%20+%20SVR%202021-22%20-%20&#250;prava%20SVR%2026.09.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oS%20Chomutov%20B+C)%20NR%202020%20+%20SVR%202021-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Zoopark%20Chomutov%20-%20Rozpo&#269;et_2020_B+C)_NR_2020_+_SVR_2021-22_v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SmCh%20%20B+C)%20NR%202020%20+%20SVR%202021-22%20-%20&#250;prava%20k%208-10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0"/>
      <sheetName val="RV 2021 - 2022"/>
    </sheetNames>
    <sheetDataSet>
      <sheetData sheetId="0">
        <row r="15">
          <cell r="G15">
            <v>2719.1</v>
          </cell>
          <cell r="H15">
            <v>0.5</v>
          </cell>
        </row>
        <row r="16">
          <cell r="G16">
            <v>21080.1</v>
          </cell>
        </row>
        <row r="17">
          <cell r="G17">
            <v>50.5</v>
          </cell>
        </row>
        <row r="18">
          <cell r="G18">
            <v>1426.5</v>
          </cell>
        </row>
        <row r="19">
          <cell r="G19">
            <v>37.299999999999997</v>
          </cell>
        </row>
        <row r="20">
          <cell r="G20">
            <v>0</v>
          </cell>
        </row>
        <row r="21">
          <cell r="G21">
            <v>240.8</v>
          </cell>
        </row>
        <row r="22">
          <cell r="G22">
            <v>188.5</v>
          </cell>
        </row>
        <row r="23">
          <cell r="G23">
            <v>23.9</v>
          </cell>
        </row>
        <row r="24">
          <cell r="G24">
            <v>25554.3</v>
          </cell>
        </row>
        <row r="26">
          <cell r="G26" t="str">
            <v>Náklady Hl.Č celkem</v>
          </cell>
        </row>
        <row r="28">
          <cell r="G28">
            <v>293.7</v>
          </cell>
          <cell r="I28">
            <v>293.7</v>
          </cell>
        </row>
        <row r="29">
          <cell r="G29">
            <v>3130.5</v>
          </cell>
          <cell r="I29">
            <v>3130.5</v>
          </cell>
        </row>
        <row r="30">
          <cell r="G30">
            <v>1664.5</v>
          </cell>
          <cell r="I30">
            <v>1664.5</v>
          </cell>
        </row>
        <row r="31">
          <cell r="G31">
            <v>2772.3999999999996</v>
          </cell>
          <cell r="I31">
            <v>2772.3999999999996</v>
          </cell>
        </row>
        <row r="32">
          <cell r="G32">
            <v>11999.8</v>
          </cell>
          <cell r="I32">
            <v>11999.8</v>
          </cell>
        </row>
        <row r="33">
          <cell r="G33">
            <v>10991.2</v>
          </cell>
          <cell r="I33">
            <v>10991.2</v>
          </cell>
        </row>
        <row r="34">
          <cell r="G34">
            <v>1008.5999999999999</v>
          </cell>
          <cell r="I34">
            <v>1008.5999999999999</v>
          </cell>
        </row>
        <row r="35">
          <cell r="G35">
            <v>3813.4</v>
          </cell>
          <cell r="I35">
            <v>3813.4</v>
          </cell>
        </row>
        <row r="36">
          <cell r="G36">
            <v>3.2</v>
          </cell>
          <cell r="I36">
            <v>3.2</v>
          </cell>
        </row>
        <row r="37">
          <cell r="G37">
            <v>313.5</v>
          </cell>
          <cell r="I37">
            <v>313.5</v>
          </cell>
        </row>
        <row r="38">
          <cell r="G38">
            <v>1435.6</v>
          </cell>
          <cell r="I38">
            <v>1435.6</v>
          </cell>
        </row>
        <row r="39">
          <cell r="H39">
            <v>0</v>
          </cell>
          <cell r="I39">
            <v>25426.6</v>
          </cell>
        </row>
        <row r="40">
          <cell r="H40">
            <v>0.5</v>
          </cell>
          <cell r="I40">
            <v>128.19999999999709</v>
          </cell>
        </row>
        <row r="41">
          <cell r="I41">
            <v>-20951.900000000001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0"/>
      <sheetName val="SVR 2021-2022"/>
    </sheetNames>
    <sheetDataSet>
      <sheetData sheetId="0">
        <row r="4">
          <cell r="D4" t="str">
            <v>Městské lesy Chomutov, příspěvková organizace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>
            <v>46790080</v>
          </cell>
        </row>
        <row r="8">
          <cell r="D8" t="str">
            <v>Hora Sv. Šebestiána 90, 431 82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4985</v>
          </cell>
          <cell r="H15">
            <v>23</v>
          </cell>
          <cell r="Y15">
            <v>8000</v>
          </cell>
          <cell r="Z15">
            <v>25</v>
          </cell>
        </row>
        <row r="16">
          <cell r="G16">
            <v>4000</v>
          </cell>
          <cell r="H16"/>
          <cell r="J16">
            <v>4155</v>
          </cell>
          <cell r="K16"/>
          <cell r="Y16">
            <v>4680</v>
          </cell>
          <cell r="Z16"/>
        </row>
        <row r="17">
          <cell r="G17">
            <v>0</v>
          </cell>
          <cell r="H17"/>
          <cell r="J17"/>
          <cell r="K17"/>
          <cell r="Y17">
            <v>0</v>
          </cell>
          <cell r="Z17"/>
        </row>
        <row r="18">
          <cell r="G18">
            <v>3892</v>
          </cell>
          <cell r="H18"/>
          <cell r="Y18">
            <v>4500</v>
          </cell>
          <cell r="Z18">
            <v>0</v>
          </cell>
        </row>
        <row r="19">
          <cell r="G19">
            <v>189</v>
          </cell>
          <cell r="H19"/>
          <cell r="K19"/>
          <cell r="Y19">
            <v>190</v>
          </cell>
          <cell r="Z19">
            <v>0</v>
          </cell>
        </row>
        <row r="20">
          <cell r="G20">
            <v>61</v>
          </cell>
          <cell r="H20"/>
          <cell r="J20"/>
          <cell r="K20"/>
          <cell r="Y20">
            <v>0</v>
          </cell>
          <cell r="Z20">
            <v>0</v>
          </cell>
        </row>
        <row r="21">
          <cell r="G21">
            <v>387</v>
          </cell>
          <cell r="H21">
            <v>1</v>
          </cell>
          <cell r="K21"/>
          <cell r="Y21">
            <v>150</v>
          </cell>
          <cell r="Z21">
            <v>0</v>
          </cell>
        </row>
        <row r="22">
          <cell r="G22">
            <v>0</v>
          </cell>
          <cell r="H22"/>
          <cell r="J22"/>
          <cell r="K22"/>
          <cell r="Y22">
            <v>0</v>
          </cell>
          <cell r="Z22">
            <v>0</v>
          </cell>
        </row>
        <row r="23">
          <cell r="G23">
            <v>1</v>
          </cell>
          <cell r="H23"/>
          <cell r="K23"/>
          <cell r="Y23">
            <v>35</v>
          </cell>
          <cell r="Z23">
            <v>0</v>
          </cell>
        </row>
        <row r="28">
          <cell r="G28">
            <v>357</v>
          </cell>
          <cell r="H28">
            <v>0</v>
          </cell>
          <cell r="M28">
            <v>180</v>
          </cell>
          <cell r="N28">
            <v>0</v>
          </cell>
          <cell r="Y28">
            <v>200</v>
          </cell>
          <cell r="Z28">
            <v>0</v>
          </cell>
        </row>
        <row r="29">
          <cell r="G29">
            <v>4464</v>
          </cell>
          <cell r="H29">
            <v>0</v>
          </cell>
          <cell r="M29">
            <v>2250</v>
          </cell>
          <cell r="N29">
            <v>0</v>
          </cell>
          <cell r="Y29">
            <v>4250</v>
          </cell>
          <cell r="Z29">
            <v>0</v>
          </cell>
        </row>
        <row r="30">
          <cell r="G30">
            <v>64</v>
          </cell>
          <cell r="H30">
            <v>0</v>
          </cell>
          <cell r="M30">
            <v>35</v>
          </cell>
          <cell r="N30">
            <v>0</v>
          </cell>
          <cell r="Y30">
            <v>62</v>
          </cell>
          <cell r="Z30">
            <v>0</v>
          </cell>
        </row>
        <row r="31">
          <cell r="M31">
            <v>0</v>
          </cell>
          <cell r="Y31">
            <v>0</v>
          </cell>
        </row>
        <row r="33">
          <cell r="G33">
            <v>5656</v>
          </cell>
          <cell r="H33">
            <v>16</v>
          </cell>
          <cell r="M33">
            <v>4300</v>
          </cell>
          <cell r="N33">
            <v>20</v>
          </cell>
          <cell r="Y33">
            <v>5270</v>
          </cell>
          <cell r="Z33">
            <v>25</v>
          </cell>
        </row>
        <row r="34">
          <cell r="G34">
            <v>3434</v>
          </cell>
          <cell r="H34">
            <v>0</v>
          </cell>
          <cell r="M34">
            <v>3555</v>
          </cell>
          <cell r="N34">
            <v>0</v>
          </cell>
          <cell r="Y34">
            <v>4325</v>
          </cell>
          <cell r="Z34">
            <v>0</v>
          </cell>
        </row>
        <row r="35">
          <cell r="G35">
            <v>3085</v>
          </cell>
          <cell r="H35">
            <v>0</v>
          </cell>
          <cell r="M35">
            <v>3555</v>
          </cell>
          <cell r="N35">
            <v>0</v>
          </cell>
          <cell r="Y35">
            <v>3925</v>
          </cell>
          <cell r="Z35">
            <v>0</v>
          </cell>
        </row>
        <row r="36">
          <cell r="G36">
            <v>349</v>
          </cell>
          <cell r="H36">
            <v>0</v>
          </cell>
          <cell r="M36">
            <v>150</v>
          </cell>
          <cell r="N36">
            <v>0</v>
          </cell>
          <cell r="Y36">
            <v>400</v>
          </cell>
          <cell r="Z36">
            <v>0</v>
          </cell>
        </row>
        <row r="37">
          <cell r="G37">
            <v>1122</v>
          </cell>
          <cell r="H37">
            <v>0</v>
          </cell>
          <cell r="M37">
            <v>1258</v>
          </cell>
          <cell r="N37">
            <v>0</v>
          </cell>
          <cell r="Y37">
            <v>1413</v>
          </cell>
          <cell r="Z37">
            <v>0</v>
          </cell>
        </row>
        <row r="38">
          <cell r="G38">
            <v>4</v>
          </cell>
          <cell r="H38">
            <v>0</v>
          </cell>
          <cell r="M38">
            <v>10</v>
          </cell>
          <cell r="N38">
            <v>0</v>
          </cell>
          <cell r="Y38">
            <v>15</v>
          </cell>
          <cell r="Z38">
            <v>0</v>
          </cell>
        </row>
        <row r="39">
          <cell r="G39">
            <v>706</v>
          </cell>
          <cell r="H39">
            <v>0</v>
          </cell>
          <cell r="M39">
            <v>765</v>
          </cell>
          <cell r="N39">
            <v>0</v>
          </cell>
          <cell r="Y39">
            <v>1165</v>
          </cell>
          <cell r="Z39">
            <v>0</v>
          </cell>
        </row>
        <row r="41">
          <cell r="G41">
            <v>1115</v>
          </cell>
          <cell r="H41">
            <v>0</v>
          </cell>
          <cell r="M41">
            <v>742</v>
          </cell>
          <cell r="N41">
            <v>0</v>
          </cell>
          <cell r="Y41">
            <v>820</v>
          </cell>
          <cell r="Z41">
            <v>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0"/>
      <sheetName val="SVR 2021-2022"/>
    </sheetNames>
    <sheetDataSet>
      <sheetData sheetId="0">
        <row r="4">
          <cell r="D4" t="str">
            <v>Sociální služby Chomutov, příspěvková organizace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>
            <v>46789944</v>
          </cell>
        </row>
        <row r="8">
          <cell r="D8" t="str">
            <v>Písečná 5030, 430 04 Chomutov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49763</v>
          </cell>
          <cell r="H15">
            <v>147.30000000000001</v>
          </cell>
          <cell r="J15"/>
          <cell r="K15"/>
          <cell r="Y15">
            <v>51975</v>
          </cell>
          <cell r="Z15">
            <v>152</v>
          </cell>
        </row>
        <row r="16">
          <cell r="G16">
            <v>20672.2</v>
          </cell>
          <cell r="H16"/>
          <cell r="J16">
            <v>24594</v>
          </cell>
          <cell r="K16"/>
          <cell r="Y16">
            <v>26508.400000000001</v>
          </cell>
          <cell r="Z16"/>
        </row>
        <row r="17">
          <cell r="G17">
            <v>175</v>
          </cell>
          <cell r="H17"/>
          <cell r="J17">
            <v>170</v>
          </cell>
          <cell r="K17"/>
          <cell r="Y17">
            <v>0</v>
          </cell>
          <cell r="Z17"/>
        </row>
        <row r="18">
          <cell r="G18">
            <v>35024.800000000003</v>
          </cell>
          <cell r="H18"/>
          <cell r="J18"/>
          <cell r="K18">
            <v>41492</v>
          </cell>
          <cell r="Y18">
            <v>45637.599999999999</v>
          </cell>
          <cell r="Z18"/>
        </row>
        <row r="19">
          <cell r="G19">
            <v>0</v>
          </cell>
          <cell r="H19"/>
          <cell r="J19"/>
          <cell r="K19"/>
          <cell r="Y19">
            <v>0</v>
          </cell>
          <cell r="Z19"/>
        </row>
        <row r="20">
          <cell r="G20"/>
          <cell r="H20"/>
          <cell r="J20"/>
          <cell r="K20"/>
          <cell r="Y20">
            <v>0</v>
          </cell>
          <cell r="Z20"/>
        </row>
        <row r="21">
          <cell r="G21">
            <v>1517</v>
          </cell>
          <cell r="H21">
            <v>26.9</v>
          </cell>
          <cell r="J21"/>
          <cell r="K21"/>
          <cell r="Y21">
            <v>365</v>
          </cell>
          <cell r="Z21">
            <v>21</v>
          </cell>
        </row>
        <row r="22">
          <cell r="G22">
            <v>0</v>
          </cell>
          <cell r="H22">
            <v>25.9</v>
          </cell>
          <cell r="J22"/>
          <cell r="K22"/>
          <cell r="Y22">
            <v>0</v>
          </cell>
          <cell r="Z22">
            <v>21</v>
          </cell>
        </row>
        <row r="23">
          <cell r="G23">
            <v>0</v>
          </cell>
          <cell r="H23"/>
          <cell r="J23"/>
          <cell r="K23"/>
          <cell r="Y23">
            <v>0</v>
          </cell>
          <cell r="Z23"/>
        </row>
        <row r="28">
          <cell r="G28">
            <v>1425.7</v>
          </cell>
          <cell r="H28"/>
          <cell r="M28">
            <v>673</v>
          </cell>
          <cell r="N28"/>
          <cell r="Y28">
            <v>1492</v>
          </cell>
          <cell r="Z28"/>
        </row>
        <row r="29">
          <cell r="G29">
            <v>13732.9</v>
          </cell>
          <cell r="H29">
            <v>1.4</v>
          </cell>
          <cell r="M29">
            <v>14795</v>
          </cell>
          <cell r="N29"/>
          <cell r="Y29">
            <v>15338</v>
          </cell>
          <cell r="Z29">
            <v>3</v>
          </cell>
        </row>
        <row r="30">
          <cell r="G30">
            <v>8217.8000000000011</v>
          </cell>
          <cell r="H30"/>
          <cell r="M30">
            <v>9115</v>
          </cell>
          <cell r="N30"/>
          <cell r="Y30">
            <v>9150</v>
          </cell>
          <cell r="Z30"/>
        </row>
        <row r="31">
          <cell r="G31">
            <v>5519.3</v>
          </cell>
          <cell r="H31"/>
          <cell r="M31">
            <v>6112.2000000000007</v>
          </cell>
          <cell r="N31"/>
          <cell r="Y31">
            <v>6719</v>
          </cell>
          <cell r="Z31"/>
        </row>
        <row r="32">
          <cell r="G32">
            <v>55688.700000000004</v>
          </cell>
          <cell r="H32">
            <v>62.7</v>
          </cell>
          <cell r="M32">
            <v>62021.600000000006</v>
          </cell>
          <cell r="N32"/>
          <cell r="Y32">
            <v>64536</v>
          </cell>
          <cell r="Z32">
            <v>60</v>
          </cell>
        </row>
        <row r="33">
          <cell r="G33">
            <v>55169.9</v>
          </cell>
          <cell r="H33"/>
          <cell r="M33">
            <v>61952.800000000003</v>
          </cell>
          <cell r="N33"/>
          <cell r="Y33">
            <v>63836</v>
          </cell>
          <cell r="Z33">
            <v>60</v>
          </cell>
        </row>
        <row r="34">
          <cell r="G34">
            <v>518.80000000000007</v>
          </cell>
          <cell r="H34">
            <v>62.7</v>
          </cell>
          <cell r="M34">
            <v>68</v>
          </cell>
          <cell r="N34"/>
          <cell r="Y34">
            <v>700</v>
          </cell>
          <cell r="Z34"/>
        </row>
        <row r="35">
          <cell r="G35">
            <v>18635.199999999997</v>
          </cell>
          <cell r="H35">
            <v>21.3</v>
          </cell>
          <cell r="M35">
            <v>21087</v>
          </cell>
          <cell r="N35"/>
          <cell r="Y35">
            <v>21751</v>
          </cell>
          <cell r="Z35">
            <v>20</v>
          </cell>
        </row>
        <row r="36">
          <cell r="G36">
            <v>3.3</v>
          </cell>
          <cell r="H36"/>
          <cell r="M36">
            <v>2</v>
          </cell>
          <cell r="N36"/>
          <cell r="Y36">
            <v>4</v>
          </cell>
          <cell r="Z36"/>
        </row>
        <row r="37">
          <cell r="G37">
            <v>487.1</v>
          </cell>
          <cell r="H37"/>
          <cell r="M37">
            <v>1589</v>
          </cell>
          <cell r="N37"/>
          <cell r="Y37">
            <v>1432</v>
          </cell>
          <cell r="Z37"/>
        </row>
        <row r="38">
          <cell r="G38">
            <v>3442</v>
          </cell>
          <cell r="H38">
            <v>4.8</v>
          </cell>
          <cell r="M38">
            <v>3992.6000000000004</v>
          </cell>
          <cell r="N38"/>
          <cell r="Y38">
            <v>4154</v>
          </cell>
          <cell r="Z38"/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0"/>
      <sheetName val="SVR 2021-2022"/>
    </sheetNames>
    <sheetDataSet>
      <sheetData sheetId="0">
        <row r="4">
          <cell r="D4" t="str">
            <v>Zoopark Chomutov, p.o.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>
            <v>379719</v>
          </cell>
        </row>
        <row r="8">
          <cell r="D8" t="str">
            <v>Přemyslova 259, 430 01 Chomutov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24771023.300000001</v>
          </cell>
          <cell r="H15">
            <v>3100551.9699999997</v>
          </cell>
          <cell r="J15"/>
          <cell r="K15"/>
          <cell r="Y15">
            <v>24800000</v>
          </cell>
          <cell r="Z15">
            <v>3900000</v>
          </cell>
        </row>
        <row r="16">
          <cell r="G16">
            <v>36000000</v>
          </cell>
          <cell r="H16"/>
          <cell r="J16">
            <v>37700000</v>
          </cell>
          <cell r="K16"/>
          <cell r="Y16">
            <v>42000000</v>
          </cell>
          <cell r="Z16"/>
        </row>
        <row r="17">
          <cell r="G17">
            <v>0</v>
          </cell>
          <cell r="H17"/>
          <cell r="J17"/>
          <cell r="K17"/>
          <cell r="Y17">
            <v>0</v>
          </cell>
          <cell r="Z17"/>
        </row>
        <row r="18">
          <cell r="G18">
            <v>1372726</v>
          </cell>
          <cell r="H18"/>
          <cell r="J18"/>
          <cell r="K18">
            <v>1130000</v>
          </cell>
          <cell r="Y18">
            <v>1400000</v>
          </cell>
          <cell r="Z18"/>
        </row>
        <row r="19">
          <cell r="G19">
            <v>0</v>
          </cell>
          <cell r="H19"/>
          <cell r="J19"/>
          <cell r="K19"/>
          <cell r="Y19">
            <v>1000000</v>
          </cell>
          <cell r="Z19"/>
        </row>
        <row r="20">
          <cell r="G20">
            <v>634527.18000000005</v>
          </cell>
          <cell r="H20"/>
          <cell r="J20"/>
          <cell r="K20"/>
          <cell r="Y20">
            <v>0</v>
          </cell>
          <cell r="Z20"/>
        </row>
        <row r="21">
          <cell r="G21">
            <v>2046518.1800000002</v>
          </cell>
          <cell r="H21">
            <v>540</v>
          </cell>
          <cell r="J21"/>
          <cell r="K21"/>
          <cell r="Y21">
            <v>2200000</v>
          </cell>
          <cell r="Z21"/>
        </row>
        <row r="22">
          <cell r="G22">
            <v>0</v>
          </cell>
          <cell r="H22"/>
          <cell r="J22"/>
          <cell r="K22"/>
          <cell r="Y22">
            <v>0</v>
          </cell>
          <cell r="Z22"/>
        </row>
        <row r="23">
          <cell r="G23">
            <v>0</v>
          </cell>
          <cell r="H23"/>
          <cell r="J23"/>
          <cell r="K23"/>
          <cell r="Y23">
            <v>0</v>
          </cell>
          <cell r="Z23"/>
        </row>
        <row r="28">
          <cell r="G28">
            <v>2734646.89</v>
          </cell>
          <cell r="H28">
            <v>16970</v>
          </cell>
          <cell r="M28">
            <v>3580000</v>
          </cell>
          <cell r="N28">
            <v>100000</v>
          </cell>
          <cell r="Y28">
            <v>4000000</v>
          </cell>
          <cell r="Z28">
            <v>50000</v>
          </cell>
        </row>
        <row r="29">
          <cell r="G29">
            <v>8306021.4700000007</v>
          </cell>
          <cell r="H29">
            <v>377172.5</v>
          </cell>
          <cell r="M29">
            <v>7800000</v>
          </cell>
          <cell r="N29">
            <v>1100000</v>
          </cell>
          <cell r="Y29">
            <v>7800000</v>
          </cell>
          <cell r="Z29">
            <v>1100000</v>
          </cell>
        </row>
        <row r="30">
          <cell r="G30">
            <v>3180473.65</v>
          </cell>
          <cell r="H30"/>
          <cell r="M30">
            <v>3290000</v>
          </cell>
          <cell r="N30">
            <v>30000</v>
          </cell>
          <cell r="Y30">
            <v>3800000</v>
          </cell>
          <cell r="Z30">
            <v>0</v>
          </cell>
        </row>
        <row r="31">
          <cell r="G31">
            <v>7685458.0300000003</v>
          </cell>
          <cell r="H31">
            <v>69897</v>
          </cell>
          <cell r="M31">
            <v>9900000</v>
          </cell>
          <cell r="N31">
            <v>40000</v>
          </cell>
          <cell r="Y31">
            <v>9000000</v>
          </cell>
          <cell r="Z31">
            <v>60000</v>
          </cell>
        </row>
        <row r="32">
          <cell r="G32">
            <v>25203600</v>
          </cell>
          <cell r="H32">
            <v>900918</v>
          </cell>
          <cell r="M32">
            <v>27620000</v>
          </cell>
          <cell r="N32">
            <v>980000</v>
          </cell>
          <cell r="Y32">
            <v>28970000</v>
          </cell>
          <cell r="Z32">
            <v>800000</v>
          </cell>
        </row>
        <row r="33">
          <cell r="G33">
            <v>21852130</v>
          </cell>
          <cell r="H33">
            <v>694017</v>
          </cell>
          <cell r="M33">
            <v>25150000</v>
          </cell>
          <cell r="N33">
            <v>0</v>
          </cell>
          <cell r="Y33">
            <v>25950000</v>
          </cell>
          <cell r="Z33">
            <v>0</v>
          </cell>
        </row>
        <row r="34">
          <cell r="G34">
            <v>3351470</v>
          </cell>
          <cell r="H34">
            <v>206901</v>
          </cell>
          <cell r="M34">
            <v>2470000</v>
          </cell>
          <cell r="N34">
            <v>980000</v>
          </cell>
          <cell r="Y34">
            <v>3020000</v>
          </cell>
          <cell r="Z34">
            <v>800000</v>
          </cell>
        </row>
        <row r="35">
          <cell r="G35">
            <v>7910147</v>
          </cell>
          <cell r="H35">
            <v>245803</v>
          </cell>
          <cell r="M35">
            <v>8780000</v>
          </cell>
          <cell r="N35">
            <v>200000</v>
          </cell>
          <cell r="Y35">
            <v>8910000</v>
          </cell>
          <cell r="Z35">
            <v>250000</v>
          </cell>
        </row>
        <row r="36">
          <cell r="G36">
            <v>24793.48</v>
          </cell>
          <cell r="H36"/>
          <cell r="M36">
            <v>60000</v>
          </cell>
          <cell r="N36">
            <v>0</v>
          </cell>
          <cell r="Y36">
            <v>60000</v>
          </cell>
          <cell r="Z36"/>
        </row>
        <row r="37">
          <cell r="G37">
            <v>3389111.67</v>
          </cell>
          <cell r="H37"/>
          <cell r="M37">
            <v>2550000</v>
          </cell>
          <cell r="N37">
            <v>10000</v>
          </cell>
          <cell r="Y37">
            <v>7200000</v>
          </cell>
          <cell r="Z37">
            <v>440000</v>
          </cell>
        </row>
        <row r="38">
          <cell r="G38">
            <v>4528742.2099999972</v>
          </cell>
          <cell r="H38">
            <v>846840.84</v>
          </cell>
          <cell r="M38">
            <v>2960000</v>
          </cell>
          <cell r="N38">
            <v>100000</v>
          </cell>
          <cell r="Y38">
            <v>2760000</v>
          </cell>
          <cell r="Z38">
            <v>100000</v>
          </cell>
        </row>
        <row r="51">
          <cell r="G51">
            <v>419335.82</v>
          </cell>
          <cell r="M51">
            <v>200000</v>
          </cell>
          <cell r="Y51">
            <v>300000</v>
          </cell>
        </row>
        <row r="52">
          <cell r="G52">
            <v>16410326.850000003</v>
          </cell>
          <cell r="M52">
            <v>11800000</v>
          </cell>
          <cell r="Y52">
            <v>12000000</v>
          </cell>
        </row>
        <row r="53">
          <cell r="G53">
            <v>146011</v>
          </cell>
          <cell r="M53">
            <v>150000</v>
          </cell>
          <cell r="Y53">
            <v>146011</v>
          </cell>
        </row>
        <row r="54">
          <cell r="G54">
            <v>690140.77</v>
          </cell>
          <cell r="M54">
            <v>800000</v>
          </cell>
          <cell r="Y54">
            <v>500000</v>
          </cell>
        </row>
        <row r="57">
          <cell r="E57">
            <v>66</v>
          </cell>
          <cell r="J57">
            <v>86</v>
          </cell>
          <cell r="V57">
            <v>81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0"/>
      <sheetName val="SVR 2021-2022"/>
    </sheetNames>
    <sheetDataSet>
      <sheetData sheetId="0">
        <row r="4">
          <cell r="D4" t="str">
            <v>Technické služby města Chomutova, příspěvková organizace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>
            <v>79065</v>
          </cell>
        </row>
        <row r="8">
          <cell r="D8" t="str">
            <v>náměstí 1. máje 89, 430 01 Chomutov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14419887.290000001</v>
          </cell>
          <cell r="H15">
            <v>14441048.589999998</v>
          </cell>
          <cell r="M15">
            <v>15250000</v>
          </cell>
          <cell r="N15">
            <v>14487000</v>
          </cell>
          <cell r="Y15">
            <v>16230000</v>
          </cell>
          <cell r="Z15">
            <v>15050000</v>
          </cell>
        </row>
        <row r="16">
          <cell r="G16">
            <v>120461000</v>
          </cell>
          <cell r="H16">
            <v>0</v>
          </cell>
          <cell r="M16">
            <v>127400000</v>
          </cell>
          <cell r="N16">
            <v>0</v>
          </cell>
          <cell r="Y16">
            <v>134038000</v>
          </cell>
          <cell r="Z16">
            <v>0</v>
          </cell>
        </row>
        <row r="17">
          <cell r="G17">
            <v>0</v>
          </cell>
          <cell r="H17">
            <v>0</v>
          </cell>
          <cell r="M17">
            <v>0</v>
          </cell>
          <cell r="N17">
            <v>0</v>
          </cell>
          <cell r="Y17">
            <v>0</v>
          </cell>
          <cell r="Z17">
            <v>0</v>
          </cell>
        </row>
        <row r="18">
          <cell r="G18">
            <v>988254</v>
          </cell>
          <cell r="H18">
            <v>0</v>
          </cell>
          <cell r="M18">
            <v>1510000</v>
          </cell>
          <cell r="N18">
            <v>0</v>
          </cell>
          <cell r="Y18">
            <v>1261073</v>
          </cell>
          <cell r="Z18">
            <v>0</v>
          </cell>
        </row>
        <row r="19">
          <cell r="G19">
            <v>0</v>
          </cell>
          <cell r="H19">
            <v>0</v>
          </cell>
          <cell r="M19">
            <v>921792</v>
          </cell>
          <cell r="N19">
            <v>0</v>
          </cell>
          <cell r="Y19">
            <v>0</v>
          </cell>
          <cell r="Z19">
            <v>0</v>
          </cell>
        </row>
        <row r="20">
          <cell r="G20"/>
          <cell r="H20">
            <v>0</v>
          </cell>
          <cell r="M20">
            <v>0</v>
          </cell>
          <cell r="N20">
            <v>0</v>
          </cell>
          <cell r="Y20">
            <v>0</v>
          </cell>
          <cell r="Z20">
            <v>0</v>
          </cell>
        </row>
        <row r="21">
          <cell r="G21">
            <v>2741534.16</v>
          </cell>
          <cell r="H21">
            <v>12301.37</v>
          </cell>
          <cell r="M21">
            <v>0</v>
          </cell>
          <cell r="N21">
            <v>0</v>
          </cell>
          <cell r="Y21">
            <v>1396342</v>
          </cell>
          <cell r="Z21">
            <v>6000</v>
          </cell>
        </row>
        <row r="22">
          <cell r="G22">
            <v>0</v>
          </cell>
          <cell r="H22">
            <v>0</v>
          </cell>
          <cell r="M22">
            <v>0</v>
          </cell>
          <cell r="N22">
            <v>0</v>
          </cell>
          <cell r="Y22">
            <v>625000</v>
          </cell>
          <cell r="Z22">
            <v>0</v>
          </cell>
        </row>
        <row r="23">
          <cell r="G23">
            <v>0</v>
          </cell>
          <cell r="H23">
            <v>0</v>
          </cell>
          <cell r="M23">
            <v>0</v>
          </cell>
          <cell r="N23">
            <v>0</v>
          </cell>
          <cell r="Y23">
            <v>0</v>
          </cell>
          <cell r="Z23">
            <v>0</v>
          </cell>
        </row>
        <row r="28">
          <cell r="G28">
            <v>4967740.33</v>
          </cell>
          <cell r="H28">
            <v>22338.870000000003</v>
          </cell>
          <cell r="M28">
            <v>2761040</v>
          </cell>
          <cell r="N28">
            <v>25500</v>
          </cell>
          <cell r="Y28">
            <v>3106398.83</v>
          </cell>
          <cell r="Z28">
            <v>38000</v>
          </cell>
        </row>
        <row r="29">
          <cell r="G29">
            <v>11785809.41</v>
          </cell>
          <cell r="H29">
            <v>2327500.81</v>
          </cell>
          <cell r="M29">
            <v>10900673.98</v>
          </cell>
          <cell r="N29">
            <v>2025500</v>
          </cell>
          <cell r="Y29">
            <v>10860000</v>
          </cell>
          <cell r="Z29">
            <v>2407500</v>
          </cell>
        </row>
        <row r="30">
          <cell r="G30">
            <v>9090778.2599999979</v>
          </cell>
          <cell r="H30">
            <v>53939.41</v>
          </cell>
          <cell r="M30">
            <v>8691017</v>
          </cell>
          <cell r="N30">
            <v>44000</v>
          </cell>
          <cell r="Y30">
            <v>8757000</v>
          </cell>
          <cell r="Z30">
            <v>65000</v>
          </cell>
        </row>
        <row r="31">
          <cell r="G31">
            <v>30470715.739999995</v>
          </cell>
          <cell r="H31">
            <v>3946598.0500000003</v>
          </cell>
          <cell r="M31">
            <v>30541510.170000002</v>
          </cell>
          <cell r="N31">
            <v>3858400</v>
          </cell>
          <cell r="Y31">
            <v>29320000</v>
          </cell>
          <cell r="Z31">
            <v>4296180</v>
          </cell>
        </row>
        <row r="32">
          <cell r="G32">
            <v>47323599.579999998</v>
          </cell>
          <cell r="H32">
            <v>2653082.42</v>
          </cell>
          <cell r="M32">
            <v>54588149.780000001</v>
          </cell>
          <cell r="N32">
            <v>2740259.1</v>
          </cell>
          <cell r="Y32">
            <v>59384719.997649997</v>
          </cell>
          <cell r="Z32">
            <v>2711000</v>
          </cell>
        </row>
        <row r="33">
          <cell r="G33">
            <v>46643573.579999998</v>
          </cell>
          <cell r="H33">
            <v>2653082.42</v>
          </cell>
          <cell r="M33">
            <v>53800485.939999998</v>
          </cell>
          <cell r="N33">
            <v>2737037.6</v>
          </cell>
          <cell r="Y33">
            <v>58589719.99764999</v>
          </cell>
          <cell r="Z33">
            <v>2711000</v>
          </cell>
        </row>
        <row r="34">
          <cell r="G34">
            <v>680026</v>
          </cell>
          <cell r="H34">
            <v>0</v>
          </cell>
          <cell r="M34">
            <v>787663.84</v>
          </cell>
          <cell r="N34">
            <v>15000</v>
          </cell>
          <cell r="Y34">
            <v>795000</v>
          </cell>
          <cell r="Z34">
            <v>0</v>
          </cell>
        </row>
        <row r="35">
          <cell r="G35">
            <v>17025139.510000002</v>
          </cell>
          <cell r="H35">
            <v>959914.48</v>
          </cell>
          <cell r="M35">
            <v>19822539.480000004</v>
          </cell>
          <cell r="N35">
            <v>985753.5</v>
          </cell>
          <cell r="Y35">
            <v>21259729.759158701</v>
          </cell>
          <cell r="Z35">
            <v>978838</v>
          </cell>
        </row>
        <row r="36">
          <cell r="G36">
            <v>75881.859999999986</v>
          </cell>
          <cell r="H36">
            <v>358684</v>
          </cell>
          <cell r="M36">
            <v>139600</v>
          </cell>
          <cell r="N36">
            <v>338500</v>
          </cell>
          <cell r="Y36">
            <v>73100</v>
          </cell>
          <cell r="Z36">
            <v>360100</v>
          </cell>
        </row>
        <row r="37">
          <cell r="G37">
            <v>10571459.58</v>
          </cell>
          <cell r="H37">
            <v>1139539.4200000002</v>
          </cell>
          <cell r="M37">
            <v>10782000</v>
          </cell>
          <cell r="N37">
            <v>1501500</v>
          </cell>
          <cell r="Y37">
            <v>14033165.999999998</v>
          </cell>
          <cell r="Z37">
            <v>1288200</v>
          </cell>
        </row>
        <row r="38">
          <cell r="G38">
            <v>8301884.7300000191</v>
          </cell>
          <cell r="H38">
            <v>1855637.2400000005</v>
          </cell>
          <cell r="M38">
            <v>7502848.9900000002</v>
          </cell>
          <cell r="N38">
            <v>2320000</v>
          </cell>
          <cell r="Y38">
            <v>7202300.4119868446</v>
          </cell>
          <cell r="Z38">
            <v>1840182</v>
          </cell>
        </row>
        <row r="51">
          <cell r="G51">
            <v>0</v>
          </cell>
        </row>
        <row r="52">
          <cell r="G52">
            <v>4307846</v>
          </cell>
          <cell r="M52">
            <v>989431.98000000045</v>
          </cell>
          <cell r="Y52">
            <v>8209437.0000000019</v>
          </cell>
        </row>
        <row r="53">
          <cell r="G53">
            <v>0</v>
          </cell>
          <cell r="M53">
            <v>0</v>
          </cell>
        </row>
        <row r="54">
          <cell r="G54">
            <v>157290</v>
          </cell>
          <cell r="M54">
            <v>68301.990800000029</v>
          </cell>
          <cell r="Y54">
            <v>182014.39995299978</v>
          </cell>
        </row>
        <row r="57">
          <cell r="E57">
            <v>189</v>
          </cell>
          <cell r="J57">
            <v>200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264"/>
  <sheetViews>
    <sheetView showGridLines="0" tabSelected="1" zoomScale="80" zoomScaleNormal="80" zoomScaleSheetLayoutView="80" workbookViewId="0">
      <selection activeCell="C71" sqref="C71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18.28515625" style="141" customWidth="1"/>
    <col min="8" max="9" width="14.28515625" customWidth="1"/>
    <col min="10" max="10" width="19.7109375" customWidth="1"/>
    <col min="11" max="12" width="14.28515625" customWidth="1"/>
    <col min="13" max="13" width="20.42578125" customWidth="1"/>
    <col min="14" max="15" width="14.28515625" customWidth="1"/>
    <col min="16" max="16" width="20.28515625" customWidth="1"/>
    <col min="17" max="18" width="14.28515625" customWidth="1"/>
    <col min="19" max="19" width="4" style="4" customWidth="1"/>
    <col min="20" max="16384" width="9.140625" style="4" hidden="1"/>
  </cols>
  <sheetData>
    <row r="1" spans="1:2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21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21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21" ht="21" x14ac:dyDescent="0.35">
      <c r="A4" s="1"/>
      <c r="B4" s="1" t="s">
        <v>1</v>
      </c>
      <c r="C4" s="1"/>
      <c r="D4" s="167" t="s">
        <v>2</v>
      </c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</row>
    <row r="5" spans="1:21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</row>
    <row r="6" spans="1:21" x14ac:dyDescent="0.25">
      <c r="A6" s="1"/>
      <c r="B6" s="1" t="s">
        <v>3</v>
      </c>
      <c r="C6" s="1"/>
      <c r="D6" s="6">
        <v>360589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</row>
    <row r="7" spans="1:21" ht="3.75" customHeight="1" x14ac:dyDescent="0.25">
      <c r="A7" s="1"/>
      <c r="B7" s="1"/>
      <c r="C7" s="1"/>
      <c r="D7" s="7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 t="s">
        <v>4</v>
      </c>
      <c r="C8" s="1"/>
      <c r="D8" s="168" t="s">
        <v>5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</row>
    <row r="9" spans="1:21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21" ht="29.25" customHeight="1" thickBot="1" x14ac:dyDescent="0.3">
      <c r="A10" s="1"/>
      <c r="B10" s="8" t="s">
        <v>6</v>
      </c>
      <c r="C10" s="9" t="s">
        <v>7</v>
      </c>
      <c r="D10" s="169" t="s">
        <v>8</v>
      </c>
      <c r="E10" s="169"/>
      <c r="F10" s="170"/>
      <c r="G10" s="169" t="s">
        <v>9</v>
      </c>
      <c r="H10" s="169"/>
      <c r="I10" s="171"/>
      <c r="J10" s="172" t="s">
        <v>10</v>
      </c>
      <c r="K10" s="169"/>
      <c r="L10" s="170"/>
      <c r="M10" s="173" t="s">
        <v>11</v>
      </c>
      <c r="N10" s="169"/>
      <c r="O10" s="170"/>
      <c r="P10" s="169" t="s">
        <v>12</v>
      </c>
      <c r="Q10" s="169"/>
      <c r="R10" s="170"/>
      <c r="S10" s="3"/>
    </row>
    <row r="11" spans="1:21" ht="30.75" customHeight="1" thickBot="1" x14ac:dyDescent="0.3">
      <c r="A11" s="1"/>
      <c r="B11" s="10"/>
      <c r="C11" s="11"/>
      <c r="D11" s="12" t="s">
        <v>13</v>
      </c>
      <c r="E11" s="13" t="s">
        <v>14</v>
      </c>
      <c r="F11" s="13" t="s">
        <v>15</v>
      </c>
      <c r="G11" s="12" t="s">
        <v>13</v>
      </c>
      <c r="H11" s="13" t="s">
        <v>14</v>
      </c>
      <c r="I11" s="14" t="s">
        <v>15</v>
      </c>
      <c r="J11" s="14" t="s">
        <v>13</v>
      </c>
      <c r="K11" s="13" t="s">
        <v>14</v>
      </c>
      <c r="L11" s="13" t="s">
        <v>15</v>
      </c>
      <c r="M11" s="15" t="s">
        <v>13</v>
      </c>
      <c r="N11" s="13" t="s">
        <v>14</v>
      </c>
      <c r="O11" s="13" t="s">
        <v>15</v>
      </c>
      <c r="P11" s="12" t="s">
        <v>13</v>
      </c>
      <c r="Q11" s="13" t="s">
        <v>14</v>
      </c>
      <c r="R11" s="13" t="s">
        <v>15</v>
      </c>
      <c r="S11" s="3"/>
    </row>
    <row r="12" spans="1:21" ht="15.75" customHeight="1" thickBot="1" x14ac:dyDescent="0.3">
      <c r="A12" s="1"/>
      <c r="B12" s="16"/>
      <c r="C12" s="17" t="s">
        <v>16</v>
      </c>
      <c r="D12" s="184"/>
      <c r="E12" s="184"/>
      <c r="F12" s="185"/>
      <c r="G12" s="184"/>
      <c r="H12" s="184"/>
      <c r="I12" s="184"/>
      <c r="J12" s="186"/>
      <c r="K12" s="184"/>
      <c r="L12" s="185"/>
      <c r="M12" s="184"/>
      <c r="N12" s="184"/>
      <c r="O12" s="185"/>
      <c r="P12" s="184"/>
      <c r="Q12" s="184"/>
      <c r="R12" s="185"/>
      <c r="S12" s="3"/>
    </row>
    <row r="13" spans="1:21" ht="15.75" customHeight="1" x14ac:dyDescent="0.25">
      <c r="A13" s="1"/>
      <c r="B13" s="174" t="s">
        <v>6</v>
      </c>
      <c r="C13" s="176" t="s">
        <v>7</v>
      </c>
      <c r="D13" s="178" t="s">
        <v>17</v>
      </c>
      <c r="E13" s="180" t="s">
        <v>18</v>
      </c>
      <c r="F13" s="182" t="s">
        <v>16</v>
      </c>
      <c r="G13" s="187" t="s">
        <v>17</v>
      </c>
      <c r="H13" s="180" t="s">
        <v>18</v>
      </c>
      <c r="I13" s="189" t="s">
        <v>16</v>
      </c>
      <c r="J13" s="178" t="s">
        <v>17</v>
      </c>
      <c r="K13" s="180" t="s">
        <v>18</v>
      </c>
      <c r="L13" s="182" t="s">
        <v>16</v>
      </c>
      <c r="M13" s="191" t="s">
        <v>17</v>
      </c>
      <c r="N13" s="180" t="s">
        <v>18</v>
      </c>
      <c r="O13" s="182" t="s">
        <v>16</v>
      </c>
      <c r="P13" s="187" t="s">
        <v>17</v>
      </c>
      <c r="Q13" s="180" t="s">
        <v>18</v>
      </c>
      <c r="R13" s="182" t="s">
        <v>16</v>
      </c>
      <c r="S13" s="3"/>
    </row>
    <row r="14" spans="1:21" ht="15.75" thickBot="1" x14ac:dyDescent="0.3">
      <c r="A14" s="1"/>
      <c r="B14" s="175"/>
      <c r="C14" s="177"/>
      <c r="D14" s="179"/>
      <c r="E14" s="181"/>
      <c r="F14" s="183"/>
      <c r="G14" s="188"/>
      <c r="H14" s="181"/>
      <c r="I14" s="190"/>
      <c r="J14" s="179"/>
      <c r="K14" s="181"/>
      <c r="L14" s="183"/>
      <c r="M14" s="192"/>
      <c r="N14" s="181"/>
      <c r="O14" s="183"/>
      <c r="P14" s="188"/>
      <c r="Q14" s="181"/>
      <c r="R14" s="183"/>
      <c r="S14" s="3"/>
    </row>
    <row r="15" spans="1:21" x14ac:dyDescent="0.25">
      <c r="A15" s="1"/>
      <c r="B15" s="18" t="s">
        <v>19</v>
      </c>
      <c r="C15" s="19" t="s">
        <v>20</v>
      </c>
      <c r="D15" s="20">
        <f>'[1]NR 2020'!G15:G23</f>
        <v>2719.1</v>
      </c>
      <c r="E15" s="21">
        <f>'[1]NR 2020'!H15</f>
        <v>0.5</v>
      </c>
      <c r="F15" s="22">
        <f t="shared" ref="F15:F23" si="0">D15+E15</f>
        <v>2719.6</v>
      </c>
      <c r="G15" s="20">
        <v>2308</v>
      </c>
      <c r="H15" s="21">
        <v>10</v>
      </c>
      <c r="I15" s="22">
        <v>2318</v>
      </c>
      <c r="J15" s="23">
        <v>2850</v>
      </c>
      <c r="K15" s="23"/>
      <c r="L15" s="22">
        <f>SUM(J15:K15)</f>
        <v>2850</v>
      </c>
      <c r="M15" s="20">
        <v>2850</v>
      </c>
      <c r="N15" s="21"/>
      <c r="O15" s="22">
        <f>SUM(M15:N15)</f>
        <v>2850</v>
      </c>
      <c r="P15" s="20">
        <v>2850</v>
      </c>
      <c r="Q15" s="21"/>
      <c r="R15" s="22">
        <f>SUM(P15:Q15)</f>
        <v>2850</v>
      </c>
      <c r="S15" s="3"/>
    </row>
    <row r="16" spans="1:21" x14ac:dyDescent="0.25">
      <c r="A16" s="1"/>
      <c r="B16" s="24" t="s">
        <v>21</v>
      </c>
      <c r="C16" s="25" t="s">
        <v>22</v>
      </c>
      <c r="D16" s="20">
        <f>'[1]NR 2020'!G16:G24</f>
        <v>21080.1</v>
      </c>
      <c r="E16" s="21">
        <f>'[1]NR 2020'!H16</f>
        <v>0</v>
      </c>
      <c r="F16" s="22">
        <f t="shared" si="0"/>
        <v>21080.1</v>
      </c>
      <c r="G16" s="26">
        <v>24536</v>
      </c>
      <c r="H16" s="27"/>
      <c r="I16" s="22">
        <v>24536</v>
      </c>
      <c r="J16" s="28">
        <v>26538</v>
      </c>
      <c r="K16" s="27"/>
      <c r="L16" s="22">
        <f t="shared" ref="L16:L23" si="1">SUM(J16:K16)</f>
        <v>26538</v>
      </c>
      <c r="M16" s="26">
        <v>28321</v>
      </c>
      <c r="N16" s="27"/>
      <c r="O16" s="22">
        <f t="shared" ref="O16:O23" si="2">SUM(M16:N16)</f>
        <v>28321</v>
      </c>
      <c r="P16" s="26">
        <v>29911</v>
      </c>
      <c r="Q16" s="27"/>
      <c r="R16" s="22">
        <f t="shared" ref="R16:R23" si="3">SUM(P16:Q16)</f>
        <v>29911</v>
      </c>
      <c r="S16" s="3"/>
    </row>
    <row r="17" spans="1:19" x14ac:dyDescent="0.25">
      <c r="A17" s="1"/>
      <c r="B17" s="24" t="s">
        <v>23</v>
      </c>
      <c r="C17" s="29" t="s">
        <v>24</v>
      </c>
      <c r="D17" s="20">
        <f>'[1]NR 2020'!G17:G25</f>
        <v>50.5</v>
      </c>
      <c r="E17" s="21">
        <f>'[1]NR 2020'!H17</f>
        <v>0</v>
      </c>
      <c r="F17" s="22">
        <f t="shared" si="0"/>
        <v>50.5</v>
      </c>
      <c r="G17" s="26">
        <v>0</v>
      </c>
      <c r="H17" s="30"/>
      <c r="I17" s="22">
        <v>0</v>
      </c>
      <c r="J17" s="28">
        <v>0</v>
      </c>
      <c r="K17" s="30"/>
      <c r="L17" s="22">
        <f t="shared" si="1"/>
        <v>0</v>
      </c>
      <c r="M17" s="26">
        <v>0</v>
      </c>
      <c r="N17" s="30"/>
      <c r="O17" s="22">
        <f t="shared" si="2"/>
        <v>0</v>
      </c>
      <c r="P17" s="26">
        <v>0</v>
      </c>
      <c r="Q17" s="30"/>
      <c r="R17" s="22">
        <f t="shared" si="3"/>
        <v>0</v>
      </c>
      <c r="S17" s="3"/>
    </row>
    <row r="18" spans="1:19" x14ac:dyDescent="0.25">
      <c r="A18" s="1"/>
      <c r="B18" s="24" t="s">
        <v>25</v>
      </c>
      <c r="C18" s="31" t="s">
        <v>26</v>
      </c>
      <c r="D18" s="20">
        <f>'[1]NR 2020'!G18:G26</f>
        <v>1426.5</v>
      </c>
      <c r="E18" s="21">
        <f>'[1]NR 2020'!H18</f>
        <v>0</v>
      </c>
      <c r="F18" s="22">
        <f t="shared" si="0"/>
        <v>1426.5</v>
      </c>
      <c r="G18" s="26">
        <v>1000</v>
      </c>
      <c r="H18" s="21"/>
      <c r="I18" s="22">
        <v>1000</v>
      </c>
      <c r="J18" s="28">
        <v>1235</v>
      </c>
      <c r="K18" s="21"/>
      <c r="L18" s="22">
        <f t="shared" si="1"/>
        <v>1235</v>
      </c>
      <c r="M18" s="26">
        <v>1235</v>
      </c>
      <c r="N18" s="21"/>
      <c r="O18" s="22">
        <f t="shared" si="2"/>
        <v>1235</v>
      </c>
      <c r="P18" s="26">
        <v>1235</v>
      </c>
      <c r="Q18" s="21"/>
      <c r="R18" s="22">
        <f t="shared" si="3"/>
        <v>1235</v>
      </c>
      <c r="S18" s="3"/>
    </row>
    <row r="19" spans="1:19" x14ac:dyDescent="0.25">
      <c r="A19" s="1"/>
      <c r="B19" s="24" t="s">
        <v>27</v>
      </c>
      <c r="C19" s="32" t="s">
        <v>28</v>
      </c>
      <c r="D19" s="20">
        <f>'[1]NR 2020'!G19:G27</f>
        <v>37.299999999999997</v>
      </c>
      <c r="E19" s="21">
        <f>'[1]NR 2020'!H19</f>
        <v>0</v>
      </c>
      <c r="F19" s="22">
        <f t="shared" si="0"/>
        <v>37.299999999999997</v>
      </c>
      <c r="G19" s="26">
        <v>0</v>
      </c>
      <c r="H19" s="33"/>
      <c r="I19" s="22">
        <v>0</v>
      </c>
      <c r="J19" s="28">
        <v>48</v>
      </c>
      <c r="K19" s="33"/>
      <c r="L19" s="22">
        <f t="shared" si="1"/>
        <v>48</v>
      </c>
      <c r="M19" s="26">
        <v>48</v>
      </c>
      <c r="N19" s="33"/>
      <c r="O19" s="22">
        <f t="shared" si="2"/>
        <v>48</v>
      </c>
      <c r="P19" s="26">
        <v>48</v>
      </c>
      <c r="Q19" s="33"/>
      <c r="R19" s="22">
        <f t="shared" si="3"/>
        <v>48</v>
      </c>
      <c r="S19" s="3"/>
    </row>
    <row r="20" spans="1:19" x14ac:dyDescent="0.25">
      <c r="A20" s="1"/>
      <c r="B20" s="24" t="s">
        <v>29</v>
      </c>
      <c r="C20" s="34" t="s">
        <v>30</v>
      </c>
      <c r="D20" s="20">
        <f>'[1]NR 2020'!G20:G28</f>
        <v>0</v>
      </c>
      <c r="E20" s="21">
        <f>'[1]NR 2020'!H20</f>
        <v>0</v>
      </c>
      <c r="F20" s="22">
        <f t="shared" si="0"/>
        <v>0</v>
      </c>
      <c r="G20" s="26">
        <v>0</v>
      </c>
      <c r="H20" s="33"/>
      <c r="I20" s="22">
        <v>0</v>
      </c>
      <c r="J20" s="28">
        <v>0</v>
      </c>
      <c r="K20" s="33"/>
      <c r="L20" s="22">
        <f t="shared" si="1"/>
        <v>0</v>
      </c>
      <c r="M20" s="26">
        <v>0</v>
      </c>
      <c r="N20" s="33"/>
      <c r="O20" s="22">
        <f t="shared" si="2"/>
        <v>0</v>
      </c>
      <c r="P20" s="26">
        <v>0</v>
      </c>
      <c r="Q20" s="33"/>
      <c r="R20" s="22">
        <f t="shared" si="3"/>
        <v>0</v>
      </c>
      <c r="S20" s="3"/>
    </row>
    <row r="21" spans="1:19" x14ac:dyDescent="0.25">
      <c r="A21" s="1"/>
      <c r="B21" s="24" t="s">
        <v>31</v>
      </c>
      <c r="C21" s="35" t="s">
        <v>32</v>
      </c>
      <c r="D21" s="20">
        <f>'[1]NR 2020'!G21:G29</f>
        <v>240.8</v>
      </c>
      <c r="E21" s="21">
        <f>'[1]NR 2020'!H21</f>
        <v>0</v>
      </c>
      <c r="F21" s="22">
        <f t="shared" si="0"/>
        <v>240.8</v>
      </c>
      <c r="G21" s="26">
        <v>130</v>
      </c>
      <c r="H21" s="36"/>
      <c r="I21" s="22">
        <v>130</v>
      </c>
      <c r="J21" s="28">
        <v>175</v>
      </c>
      <c r="K21" s="36"/>
      <c r="L21" s="22">
        <f t="shared" si="1"/>
        <v>175</v>
      </c>
      <c r="M21" s="26">
        <v>175</v>
      </c>
      <c r="N21" s="36"/>
      <c r="O21" s="22">
        <f t="shared" si="2"/>
        <v>175</v>
      </c>
      <c r="P21" s="26">
        <v>175</v>
      </c>
      <c r="Q21" s="36"/>
      <c r="R21" s="22">
        <f t="shared" si="3"/>
        <v>175</v>
      </c>
      <c r="S21" s="3"/>
    </row>
    <row r="22" spans="1:19" x14ac:dyDescent="0.25">
      <c r="A22" s="1"/>
      <c r="B22" s="24" t="s">
        <v>33</v>
      </c>
      <c r="C22" s="35" t="s">
        <v>34</v>
      </c>
      <c r="D22" s="20">
        <f>'[1]NR 2020'!G22:G30</f>
        <v>188.5</v>
      </c>
      <c r="E22" s="21">
        <f>'[1]NR 2020'!H22</f>
        <v>0</v>
      </c>
      <c r="F22" s="22">
        <f t="shared" si="0"/>
        <v>188.5</v>
      </c>
      <c r="G22" s="26">
        <v>140</v>
      </c>
      <c r="H22" s="36"/>
      <c r="I22" s="22">
        <v>140</v>
      </c>
      <c r="J22" s="28">
        <v>640</v>
      </c>
      <c r="K22" s="36"/>
      <c r="L22" s="22">
        <f t="shared" si="1"/>
        <v>640</v>
      </c>
      <c r="M22" s="26">
        <v>640</v>
      </c>
      <c r="N22" s="36"/>
      <c r="O22" s="22">
        <f t="shared" si="2"/>
        <v>640</v>
      </c>
      <c r="P22" s="26">
        <v>640</v>
      </c>
      <c r="Q22" s="36"/>
      <c r="R22" s="22">
        <f t="shared" si="3"/>
        <v>640</v>
      </c>
      <c r="S22" s="3"/>
    </row>
    <row r="23" spans="1:19" ht="15.75" thickBot="1" x14ac:dyDescent="0.3">
      <c r="A23" s="1"/>
      <c r="B23" s="37" t="s">
        <v>35</v>
      </c>
      <c r="C23" s="38" t="s">
        <v>36</v>
      </c>
      <c r="D23" s="20">
        <f>'[1]NR 2020'!G23:G31</f>
        <v>23.9</v>
      </c>
      <c r="E23" s="21">
        <f>'[1]NR 2020'!H23</f>
        <v>0</v>
      </c>
      <c r="F23" s="39">
        <f t="shared" si="0"/>
        <v>23.9</v>
      </c>
      <c r="G23" s="40">
        <v>20</v>
      </c>
      <c r="H23" s="41"/>
      <c r="I23" s="39">
        <v>20</v>
      </c>
      <c r="J23" s="42">
        <v>25</v>
      </c>
      <c r="K23" s="43"/>
      <c r="L23" s="22">
        <f t="shared" si="1"/>
        <v>25</v>
      </c>
      <c r="M23" s="40">
        <v>25</v>
      </c>
      <c r="N23" s="41"/>
      <c r="O23" s="22">
        <f t="shared" si="2"/>
        <v>25</v>
      </c>
      <c r="P23" s="40">
        <v>25</v>
      </c>
      <c r="Q23" s="41"/>
      <c r="R23" s="22">
        <f t="shared" si="3"/>
        <v>25</v>
      </c>
      <c r="S23" s="3"/>
    </row>
    <row r="24" spans="1:19" ht="15.75" thickBot="1" x14ac:dyDescent="0.3">
      <c r="A24" s="1"/>
      <c r="B24" s="44" t="s">
        <v>37</v>
      </c>
      <c r="C24" s="45" t="s">
        <v>38</v>
      </c>
      <c r="D24" s="46">
        <f t="shared" ref="D24:L24" si="4">SUM(D15:D21)</f>
        <v>25554.299999999996</v>
      </c>
      <c r="E24" s="46">
        <f t="shared" si="4"/>
        <v>0.5</v>
      </c>
      <c r="F24" s="46">
        <f t="shared" si="4"/>
        <v>25554.799999999996</v>
      </c>
      <c r="G24" s="46">
        <f t="shared" si="4"/>
        <v>27974</v>
      </c>
      <c r="H24" s="46">
        <f t="shared" si="4"/>
        <v>10</v>
      </c>
      <c r="I24" s="47">
        <f t="shared" si="4"/>
        <v>27984</v>
      </c>
      <c r="J24" s="48">
        <f t="shared" si="4"/>
        <v>30846</v>
      </c>
      <c r="K24" s="48">
        <f t="shared" si="4"/>
        <v>0</v>
      </c>
      <c r="L24" s="48">
        <f t="shared" si="4"/>
        <v>30846</v>
      </c>
      <c r="M24" s="49">
        <f>SUM(M15:M21)</f>
        <v>32629</v>
      </c>
      <c r="N24" s="46">
        <f t="shared" ref="N24:Q24" si="5">SUM(N15:N21)</f>
        <v>0</v>
      </c>
      <c r="O24" s="46">
        <f t="shared" si="5"/>
        <v>32629</v>
      </c>
      <c r="P24" s="46">
        <f>SUM(P15:P21)</f>
        <v>34219</v>
      </c>
      <c r="Q24" s="46">
        <f t="shared" si="5"/>
        <v>0</v>
      </c>
      <c r="R24" s="46">
        <f>SUM(R15:R21)</f>
        <v>34219</v>
      </c>
      <c r="S24" s="3"/>
    </row>
    <row r="25" spans="1:19" ht="15.75" customHeight="1" thickBot="1" x14ac:dyDescent="0.3">
      <c r="A25" s="1"/>
      <c r="B25" s="50"/>
      <c r="C25" s="51" t="s">
        <v>39</v>
      </c>
      <c r="D25" s="199"/>
      <c r="E25" s="199"/>
      <c r="F25" s="200"/>
      <c r="G25" s="199"/>
      <c r="H25" s="199"/>
      <c r="I25" s="199"/>
      <c r="J25" s="201"/>
      <c r="K25" s="199"/>
      <c r="L25" s="200"/>
      <c r="M25" s="199"/>
      <c r="N25" s="199"/>
      <c r="O25" s="200"/>
      <c r="P25" s="199"/>
      <c r="Q25" s="199"/>
      <c r="R25" s="200"/>
      <c r="S25" s="3"/>
    </row>
    <row r="26" spans="1:19" x14ac:dyDescent="0.25">
      <c r="A26" s="1"/>
      <c r="B26" s="174" t="s">
        <v>6</v>
      </c>
      <c r="C26" s="176" t="s">
        <v>7</v>
      </c>
      <c r="D26" s="193" t="s">
        <v>40</v>
      </c>
      <c r="E26" s="195" t="s">
        <v>41</v>
      </c>
      <c r="F26" s="197" t="s">
        <v>42</v>
      </c>
      <c r="G26" s="202" t="s">
        <v>40</v>
      </c>
      <c r="H26" s="195" t="s">
        <v>41</v>
      </c>
      <c r="I26" s="204" t="s">
        <v>42</v>
      </c>
      <c r="J26" s="193" t="s">
        <v>40</v>
      </c>
      <c r="K26" s="195" t="s">
        <v>41</v>
      </c>
      <c r="L26" s="197" t="s">
        <v>42</v>
      </c>
      <c r="M26" s="207" t="s">
        <v>40</v>
      </c>
      <c r="N26" s="195" t="s">
        <v>41</v>
      </c>
      <c r="O26" s="197" t="s">
        <v>42</v>
      </c>
      <c r="P26" s="202" t="s">
        <v>40</v>
      </c>
      <c r="Q26" s="195" t="s">
        <v>41</v>
      </c>
      <c r="R26" s="197" t="s">
        <v>42</v>
      </c>
      <c r="S26" s="3"/>
    </row>
    <row r="27" spans="1:19" ht="15.75" thickBot="1" x14ac:dyDescent="0.3">
      <c r="A27" s="1"/>
      <c r="B27" s="175"/>
      <c r="C27" s="177"/>
      <c r="D27" s="194"/>
      <c r="E27" s="196"/>
      <c r="F27" s="198"/>
      <c r="G27" s="203"/>
      <c r="H27" s="196"/>
      <c r="I27" s="205"/>
      <c r="J27" s="194"/>
      <c r="K27" s="196"/>
      <c r="L27" s="206"/>
      <c r="M27" s="208"/>
      <c r="N27" s="196"/>
      <c r="O27" s="198"/>
      <c r="P27" s="203"/>
      <c r="Q27" s="196"/>
      <c r="R27" s="198"/>
      <c r="S27" s="3"/>
    </row>
    <row r="28" spans="1:19" x14ac:dyDescent="0.25">
      <c r="A28" s="1"/>
      <c r="B28" s="18" t="s">
        <v>43</v>
      </c>
      <c r="C28" s="52" t="s">
        <v>44</v>
      </c>
      <c r="D28" s="20">
        <f>'[1]NR 2020'!G28</f>
        <v>293.7</v>
      </c>
      <c r="E28" s="21">
        <f>'[1]NR 2020'!H28:H38</f>
        <v>0</v>
      </c>
      <c r="F28" s="22">
        <f>'[1]NR 2020'!I28:I38</f>
        <v>293.7</v>
      </c>
      <c r="G28" s="53">
        <v>320</v>
      </c>
      <c r="H28" s="53"/>
      <c r="I28" s="54">
        <v>320</v>
      </c>
      <c r="J28" s="55">
        <v>1500</v>
      </c>
      <c r="K28" s="55"/>
      <c r="L28" s="54">
        <f>SUM(J28:K28)</f>
        <v>1500</v>
      </c>
      <c r="M28" s="56">
        <v>1500</v>
      </c>
      <c r="N28" s="56"/>
      <c r="O28" s="22">
        <f>SUM(M28:N28)</f>
        <v>1500</v>
      </c>
      <c r="P28" s="56">
        <v>1500</v>
      </c>
      <c r="Q28" s="56"/>
      <c r="R28" s="22">
        <f t="shared" ref="R28:R38" si="6">P28+Q28</f>
        <v>1500</v>
      </c>
      <c r="S28" s="3"/>
    </row>
    <row r="29" spans="1:19" x14ac:dyDescent="0.25">
      <c r="A29" s="1"/>
      <c r="B29" s="24" t="s">
        <v>45</v>
      </c>
      <c r="C29" s="57" t="s">
        <v>46</v>
      </c>
      <c r="D29" s="20">
        <f>'[1]NR 2020'!G29</f>
        <v>3130.5</v>
      </c>
      <c r="E29" s="21">
        <f>'[1]NR 2020'!H29:H39</f>
        <v>0</v>
      </c>
      <c r="F29" s="22">
        <f>'[1]NR 2020'!I29:I39</f>
        <v>3130.5</v>
      </c>
      <c r="G29" s="58">
        <v>2854</v>
      </c>
      <c r="H29" s="59"/>
      <c r="I29" s="22">
        <v>2854</v>
      </c>
      <c r="J29" s="60">
        <v>3262</v>
      </c>
      <c r="K29" s="61"/>
      <c r="L29" s="62">
        <f t="shared" ref="L29:L38" si="7">SUM(J29:K29)</f>
        <v>3262</v>
      </c>
      <c r="M29" s="58">
        <v>3262</v>
      </c>
      <c r="N29" s="63"/>
      <c r="O29" s="22">
        <f t="shared" ref="O29:O38" si="8">SUM(M29:N29)</f>
        <v>3262</v>
      </c>
      <c r="P29" s="58">
        <v>2895</v>
      </c>
      <c r="Q29" s="63"/>
      <c r="R29" s="22">
        <f t="shared" si="6"/>
        <v>2895</v>
      </c>
      <c r="S29" s="3"/>
    </row>
    <row r="30" spans="1:19" x14ac:dyDescent="0.25">
      <c r="A30" s="1"/>
      <c r="B30" s="24" t="s">
        <v>47</v>
      </c>
      <c r="C30" s="35" t="s">
        <v>48</v>
      </c>
      <c r="D30" s="20">
        <f>'[1]NR 2020'!G30</f>
        <v>1664.5</v>
      </c>
      <c r="E30" s="21">
        <f>'[1]NR 2020'!H30:H40</f>
        <v>0</v>
      </c>
      <c r="F30" s="22">
        <f>'[1]NR 2020'!I30:I40</f>
        <v>1664.5</v>
      </c>
      <c r="G30" s="58">
        <v>1790</v>
      </c>
      <c r="H30" s="58"/>
      <c r="I30" s="22">
        <v>1790</v>
      </c>
      <c r="J30" s="60">
        <v>1825</v>
      </c>
      <c r="K30" s="60"/>
      <c r="L30" s="62">
        <f t="shared" si="7"/>
        <v>1825</v>
      </c>
      <c r="M30" s="58">
        <v>1825</v>
      </c>
      <c r="N30" s="63"/>
      <c r="O30" s="22">
        <f t="shared" si="8"/>
        <v>1825</v>
      </c>
      <c r="P30" s="58">
        <v>1790</v>
      </c>
      <c r="Q30" s="63"/>
      <c r="R30" s="22">
        <f t="shared" si="6"/>
        <v>1790</v>
      </c>
      <c r="S30" s="3"/>
    </row>
    <row r="31" spans="1:19" x14ac:dyDescent="0.25">
      <c r="A31" s="1"/>
      <c r="B31" s="24" t="s">
        <v>49</v>
      </c>
      <c r="C31" s="35" t="s">
        <v>50</v>
      </c>
      <c r="D31" s="20">
        <f>'[1]NR 2020'!G31</f>
        <v>2772.3999999999996</v>
      </c>
      <c r="E31" s="21">
        <f>'[1]NR 2020'!H31:H41</f>
        <v>0</v>
      </c>
      <c r="F31" s="22">
        <f>'[1]NR 2020'!I31:I41</f>
        <v>2772.3999999999996</v>
      </c>
      <c r="G31" s="58">
        <v>2679</v>
      </c>
      <c r="H31" s="58"/>
      <c r="I31" s="22">
        <v>2679</v>
      </c>
      <c r="J31" s="60">
        <v>2712</v>
      </c>
      <c r="K31" s="60"/>
      <c r="L31" s="62">
        <f t="shared" si="7"/>
        <v>2712</v>
      </c>
      <c r="M31" s="58">
        <v>2712</v>
      </c>
      <c r="N31" s="58"/>
      <c r="O31" s="22">
        <f t="shared" si="8"/>
        <v>2712</v>
      </c>
      <c r="P31" s="58">
        <v>2679</v>
      </c>
      <c r="Q31" s="58"/>
      <c r="R31" s="22">
        <f t="shared" si="6"/>
        <v>2679</v>
      </c>
      <c r="S31" s="3"/>
    </row>
    <row r="32" spans="1:19" x14ac:dyDescent="0.25">
      <c r="A32" s="1"/>
      <c r="B32" s="24" t="s">
        <v>51</v>
      </c>
      <c r="C32" s="35" t="s">
        <v>52</v>
      </c>
      <c r="D32" s="20">
        <f>'[1]NR 2020'!G32</f>
        <v>11999.8</v>
      </c>
      <c r="E32" s="21">
        <f>'[1]NR 2020'!H32:H42</f>
        <v>0</v>
      </c>
      <c r="F32" s="22">
        <f>'[1]NR 2020'!I32:I42</f>
        <v>11999.8</v>
      </c>
      <c r="G32" s="58">
        <v>13511</v>
      </c>
      <c r="H32" s="58"/>
      <c r="I32" s="22">
        <v>13511</v>
      </c>
      <c r="J32" s="60">
        <v>14563</v>
      </c>
      <c r="K32" s="60"/>
      <c r="L32" s="62">
        <f t="shared" si="7"/>
        <v>14563</v>
      </c>
      <c r="M32" s="58">
        <f>SUM(M33:M34)</f>
        <v>15954</v>
      </c>
      <c r="N32" s="58"/>
      <c r="O32" s="22">
        <f t="shared" si="8"/>
        <v>15954</v>
      </c>
      <c r="P32" s="58">
        <f>SUM(P33:P34)</f>
        <v>17484</v>
      </c>
      <c r="Q32" s="58"/>
      <c r="R32" s="22">
        <f t="shared" si="6"/>
        <v>17484</v>
      </c>
      <c r="S32" s="3"/>
    </row>
    <row r="33" spans="1:19" x14ac:dyDescent="0.25">
      <c r="A33" s="1"/>
      <c r="B33" s="24" t="s">
        <v>53</v>
      </c>
      <c r="C33" s="32" t="s">
        <v>54</v>
      </c>
      <c r="D33" s="20">
        <f>'[1]NR 2020'!G33</f>
        <v>10991.2</v>
      </c>
      <c r="E33" s="21">
        <f>'[1]NR 2020'!H33:H43</f>
        <v>0</v>
      </c>
      <c r="F33" s="22">
        <f>'[1]NR 2020'!I33:I43</f>
        <v>10991.2</v>
      </c>
      <c r="G33" s="58">
        <v>12371</v>
      </c>
      <c r="H33" s="58"/>
      <c r="I33" s="22">
        <v>12371</v>
      </c>
      <c r="J33" s="60">
        <v>13358</v>
      </c>
      <c r="K33" s="60"/>
      <c r="L33" s="62">
        <f t="shared" si="7"/>
        <v>13358</v>
      </c>
      <c r="M33" s="58">
        <f>13358+1275</f>
        <v>14633</v>
      </c>
      <c r="N33" s="58"/>
      <c r="O33" s="22">
        <f t="shared" si="8"/>
        <v>14633</v>
      </c>
      <c r="P33" s="58">
        <v>16036</v>
      </c>
      <c r="Q33" s="58"/>
      <c r="R33" s="22">
        <f t="shared" si="6"/>
        <v>16036</v>
      </c>
      <c r="S33" s="3"/>
    </row>
    <row r="34" spans="1:19" x14ac:dyDescent="0.25">
      <c r="A34" s="1"/>
      <c r="B34" s="24" t="s">
        <v>55</v>
      </c>
      <c r="C34" s="64" t="s">
        <v>56</v>
      </c>
      <c r="D34" s="20">
        <f>'[1]NR 2020'!G34</f>
        <v>1008.5999999999999</v>
      </c>
      <c r="E34" s="21">
        <f>'[1]NR 2020'!H34:H44</f>
        <v>0</v>
      </c>
      <c r="F34" s="22">
        <f>'[1]NR 2020'!I34:I44</f>
        <v>1008.5999999999999</v>
      </c>
      <c r="G34" s="58">
        <v>1140</v>
      </c>
      <c r="H34" s="58"/>
      <c r="I34" s="22">
        <v>1140</v>
      </c>
      <c r="J34" s="60">
        <v>1205</v>
      </c>
      <c r="K34" s="60"/>
      <c r="L34" s="62">
        <f t="shared" si="7"/>
        <v>1205</v>
      </c>
      <c r="M34" s="58">
        <v>1321</v>
      </c>
      <c r="N34" s="58"/>
      <c r="O34" s="22">
        <f t="shared" si="8"/>
        <v>1321</v>
      </c>
      <c r="P34" s="58">
        <v>1448</v>
      </c>
      <c r="Q34" s="58"/>
      <c r="R34" s="22">
        <f t="shared" si="6"/>
        <v>1448</v>
      </c>
      <c r="S34" s="3"/>
    </row>
    <row r="35" spans="1:19" x14ac:dyDescent="0.25">
      <c r="A35" s="1"/>
      <c r="B35" s="24" t="s">
        <v>57</v>
      </c>
      <c r="C35" s="35" t="s">
        <v>58</v>
      </c>
      <c r="D35" s="20">
        <f>'[1]NR 2020'!G35</f>
        <v>3813.4</v>
      </c>
      <c r="E35" s="21">
        <f>'[1]NR 2020'!H35:H45</f>
        <v>0</v>
      </c>
      <c r="F35" s="22">
        <f>'[1]NR 2020'!I35:I45</f>
        <v>3813.4</v>
      </c>
      <c r="G35" s="58">
        <v>4256</v>
      </c>
      <c r="H35" s="58"/>
      <c r="I35" s="22">
        <v>4256</v>
      </c>
      <c r="J35" s="60">
        <v>4559</v>
      </c>
      <c r="K35" s="60"/>
      <c r="L35" s="62">
        <f t="shared" si="7"/>
        <v>4559</v>
      </c>
      <c r="M35" s="58">
        <v>4997</v>
      </c>
      <c r="N35" s="58"/>
      <c r="O35" s="22">
        <f t="shared" si="8"/>
        <v>4997</v>
      </c>
      <c r="P35" s="58">
        <v>5476</v>
      </c>
      <c r="Q35" s="58"/>
      <c r="R35" s="22">
        <f t="shared" si="6"/>
        <v>5476</v>
      </c>
      <c r="S35" s="3"/>
    </row>
    <row r="36" spans="1:19" x14ac:dyDescent="0.25">
      <c r="A36" s="1"/>
      <c r="B36" s="24" t="s">
        <v>59</v>
      </c>
      <c r="C36" s="35" t="s">
        <v>60</v>
      </c>
      <c r="D36" s="20">
        <f>'[1]NR 2020'!G36</f>
        <v>3.2</v>
      </c>
      <c r="E36" s="21">
        <f>'[1]NR 2020'!H36:H46</f>
        <v>0</v>
      </c>
      <c r="F36" s="22">
        <f>'[1]NR 2020'!I36:I46</f>
        <v>3.2</v>
      </c>
      <c r="G36" s="58">
        <v>2</v>
      </c>
      <c r="H36" s="58">
        <v>2</v>
      </c>
      <c r="I36" s="22">
        <v>4</v>
      </c>
      <c r="J36" s="60">
        <v>2</v>
      </c>
      <c r="K36" s="60"/>
      <c r="L36" s="62">
        <f t="shared" si="7"/>
        <v>2</v>
      </c>
      <c r="M36" s="58">
        <v>2</v>
      </c>
      <c r="N36" s="58"/>
      <c r="O36" s="22">
        <f t="shared" si="8"/>
        <v>2</v>
      </c>
      <c r="P36" s="58">
        <v>2</v>
      </c>
      <c r="Q36" s="58"/>
      <c r="R36" s="22">
        <f t="shared" si="6"/>
        <v>2</v>
      </c>
      <c r="S36" s="3"/>
    </row>
    <row r="37" spans="1:19" x14ac:dyDescent="0.25">
      <c r="A37" s="1"/>
      <c r="B37" s="24" t="s">
        <v>61</v>
      </c>
      <c r="C37" s="35" t="s">
        <v>62</v>
      </c>
      <c r="D37" s="20">
        <f>'[1]NR 2020'!G37</f>
        <v>313.5</v>
      </c>
      <c r="E37" s="21">
        <f>'[1]NR 2020'!H37:H47</f>
        <v>0</v>
      </c>
      <c r="F37" s="22">
        <f>'[1]NR 2020'!I37:I47</f>
        <v>313.5</v>
      </c>
      <c r="G37" s="58">
        <v>304</v>
      </c>
      <c r="H37" s="58"/>
      <c r="I37" s="22">
        <v>304</v>
      </c>
      <c r="J37" s="60">
        <v>404</v>
      </c>
      <c r="K37" s="60"/>
      <c r="L37" s="62">
        <f t="shared" si="7"/>
        <v>404</v>
      </c>
      <c r="M37" s="58">
        <v>336</v>
      </c>
      <c r="N37" s="58"/>
      <c r="O37" s="22">
        <f t="shared" si="8"/>
        <v>336</v>
      </c>
      <c r="P37" s="58">
        <v>324</v>
      </c>
      <c r="Q37" s="58"/>
      <c r="R37" s="22">
        <f t="shared" si="6"/>
        <v>324</v>
      </c>
      <c r="S37" s="3"/>
    </row>
    <row r="38" spans="1:19" ht="15.75" thickBot="1" x14ac:dyDescent="0.3">
      <c r="A38" s="1"/>
      <c r="B38" s="65" t="s">
        <v>63</v>
      </c>
      <c r="C38" s="66" t="s">
        <v>64</v>
      </c>
      <c r="D38" s="20">
        <f>'[1]NR 2020'!G38</f>
        <v>1435.6</v>
      </c>
      <c r="E38" s="21">
        <f>'[1]NR 2020'!H38:H48</f>
        <v>0</v>
      </c>
      <c r="F38" s="22">
        <f>'[1]NR 2020'!I38:I48</f>
        <v>1435.6</v>
      </c>
      <c r="G38" s="58">
        <v>2266</v>
      </c>
      <c r="H38" s="67"/>
      <c r="I38" s="39">
        <v>2266</v>
      </c>
      <c r="J38" s="68">
        <v>2019</v>
      </c>
      <c r="K38" s="68"/>
      <c r="L38" s="69">
        <f t="shared" si="7"/>
        <v>2019</v>
      </c>
      <c r="M38" s="67">
        <v>2041</v>
      </c>
      <c r="N38" s="67"/>
      <c r="O38" s="22">
        <f t="shared" si="8"/>
        <v>2041</v>
      </c>
      <c r="P38" s="67">
        <v>2069</v>
      </c>
      <c r="Q38" s="67"/>
      <c r="R38" s="39">
        <f t="shared" si="6"/>
        <v>2069</v>
      </c>
      <c r="S38" s="3"/>
    </row>
    <row r="39" spans="1:19" ht="15.75" thickBot="1" x14ac:dyDescent="0.3">
      <c r="A39" s="1"/>
      <c r="B39" s="44" t="s">
        <v>65</v>
      </c>
      <c r="C39" s="70" t="s">
        <v>66</v>
      </c>
      <c r="D39" s="71">
        <f>SUM(D28:D32)+SUM(D35:D38)</f>
        <v>25426.6</v>
      </c>
      <c r="E39" s="71">
        <f>SUM(E28:E32)+SUM(E35:E38)</f>
        <v>0</v>
      </c>
      <c r="F39" s="72">
        <f>SUM(F35:F38)+SUM(F28:F32)</f>
        <v>25426.6</v>
      </c>
      <c r="G39" s="71">
        <f>SUM(G28:G32)+SUM(G35:G38)</f>
        <v>27982</v>
      </c>
      <c r="H39" s="71">
        <f>SUM(H28:H32)+SUM(H35:H38)</f>
        <v>2</v>
      </c>
      <c r="I39" s="73">
        <f>SUM(I35:I38)+SUM(I28:I32)</f>
        <v>27984</v>
      </c>
      <c r="J39" s="74">
        <f>SUM(J28:J32)+SUM(J35:J38)</f>
        <v>30846</v>
      </c>
      <c r="K39" s="75">
        <f>SUM(K28:K32)+SUM(K35:K38)</f>
        <v>0</v>
      </c>
      <c r="L39" s="74">
        <f>SUM(L35:L38)+SUM(L28:L32)</f>
        <v>30846</v>
      </c>
      <c r="M39" s="71">
        <f>SUM(M28:M32)+SUM(M35:M38)</f>
        <v>32629</v>
      </c>
      <c r="N39" s="71">
        <f>SUM(N28:N32)+SUM(N35:N38)</f>
        <v>0</v>
      </c>
      <c r="O39" s="72">
        <f>SUM(O35:O38)+SUM(O28:O32)</f>
        <v>32629</v>
      </c>
      <c r="P39" s="71">
        <f>SUM(P28:P32)+SUM(P35:P38)</f>
        <v>34219</v>
      </c>
      <c r="Q39" s="71">
        <f>SUM(Q28:Q32)+SUM(Q35:Q38)</f>
        <v>0</v>
      </c>
      <c r="R39" s="72">
        <f>SUM(R35:R38)+SUM(R28:R32)</f>
        <v>34219</v>
      </c>
      <c r="S39" s="3"/>
    </row>
    <row r="40" spans="1:19" ht="19.5" thickBot="1" x14ac:dyDescent="0.35">
      <c r="A40" s="1"/>
      <c r="B40" s="76" t="s">
        <v>67</v>
      </c>
      <c r="C40" s="77" t="s">
        <v>68</v>
      </c>
      <c r="D40" s="78">
        <f t="shared" ref="D40:R40" si="9">D24-D39</f>
        <v>127.69999999999709</v>
      </c>
      <c r="E40" s="78">
        <f t="shared" si="9"/>
        <v>0.5</v>
      </c>
      <c r="F40" s="79">
        <f t="shared" si="9"/>
        <v>128.19999999999709</v>
      </c>
      <c r="G40" s="78">
        <f t="shared" si="9"/>
        <v>-8</v>
      </c>
      <c r="H40" s="78">
        <f t="shared" si="9"/>
        <v>8</v>
      </c>
      <c r="I40" s="80">
        <f t="shared" si="9"/>
        <v>0</v>
      </c>
      <c r="J40" s="78">
        <f t="shared" si="9"/>
        <v>0</v>
      </c>
      <c r="K40" s="78">
        <f t="shared" si="9"/>
        <v>0</v>
      </c>
      <c r="L40" s="79">
        <f t="shared" si="9"/>
        <v>0</v>
      </c>
      <c r="M40" s="81">
        <f t="shared" si="9"/>
        <v>0</v>
      </c>
      <c r="N40" s="78">
        <f t="shared" si="9"/>
        <v>0</v>
      </c>
      <c r="O40" s="79">
        <f t="shared" si="9"/>
        <v>0</v>
      </c>
      <c r="P40" s="78">
        <f t="shared" si="9"/>
        <v>0</v>
      </c>
      <c r="Q40" s="78">
        <f t="shared" si="9"/>
        <v>0</v>
      </c>
      <c r="R40" s="79">
        <f t="shared" si="9"/>
        <v>0</v>
      </c>
      <c r="S40" s="3"/>
    </row>
    <row r="41" spans="1:19" ht="15.75" thickBot="1" x14ac:dyDescent="0.3">
      <c r="A41" s="1"/>
      <c r="B41" s="82" t="s">
        <v>69</v>
      </c>
      <c r="C41" s="83" t="s">
        <v>70</v>
      </c>
      <c r="D41" s="84"/>
      <c r="E41" s="85"/>
      <c r="F41" s="86">
        <f>F40-D16</f>
        <v>-20951.900000000001</v>
      </c>
      <c r="G41" s="84"/>
      <c r="H41" s="87"/>
      <c r="I41" s="88">
        <f>I40-G16</f>
        <v>-24536</v>
      </c>
      <c r="J41" s="89"/>
      <c r="K41" s="87"/>
      <c r="L41" s="86">
        <f>L40-J16</f>
        <v>-26538</v>
      </c>
      <c r="M41" s="90"/>
      <c r="N41" s="87"/>
      <c r="O41" s="86">
        <f>O40-M16</f>
        <v>-28321</v>
      </c>
      <c r="P41" s="84"/>
      <c r="Q41" s="87"/>
      <c r="R41" s="86">
        <f>R40-P16</f>
        <v>-29911</v>
      </c>
      <c r="S41" s="3"/>
    </row>
    <row r="42" spans="1:19" s="96" customFormat="1" ht="8.25" customHeight="1" thickBot="1" x14ac:dyDescent="0.3">
      <c r="A42" s="91"/>
      <c r="B42" s="92"/>
      <c r="C42" s="93"/>
      <c r="D42" s="91"/>
      <c r="E42" s="94"/>
      <c r="F42" s="94"/>
      <c r="G42" s="91"/>
      <c r="H42" s="94"/>
      <c r="I42" s="94"/>
      <c r="J42" s="94"/>
      <c r="K42" s="94"/>
      <c r="L42" s="95"/>
      <c r="M42" s="95"/>
      <c r="N42" s="95"/>
      <c r="O42" s="95"/>
      <c r="P42" s="95"/>
      <c r="Q42" s="95"/>
      <c r="R42" s="95"/>
      <c r="S42" s="95"/>
    </row>
    <row r="43" spans="1:19" s="96" customFormat="1" ht="15.75" customHeight="1" x14ac:dyDescent="0.25">
      <c r="A43" s="91"/>
      <c r="B43" s="97"/>
      <c r="C43" s="212" t="s">
        <v>71</v>
      </c>
      <c r="D43" s="98" t="s">
        <v>72</v>
      </c>
      <c r="E43" s="94"/>
      <c r="F43" s="99"/>
      <c r="G43" s="98" t="s">
        <v>73</v>
      </c>
      <c r="H43" s="94"/>
      <c r="I43" s="94"/>
      <c r="J43" s="98" t="s">
        <v>74</v>
      </c>
      <c r="K43" s="94"/>
      <c r="L43" s="94"/>
      <c r="M43" s="98" t="s">
        <v>75</v>
      </c>
      <c r="N43" s="95"/>
      <c r="O43" s="95"/>
      <c r="P43" s="98" t="s">
        <v>75</v>
      </c>
      <c r="Q43" s="95"/>
      <c r="R43" s="95"/>
      <c r="S43" s="95"/>
    </row>
    <row r="44" spans="1:19" ht="15.75" thickBot="1" x14ac:dyDescent="0.3">
      <c r="A44" s="1"/>
      <c r="B44" s="97"/>
      <c r="C44" s="213"/>
      <c r="D44" s="100">
        <v>492.3</v>
      </c>
      <c r="E44" s="94"/>
      <c r="F44" s="99"/>
      <c r="G44" s="100">
        <v>500.2</v>
      </c>
      <c r="H44" s="101"/>
      <c r="I44" s="101"/>
      <c r="J44" s="100">
        <v>0</v>
      </c>
      <c r="K44" s="101"/>
      <c r="L44" s="101"/>
      <c r="M44" s="100">
        <v>0</v>
      </c>
      <c r="N44" s="3"/>
      <c r="O44" s="3"/>
      <c r="P44" s="100">
        <v>0</v>
      </c>
      <c r="Q44" s="3"/>
      <c r="R44" s="3"/>
      <c r="S44" s="3"/>
    </row>
    <row r="45" spans="1:19" s="96" customFormat="1" ht="8.25" customHeight="1" thickBot="1" x14ac:dyDescent="0.3">
      <c r="A45" s="91"/>
      <c r="B45" s="97"/>
      <c r="C45" s="93"/>
      <c r="D45" s="94"/>
      <c r="E45" s="94"/>
      <c r="F45" s="99"/>
      <c r="G45" s="94"/>
      <c r="H45" s="94"/>
      <c r="I45" s="99"/>
      <c r="J45" s="99"/>
      <c r="K45" s="99"/>
      <c r="L45" s="95"/>
      <c r="M45" s="95"/>
      <c r="N45" s="95"/>
      <c r="O45" s="95"/>
      <c r="P45" s="95"/>
      <c r="Q45" s="95"/>
      <c r="R45" s="95"/>
      <c r="S45" s="95"/>
    </row>
    <row r="46" spans="1:19" s="96" customFormat="1" ht="37.5" customHeight="1" thickBot="1" x14ac:dyDescent="0.3">
      <c r="A46" s="91"/>
      <c r="B46" s="97"/>
      <c r="C46" s="212" t="s">
        <v>76</v>
      </c>
      <c r="D46" s="102" t="s">
        <v>77</v>
      </c>
      <c r="E46" s="103" t="s">
        <v>78</v>
      </c>
      <c r="F46" s="99"/>
      <c r="G46" s="102" t="s">
        <v>77</v>
      </c>
      <c r="H46" s="103" t="s">
        <v>78</v>
      </c>
      <c r="I46" s="95"/>
      <c r="J46" s="102" t="s">
        <v>77</v>
      </c>
      <c r="K46" s="103" t="s">
        <v>78</v>
      </c>
      <c r="L46" s="104"/>
      <c r="M46" s="102" t="s">
        <v>77</v>
      </c>
      <c r="N46" s="103" t="s">
        <v>78</v>
      </c>
      <c r="O46" s="95"/>
      <c r="P46" s="102" t="s">
        <v>77</v>
      </c>
      <c r="Q46" s="103" t="s">
        <v>78</v>
      </c>
      <c r="R46" s="95"/>
      <c r="S46" s="95"/>
    </row>
    <row r="47" spans="1:19" ht="15.75" thickBot="1" x14ac:dyDescent="0.3">
      <c r="A47" s="1"/>
      <c r="B47" s="105"/>
      <c r="C47" s="214"/>
      <c r="D47" s="106">
        <v>0</v>
      </c>
      <c r="E47" s="107">
        <v>0</v>
      </c>
      <c r="F47" s="99"/>
      <c r="G47" s="106">
        <v>0</v>
      </c>
      <c r="H47" s="107">
        <v>0</v>
      </c>
      <c r="I47" s="3"/>
      <c r="J47" s="106">
        <v>0</v>
      </c>
      <c r="K47" s="107">
        <v>0</v>
      </c>
      <c r="L47" s="101"/>
      <c r="M47" s="106">
        <v>0</v>
      </c>
      <c r="N47" s="107">
        <v>0</v>
      </c>
      <c r="O47" s="3"/>
      <c r="P47" s="106">
        <v>0</v>
      </c>
      <c r="Q47" s="107">
        <v>0</v>
      </c>
      <c r="R47" s="3"/>
      <c r="S47" s="3"/>
    </row>
    <row r="48" spans="1:19" x14ac:dyDescent="0.25">
      <c r="A48" s="1"/>
      <c r="B48" s="105"/>
      <c r="C48" s="93"/>
      <c r="D48" s="94"/>
      <c r="E48" s="94"/>
      <c r="F48" s="99"/>
      <c r="G48" s="94"/>
      <c r="H48" s="94"/>
      <c r="I48" s="99"/>
      <c r="J48" s="99"/>
      <c r="K48" s="99"/>
      <c r="L48" s="95"/>
      <c r="M48" s="3"/>
      <c r="N48" s="95"/>
      <c r="O48" s="95"/>
      <c r="P48" s="3"/>
      <c r="Q48" s="3"/>
      <c r="R48" s="3"/>
      <c r="S48" s="3"/>
    </row>
    <row r="49" spans="1:19" x14ac:dyDescent="0.25">
      <c r="A49" s="1"/>
      <c r="B49" s="105"/>
      <c r="C49" s="108" t="s">
        <v>79</v>
      </c>
      <c r="D49" s="109" t="s">
        <v>80</v>
      </c>
      <c r="E49" s="94"/>
      <c r="F49" s="3"/>
      <c r="G49" s="109" t="s">
        <v>81</v>
      </c>
      <c r="H49" s="3"/>
      <c r="I49" s="3"/>
      <c r="J49" s="109" t="s">
        <v>82</v>
      </c>
      <c r="K49" s="3"/>
      <c r="L49" s="110"/>
      <c r="M49" s="109" t="s">
        <v>83</v>
      </c>
      <c r="N49" s="110"/>
      <c r="O49" s="110"/>
      <c r="P49" s="109" t="s">
        <v>84</v>
      </c>
      <c r="Q49" s="3"/>
      <c r="R49" s="3"/>
      <c r="S49" s="3"/>
    </row>
    <row r="50" spans="1:19" x14ac:dyDescent="0.25">
      <c r="A50" s="1"/>
      <c r="B50" s="105"/>
      <c r="C50" s="111" t="s">
        <v>85</v>
      </c>
      <c r="D50" s="112">
        <v>276.3</v>
      </c>
      <c r="E50" s="94"/>
      <c r="F50" s="3"/>
      <c r="G50" s="112">
        <v>196.3</v>
      </c>
      <c r="H50" s="3"/>
      <c r="I50" s="3"/>
      <c r="J50" s="112">
        <v>296.3</v>
      </c>
      <c r="K50" s="3"/>
      <c r="L50" s="113"/>
      <c r="M50" s="112">
        <v>196.3</v>
      </c>
      <c r="N50" s="113"/>
      <c r="O50" s="113"/>
      <c r="P50" s="112">
        <v>196.3</v>
      </c>
      <c r="Q50" s="3"/>
      <c r="R50" s="3"/>
      <c r="S50" s="3"/>
    </row>
    <row r="51" spans="1:19" x14ac:dyDescent="0.25">
      <c r="A51" s="1"/>
      <c r="B51" s="105"/>
      <c r="C51" s="111" t="s">
        <v>86</v>
      </c>
      <c r="D51" s="112">
        <v>1271.7</v>
      </c>
      <c r="E51" s="94"/>
      <c r="F51" s="3"/>
      <c r="G51" s="112">
        <v>53</v>
      </c>
      <c r="H51" s="3"/>
      <c r="I51" s="3"/>
      <c r="J51" s="112">
        <v>39.4</v>
      </c>
      <c r="K51" s="3"/>
      <c r="L51" s="113"/>
      <c r="M51" s="112">
        <v>500</v>
      </c>
      <c r="N51" s="113"/>
      <c r="O51" s="113"/>
      <c r="P51" s="112">
        <v>500</v>
      </c>
      <c r="Q51" s="3"/>
      <c r="R51" s="3"/>
      <c r="S51" s="3"/>
    </row>
    <row r="52" spans="1:19" x14ac:dyDescent="0.25">
      <c r="A52" s="1"/>
      <c r="B52" s="105"/>
      <c r="C52" s="111" t="s">
        <v>87</v>
      </c>
      <c r="D52" s="112">
        <v>168.5</v>
      </c>
      <c r="E52" s="94"/>
      <c r="F52" s="3"/>
      <c r="G52" s="112">
        <v>196.7</v>
      </c>
      <c r="H52" s="3"/>
      <c r="I52" s="3"/>
      <c r="J52" s="112">
        <v>196.7</v>
      </c>
      <c r="K52" s="3"/>
      <c r="L52" s="113"/>
      <c r="M52" s="112">
        <v>100</v>
      </c>
      <c r="N52" s="113"/>
      <c r="O52" s="113"/>
      <c r="P52" s="112">
        <v>100</v>
      </c>
      <c r="Q52" s="3"/>
      <c r="R52" s="3"/>
      <c r="S52" s="3"/>
    </row>
    <row r="53" spans="1:19" x14ac:dyDescent="0.25">
      <c r="A53" s="1"/>
      <c r="B53" s="105"/>
      <c r="C53" s="114" t="s">
        <v>88</v>
      </c>
      <c r="D53" s="112">
        <v>203.9</v>
      </c>
      <c r="E53" s="94"/>
      <c r="F53" s="3"/>
      <c r="G53" s="112">
        <v>0</v>
      </c>
      <c r="H53" s="3"/>
      <c r="I53" s="3"/>
      <c r="J53" s="112">
        <v>214.8</v>
      </c>
      <c r="K53" s="3"/>
      <c r="L53" s="113"/>
      <c r="M53" s="112">
        <v>0</v>
      </c>
      <c r="N53" s="113"/>
      <c r="O53" s="113"/>
      <c r="P53" s="112">
        <v>0</v>
      </c>
      <c r="Q53" s="3"/>
      <c r="R53" s="3"/>
      <c r="S53" s="3"/>
    </row>
    <row r="54" spans="1:19" ht="10.5" customHeight="1" x14ac:dyDescent="0.25">
      <c r="A54" s="1"/>
      <c r="B54" s="105"/>
      <c r="C54" s="93"/>
      <c r="D54" s="94"/>
      <c r="E54" s="94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5">
      <c r="A55" s="1"/>
      <c r="B55" s="105"/>
      <c r="C55" s="108" t="s">
        <v>89</v>
      </c>
      <c r="D55" s="109" t="s">
        <v>80</v>
      </c>
      <c r="E55" s="94"/>
      <c r="F55" s="99"/>
      <c r="G55" s="109" t="s">
        <v>90</v>
      </c>
      <c r="H55" s="94"/>
      <c r="I55" s="99"/>
      <c r="J55" s="109" t="s">
        <v>82</v>
      </c>
      <c r="K55" s="99"/>
      <c r="L55" s="3"/>
      <c r="M55" s="109" t="s">
        <v>83</v>
      </c>
      <c r="N55" s="110"/>
      <c r="O55" s="110"/>
      <c r="P55" s="109" t="s">
        <v>84</v>
      </c>
      <c r="Q55" s="3"/>
      <c r="R55" s="3"/>
      <c r="S55" s="3"/>
    </row>
    <row r="56" spans="1:19" x14ac:dyDescent="0.25">
      <c r="A56" s="1"/>
      <c r="B56" s="105"/>
      <c r="C56" s="111"/>
      <c r="D56" s="115">
        <v>37</v>
      </c>
      <c r="E56" s="94"/>
      <c r="F56" s="99"/>
      <c r="G56" s="115">
        <v>37</v>
      </c>
      <c r="H56" s="94"/>
      <c r="I56" s="99"/>
      <c r="J56" s="115">
        <v>37</v>
      </c>
      <c r="K56" s="99"/>
      <c r="L56" s="3"/>
      <c r="M56" s="115">
        <v>37</v>
      </c>
      <c r="N56" s="3"/>
      <c r="O56" s="3"/>
      <c r="P56" s="115">
        <v>37</v>
      </c>
      <c r="Q56" s="3"/>
      <c r="R56" s="3"/>
      <c r="S56" s="3"/>
    </row>
    <row r="57" spans="1:19" x14ac:dyDescent="0.25">
      <c r="A57" s="1"/>
      <c r="B57" s="105"/>
      <c r="C57" s="93"/>
      <c r="D57" s="94"/>
      <c r="E57" s="94"/>
      <c r="F57" s="99"/>
      <c r="G57" s="94"/>
      <c r="H57" s="94"/>
      <c r="I57" s="99"/>
      <c r="J57" s="99"/>
      <c r="K57" s="99"/>
      <c r="L57" s="3"/>
      <c r="M57" s="3"/>
      <c r="N57" s="3"/>
      <c r="O57" s="3"/>
      <c r="P57" s="3"/>
      <c r="Q57" s="3"/>
      <c r="R57" s="3"/>
      <c r="S57" s="3"/>
    </row>
    <row r="58" spans="1:19" x14ac:dyDescent="0.25">
      <c r="A58" s="1"/>
      <c r="B58" s="116" t="s">
        <v>91</v>
      </c>
      <c r="C58" s="117"/>
      <c r="D58" s="215"/>
      <c r="E58" s="215"/>
      <c r="F58" s="215"/>
      <c r="G58" s="215"/>
      <c r="H58" s="215"/>
      <c r="I58" s="215"/>
      <c r="J58" s="215"/>
      <c r="K58" s="215"/>
      <c r="L58" s="118"/>
      <c r="M58" s="118"/>
      <c r="N58" s="118"/>
      <c r="O58" s="118"/>
      <c r="P58" s="118"/>
      <c r="Q58" s="118"/>
      <c r="R58" s="119"/>
      <c r="S58" s="3"/>
    </row>
    <row r="59" spans="1:19" x14ac:dyDescent="0.25">
      <c r="A59" s="1"/>
      <c r="B59" s="120" t="s">
        <v>92</v>
      </c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121"/>
      <c r="S59" s="3"/>
    </row>
    <row r="60" spans="1:19" x14ac:dyDescent="0.25">
      <c r="A60" s="1"/>
      <c r="B60" s="209"/>
      <c r="C60" s="210"/>
      <c r="D60" s="210"/>
      <c r="E60" s="210"/>
      <c r="F60" s="210"/>
      <c r="G60" s="210"/>
      <c r="H60" s="210"/>
      <c r="I60" s="210"/>
      <c r="J60" s="210"/>
      <c r="K60" s="210"/>
      <c r="L60" s="96"/>
      <c r="M60" s="96"/>
      <c r="N60" s="96"/>
      <c r="O60" s="96"/>
      <c r="P60" s="96"/>
      <c r="Q60" s="96"/>
      <c r="R60" s="121"/>
      <c r="S60" s="3"/>
    </row>
    <row r="61" spans="1:19" x14ac:dyDescent="0.25">
      <c r="A61" s="1"/>
      <c r="B61" s="209"/>
      <c r="C61" s="210"/>
      <c r="D61" s="210"/>
      <c r="E61" s="210"/>
      <c r="F61" s="210"/>
      <c r="G61" s="210"/>
      <c r="H61" s="210"/>
      <c r="I61" s="210"/>
      <c r="J61" s="210"/>
      <c r="K61" s="210"/>
      <c r="L61" s="96"/>
      <c r="M61" s="96"/>
      <c r="N61" s="96"/>
      <c r="O61" s="96"/>
      <c r="P61" s="96"/>
      <c r="Q61" s="96"/>
      <c r="R61" s="121"/>
      <c r="S61" s="3"/>
    </row>
    <row r="62" spans="1:19" x14ac:dyDescent="0.25">
      <c r="A62" s="1"/>
      <c r="B62" s="209"/>
      <c r="C62" s="210"/>
      <c r="D62" s="210"/>
      <c r="E62" s="210"/>
      <c r="F62" s="210"/>
      <c r="G62" s="210"/>
      <c r="H62" s="210"/>
      <c r="I62" s="210"/>
      <c r="J62" s="210"/>
      <c r="K62" s="210"/>
      <c r="L62" s="96"/>
      <c r="M62" s="96"/>
      <c r="N62" s="96"/>
      <c r="O62" s="96"/>
      <c r="P62" s="96"/>
      <c r="Q62" s="96"/>
      <c r="R62" s="121"/>
      <c r="S62" s="3"/>
    </row>
    <row r="63" spans="1:19" x14ac:dyDescent="0.25">
      <c r="A63" s="1"/>
      <c r="B63" s="209"/>
      <c r="C63" s="210"/>
      <c r="D63" s="210"/>
      <c r="E63" s="210"/>
      <c r="F63" s="210"/>
      <c r="G63" s="210"/>
      <c r="H63" s="210"/>
      <c r="I63" s="210"/>
      <c r="J63" s="210"/>
      <c r="K63" s="210"/>
      <c r="L63" s="96"/>
      <c r="M63" s="96"/>
      <c r="N63" s="96"/>
      <c r="O63" s="96"/>
      <c r="P63" s="96"/>
      <c r="Q63" s="96"/>
      <c r="R63" s="121"/>
      <c r="S63" s="3"/>
    </row>
    <row r="64" spans="1:19" x14ac:dyDescent="0.25">
      <c r="A64" s="1"/>
      <c r="B64" s="122"/>
      <c r="C64" s="123"/>
      <c r="D64" s="124"/>
      <c r="E64" s="124"/>
      <c r="F64" s="124"/>
      <c r="G64" s="124"/>
      <c r="H64" s="124"/>
      <c r="I64" s="124"/>
      <c r="J64" s="124"/>
      <c r="K64" s="124"/>
      <c r="L64" s="96"/>
      <c r="M64" s="96"/>
      <c r="N64" s="96"/>
      <c r="O64" s="96"/>
      <c r="P64" s="96"/>
      <c r="Q64" s="96"/>
      <c r="R64" s="121"/>
      <c r="S64" s="3"/>
    </row>
    <row r="65" spans="1:19" x14ac:dyDescent="0.25">
      <c r="A65" s="1"/>
      <c r="B65" s="125"/>
      <c r="C65" s="126"/>
      <c r="D65" s="124"/>
      <c r="E65" s="124"/>
      <c r="F65" s="124"/>
      <c r="G65" s="124"/>
      <c r="H65" s="124"/>
      <c r="I65" s="124"/>
      <c r="J65" s="124"/>
      <c r="K65" s="124"/>
      <c r="L65" s="96"/>
      <c r="M65" s="96"/>
      <c r="N65" s="96"/>
      <c r="O65" s="96"/>
      <c r="P65" s="96"/>
      <c r="Q65" s="96"/>
      <c r="R65" s="121"/>
      <c r="S65" s="3"/>
    </row>
    <row r="66" spans="1:19" x14ac:dyDescent="0.25">
      <c r="A66" s="1"/>
      <c r="B66" s="122"/>
      <c r="C66" s="127"/>
      <c r="D66" s="124"/>
      <c r="E66" s="124"/>
      <c r="F66" s="124"/>
      <c r="G66" s="124"/>
      <c r="H66" s="124"/>
      <c r="I66" s="124"/>
      <c r="J66" s="124"/>
      <c r="K66" s="124"/>
      <c r="L66" s="96"/>
      <c r="M66" s="96"/>
      <c r="N66" s="96"/>
      <c r="O66" s="96"/>
      <c r="P66" s="96"/>
      <c r="Q66" s="96"/>
      <c r="R66" s="121"/>
      <c r="S66" s="3"/>
    </row>
    <row r="67" spans="1:19" x14ac:dyDescent="0.25">
      <c r="A67" s="1"/>
      <c r="B67" s="122"/>
      <c r="C67" s="127"/>
      <c r="D67" s="124"/>
      <c r="E67" s="124"/>
      <c r="F67" s="124"/>
      <c r="G67" s="124"/>
      <c r="H67" s="124"/>
      <c r="I67" s="124"/>
      <c r="J67" s="124"/>
      <c r="K67" s="124"/>
      <c r="L67" s="96"/>
      <c r="M67" s="96"/>
      <c r="N67" s="96"/>
      <c r="O67" s="96"/>
      <c r="P67" s="96"/>
      <c r="Q67" s="96"/>
      <c r="R67" s="121"/>
      <c r="S67" s="3"/>
    </row>
    <row r="68" spans="1:19" x14ac:dyDescent="0.25">
      <c r="A68" s="1"/>
      <c r="B68" s="128"/>
      <c r="C68" s="129"/>
      <c r="D68" s="130"/>
      <c r="E68" s="130"/>
      <c r="F68" s="130"/>
      <c r="G68" s="130"/>
      <c r="H68" s="130"/>
      <c r="I68" s="130"/>
      <c r="J68" s="130"/>
      <c r="K68" s="130"/>
      <c r="L68" s="131"/>
      <c r="M68" s="131"/>
      <c r="N68" s="131"/>
      <c r="O68" s="131"/>
      <c r="P68" s="131"/>
      <c r="Q68" s="131"/>
      <c r="R68" s="132"/>
      <c r="S68" s="3"/>
    </row>
    <row r="69" spans="1:19" x14ac:dyDescent="0.25">
      <c r="A69" s="91"/>
      <c r="B69" s="133"/>
      <c r="C69" s="134"/>
      <c r="D69" s="135"/>
      <c r="E69" s="135"/>
      <c r="F69" s="135"/>
      <c r="G69" s="135"/>
      <c r="H69" s="135"/>
      <c r="I69" s="135"/>
      <c r="J69" s="135"/>
      <c r="K69" s="135"/>
      <c r="L69" s="3"/>
      <c r="M69" s="3"/>
      <c r="N69" s="3"/>
      <c r="O69" s="3"/>
      <c r="P69" s="3"/>
      <c r="Q69" s="3"/>
      <c r="R69" s="3"/>
      <c r="S69" s="3"/>
    </row>
    <row r="70" spans="1:19" x14ac:dyDescent="0.25">
      <c r="A70" s="1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6" t="s">
        <v>93</v>
      </c>
      <c r="C71" s="137">
        <v>43752</v>
      </c>
      <c r="D71" s="124"/>
      <c r="E71" s="136"/>
      <c r="F71" s="136" t="s">
        <v>94</v>
      </c>
      <c r="G71" s="211" t="s">
        <v>113</v>
      </c>
      <c r="H71" s="211"/>
      <c r="I71" s="211"/>
      <c r="J71" s="211"/>
      <c r="K71" s="136"/>
      <c r="L71" s="3"/>
      <c r="M71" s="3"/>
      <c r="N71" s="3"/>
      <c r="O71" s="3"/>
      <c r="P71" s="3"/>
      <c r="Q71" s="3"/>
      <c r="R71" s="3"/>
      <c r="S71" s="3"/>
    </row>
    <row r="72" spans="1:19" ht="7.5" customHeight="1" x14ac:dyDescent="0.25">
      <c r="A72" s="1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3"/>
      <c r="M72" s="3"/>
      <c r="N72" s="3"/>
      <c r="O72" s="3"/>
      <c r="P72" s="3"/>
      <c r="Q72" s="3"/>
      <c r="R72" s="3"/>
      <c r="S72" s="3"/>
    </row>
    <row r="73" spans="1:19" x14ac:dyDescent="0.25">
      <c r="A73" s="1"/>
      <c r="B73" s="136"/>
      <c r="C73" s="136"/>
      <c r="D73" s="139"/>
      <c r="E73" s="136"/>
      <c r="F73" s="136" t="s">
        <v>95</v>
      </c>
      <c r="G73" s="140"/>
      <c r="H73" s="136"/>
      <c r="I73" s="136"/>
      <c r="J73" s="136"/>
      <c r="K73" s="136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6"/>
      <c r="C74" s="136"/>
      <c r="D74" s="139"/>
      <c r="E74" s="136"/>
      <c r="F74" s="136"/>
      <c r="G74" s="140"/>
      <c r="H74" s="136"/>
      <c r="I74" s="136"/>
      <c r="J74" s="136"/>
      <c r="K74" s="136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91"/>
      <c r="B76" s="133"/>
      <c r="C76" s="134"/>
      <c r="D76" s="135"/>
      <c r="E76" s="135"/>
      <c r="F76" s="135"/>
      <c r="G76" s="135"/>
      <c r="H76" s="135"/>
      <c r="I76" s="135"/>
      <c r="J76" s="135"/>
      <c r="K76" s="135"/>
      <c r="L76" s="3"/>
      <c r="M76" s="3"/>
      <c r="N76" s="3"/>
      <c r="O76" s="3"/>
      <c r="P76" s="3"/>
      <c r="Q76" s="3"/>
      <c r="R76" s="3"/>
      <c r="S76" s="3"/>
    </row>
    <row r="77" spans="1:19" hidden="1" x14ac:dyDescent="0.25"/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t="15" hidden="1" customHeight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t="15" hidden="1" customHeight="1" x14ac:dyDescent="0.25"/>
    <row r="108" ht="15" hidden="1" customHeight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x14ac:dyDescent="0.25"/>
  </sheetData>
  <mergeCells count="59">
    <mergeCell ref="B63:K63"/>
    <mergeCell ref="G71:J71"/>
    <mergeCell ref="C43:C44"/>
    <mergeCell ref="C46:C47"/>
    <mergeCell ref="D58:K58"/>
    <mergeCell ref="B60:K60"/>
    <mergeCell ref="B61:K61"/>
    <mergeCell ref="B62:K62"/>
    <mergeCell ref="R26:R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D25:F25"/>
    <mergeCell ref="G25:I25"/>
    <mergeCell ref="J25:L25"/>
    <mergeCell ref="M25:O25"/>
    <mergeCell ref="P25:R25"/>
    <mergeCell ref="B26:B27"/>
    <mergeCell ref="C26:C27"/>
    <mergeCell ref="D26:D27"/>
    <mergeCell ref="E26:E27"/>
    <mergeCell ref="F26:F27"/>
    <mergeCell ref="R13:R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D12:F12"/>
    <mergeCell ref="G12:I12"/>
    <mergeCell ref="J12:L12"/>
    <mergeCell ref="M12:O12"/>
    <mergeCell ref="P12:R12"/>
    <mergeCell ref="B13:B14"/>
    <mergeCell ref="C13:C14"/>
    <mergeCell ref="D13:D14"/>
    <mergeCell ref="E13:E14"/>
    <mergeCell ref="F13:F14"/>
    <mergeCell ref="D4:U4"/>
    <mergeCell ref="D8:U8"/>
    <mergeCell ref="D10:F10"/>
    <mergeCell ref="G10:I10"/>
    <mergeCell ref="J10:L10"/>
    <mergeCell ref="M10:O10"/>
    <mergeCell ref="P10:R10"/>
  </mergeCells>
  <pageMargins left="0.70866141732283472" right="0.70866141732283472" top="0.78740157480314965" bottom="0.78740157480314965" header="0.31496062992125984" footer="0.31496062992125984"/>
  <pageSetup paperSize="8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6"/>
  <sheetViews>
    <sheetView showGridLines="0" zoomScale="80" zoomScaleNormal="80" zoomScaleSheetLayoutView="80" workbookViewId="0"/>
  </sheetViews>
  <sheetFormatPr defaultColWidth="0" defaultRowHeight="15" zeroHeight="1" x14ac:dyDescent="0.25"/>
  <cols>
    <col min="1" max="1" width="4.5703125" customWidth="1"/>
    <col min="2" max="2" width="9.28515625" customWidth="1"/>
    <col min="3" max="3" width="65.7109375" customWidth="1"/>
    <col min="4" max="4" width="20.7109375" customWidth="1"/>
    <col min="5" max="6" width="14.28515625" customWidth="1"/>
    <col min="7" max="7" width="21.28515625" style="141" customWidth="1"/>
    <col min="8" max="9" width="14.28515625" customWidth="1"/>
    <col min="10" max="10" width="20.7109375" customWidth="1"/>
    <col min="11" max="12" width="14.28515625" customWidth="1"/>
    <col min="13" max="13" width="21.28515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28515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96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216" t="str">
        <f>'[2]NR 2020'!D4:U4</f>
        <v>Městské lesy Chomutov, příspěvková organizace</v>
      </c>
      <c r="E4" s="216"/>
      <c r="F4" s="216"/>
      <c r="G4" s="216"/>
      <c r="H4" s="216"/>
      <c r="I4" s="216"/>
      <c r="J4" s="216"/>
      <c r="K4" s="21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142"/>
      <c r="E5" s="142"/>
      <c r="F5" s="142"/>
      <c r="G5" s="142"/>
      <c r="H5" s="142"/>
      <c r="I5" s="142"/>
      <c r="J5" s="142"/>
      <c r="K5" s="142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3</v>
      </c>
      <c r="C6" s="1"/>
      <c r="D6" s="143">
        <f>'[2]NR 2020'!D6</f>
        <v>46790080</v>
      </c>
      <c r="E6" s="142"/>
      <c r="F6" s="142"/>
      <c r="G6" s="142"/>
      <c r="H6" s="142"/>
      <c r="I6" s="142"/>
      <c r="J6" s="142"/>
      <c r="K6" s="142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142"/>
      <c r="E7" s="142"/>
      <c r="F7" s="142"/>
      <c r="G7" s="142"/>
      <c r="H7" s="142"/>
      <c r="I7" s="142"/>
      <c r="J7" s="142"/>
      <c r="K7" s="142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4</v>
      </c>
      <c r="C8" s="1"/>
      <c r="D8" s="217" t="str">
        <f>'[2]NR 2020'!D8:U8</f>
        <v>Hora Sv. Šebestiána 90, 431 82</v>
      </c>
      <c r="E8" s="217"/>
      <c r="F8" s="217"/>
      <c r="G8" s="217"/>
      <c r="H8" s="217"/>
      <c r="I8" s="217"/>
      <c r="J8" s="217"/>
      <c r="K8" s="217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6</v>
      </c>
      <c r="C10" s="9" t="s">
        <v>7</v>
      </c>
      <c r="D10" s="169" t="s">
        <v>8</v>
      </c>
      <c r="E10" s="169"/>
      <c r="F10" s="170"/>
      <c r="G10" s="169" t="s">
        <v>9</v>
      </c>
      <c r="H10" s="169"/>
      <c r="I10" s="171"/>
      <c r="J10" s="172" t="s">
        <v>10</v>
      </c>
      <c r="K10" s="169"/>
      <c r="L10" s="170"/>
      <c r="M10" s="173" t="s">
        <v>11</v>
      </c>
      <c r="N10" s="169"/>
      <c r="O10" s="170"/>
      <c r="P10" s="169" t="s">
        <v>12</v>
      </c>
      <c r="Q10" s="169"/>
      <c r="R10" s="170"/>
      <c r="S10" s="3"/>
    </row>
    <row r="11" spans="1:19" ht="30.75" customHeight="1" thickBot="1" x14ac:dyDescent="0.3">
      <c r="A11" s="1"/>
      <c r="B11" s="10"/>
      <c r="C11" s="11"/>
      <c r="D11" s="12" t="s">
        <v>13</v>
      </c>
      <c r="E11" s="13" t="s">
        <v>14</v>
      </c>
      <c r="F11" s="13" t="s">
        <v>15</v>
      </c>
      <c r="G11" s="12" t="s">
        <v>13</v>
      </c>
      <c r="H11" s="13" t="s">
        <v>14</v>
      </c>
      <c r="I11" s="14" t="s">
        <v>15</v>
      </c>
      <c r="J11" s="14" t="s">
        <v>13</v>
      </c>
      <c r="K11" s="13" t="s">
        <v>14</v>
      </c>
      <c r="L11" s="13" t="s">
        <v>15</v>
      </c>
      <c r="M11" s="15" t="s">
        <v>13</v>
      </c>
      <c r="N11" s="13" t="s">
        <v>14</v>
      </c>
      <c r="O11" s="13" t="s">
        <v>15</v>
      </c>
      <c r="P11" s="12" t="s">
        <v>13</v>
      </c>
      <c r="Q11" s="13" t="s">
        <v>14</v>
      </c>
      <c r="R11" s="13" t="s">
        <v>15</v>
      </c>
      <c r="S11" s="3"/>
    </row>
    <row r="12" spans="1:19" ht="15.75" customHeight="1" thickBot="1" x14ac:dyDescent="0.3">
      <c r="A12" s="1"/>
      <c r="B12" s="16"/>
      <c r="C12" s="17" t="s">
        <v>16</v>
      </c>
      <c r="D12" s="184"/>
      <c r="E12" s="184"/>
      <c r="F12" s="185"/>
      <c r="G12" s="184"/>
      <c r="H12" s="184"/>
      <c r="I12" s="184"/>
      <c r="J12" s="186"/>
      <c r="K12" s="184"/>
      <c r="L12" s="185"/>
      <c r="M12" s="184"/>
      <c r="N12" s="184"/>
      <c r="O12" s="185"/>
      <c r="P12" s="184"/>
      <c r="Q12" s="184"/>
      <c r="R12" s="185"/>
      <c r="S12" s="3"/>
    </row>
    <row r="13" spans="1:19" ht="15.75" customHeight="1" x14ac:dyDescent="0.25">
      <c r="A13" s="1"/>
      <c r="B13" s="174" t="s">
        <v>6</v>
      </c>
      <c r="C13" s="176" t="s">
        <v>7</v>
      </c>
      <c r="D13" s="178" t="s">
        <v>17</v>
      </c>
      <c r="E13" s="180" t="s">
        <v>18</v>
      </c>
      <c r="F13" s="182" t="s">
        <v>16</v>
      </c>
      <c r="G13" s="187" t="s">
        <v>17</v>
      </c>
      <c r="H13" s="180" t="s">
        <v>18</v>
      </c>
      <c r="I13" s="189" t="s">
        <v>16</v>
      </c>
      <c r="J13" s="178" t="s">
        <v>17</v>
      </c>
      <c r="K13" s="180" t="s">
        <v>18</v>
      </c>
      <c r="L13" s="182" t="s">
        <v>16</v>
      </c>
      <c r="M13" s="191" t="s">
        <v>17</v>
      </c>
      <c r="N13" s="180" t="s">
        <v>18</v>
      </c>
      <c r="O13" s="182" t="s">
        <v>16</v>
      </c>
      <c r="P13" s="187" t="s">
        <v>17</v>
      </c>
      <c r="Q13" s="180" t="s">
        <v>18</v>
      </c>
      <c r="R13" s="182" t="s">
        <v>16</v>
      </c>
      <c r="S13" s="3"/>
    </row>
    <row r="14" spans="1:19" ht="15.75" thickBot="1" x14ac:dyDescent="0.3">
      <c r="A14" s="1"/>
      <c r="B14" s="175"/>
      <c r="C14" s="177"/>
      <c r="D14" s="179"/>
      <c r="E14" s="181"/>
      <c r="F14" s="183"/>
      <c r="G14" s="188"/>
      <c r="H14" s="181"/>
      <c r="I14" s="190"/>
      <c r="J14" s="179"/>
      <c r="K14" s="181"/>
      <c r="L14" s="183"/>
      <c r="M14" s="192"/>
      <c r="N14" s="181"/>
      <c r="O14" s="183"/>
      <c r="P14" s="188"/>
      <c r="Q14" s="181"/>
      <c r="R14" s="183"/>
      <c r="S14" s="3"/>
    </row>
    <row r="15" spans="1:19" x14ac:dyDescent="0.25">
      <c r="A15" s="1"/>
      <c r="B15" s="18" t="s">
        <v>19</v>
      </c>
      <c r="C15" s="19" t="s">
        <v>20</v>
      </c>
      <c r="D15" s="20">
        <f>'[2]NR 2020'!G15</f>
        <v>4985</v>
      </c>
      <c r="E15" s="21">
        <f>'[2]NR 2020'!H15</f>
        <v>23</v>
      </c>
      <c r="F15" s="22">
        <f t="shared" ref="F15:F23" si="0">D15+E15</f>
        <v>5008</v>
      </c>
      <c r="G15" s="20">
        <v>4150</v>
      </c>
      <c r="H15" s="21">
        <v>20</v>
      </c>
      <c r="I15" s="144">
        <f t="shared" ref="I15:I23" si="1">G15+H15</f>
        <v>4170</v>
      </c>
      <c r="J15" s="145">
        <f>'[2]NR 2020'!Y15</f>
        <v>8000</v>
      </c>
      <c r="K15" s="146">
        <f>'[2]NR 2020'!Z15</f>
        <v>25</v>
      </c>
      <c r="L15" s="147">
        <f>J15+K15</f>
        <v>8025</v>
      </c>
      <c r="M15" s="148">
        <v>6600</v>
      </c>
      <c r="N15" s="21">
        <v>25</v>
      </c>
      <c r="O15" s="22">
        <f t="shared" ref="O15:O23" si="2">M15+N15</f>
        <v>6625</v>
      </c>
      <c r="P15" s="20">
        <v>6500</v>
      </c>
      <c r="Q15" s="21">
        <v>25</v>
      </c>
      <c r="R15" s="22">
        <f t="shared" ref="R15:R23" si="3">P15+Q15</f>
        <v>6525</v>
      </c>
      <c r="S15" s="3"/>
    </row>
    <row r="16" spans="1:19" x14ac:dyDescent="0.25">
      <c r="A16" s="1"/>
      <c r="B16" s="24" t="s">
        <v>21</v>
      </c>
      <c r="C16" s="25" t="s">
        <v>22</v>
      </c>
      <c r="D16" s="20">
        <f>'[2]NR 2020'!G16</f>
        <v>4000</v>
      </c>
      <c r="E16" s="27">
        <f>'[2]NR 2020'!H16</f>
        <v>0</v>
      </c>
      <c r="F16" s="22">
        <f t="shared" si="0"/>
        <v>4000</v>
      </c>
      <c r="G16" s="20">
        <f>'[2]NR 2020'!J16</f>
        <v>4155</v>
      </c>
      <c r="H16" s="27">
        <f>'[2]NR 2020'!K16</f>
        <v>0</v>
      </c>
      <c r="I16" s="144">
        <f t="shared" si="1"/>
        <v>4155</v>
      </c>
      <c r="J16" s="149">
        <f>'[2]NR 2020'!Y16</f>
        <v>4680</v>
      </c>
      <c r="K16" s="150">
        <f>'[2]NR 2020'!Z16</f>
        <v>0</v>
      </c>
      <c r="L16" s="151">
        <f t="shared" ref="L16:L23" si="4">J16+K16</f>
        <v>4680</v>
      </c>
      <c r="M16" s="152">
        <v>4680</v>
      </c>
      <c r="N16" s="27"/>
      <c r="O16" s="22">
        <f t="shared" si="2"/>
        <v>4680</v>
      </c>
      <c r="P16" s="26">
        <v>4680</v>
      </c>
      <c r="Q16" s="27"/>
      <c r="R16" s="22">
        <f t="shared" si="3"/>
        <v>4680</v>
      </c>
      <c r="S16" s="3"/>
    </row>
    <row r="17" spans="1:19" x14ac:dyDescent="0.25">
      <c r="A17" s="1"/>
      <c r="B17" s="24" t="s">
        <v>23</v>
      </c>
      <c r="C17" s="29" t="s">
        <v>24</v>
      </c>
      <c r="D17" s="20">
        <f>'[2]NR 2020'!G17</f>
        <v>0</v>
      </c>
      <c r="E17" s="27">
        <f>'[2]NR 2020'!H17</f>
        <v>0</v>
      </c>
      <c r="F17" s="22">
        <f t="shared" si="0"/>
        <v>0</v>
      </c>
      <c r="G17" s="20">
        <f>'[2]NR 2020'!J17</f>
        <v>0</v>
      </c>
      <c r="H17" s="27">
        <f>'[2]NR 2020'!K17</f>
        <v>0</v>
      </c>
      <c r="I17" s="144">
        <f t="shared" si="1"/>
        <v>0</v>
      </c>
      <c r="J17" s="149">
        <f>'[2]NR 2020'!Y17</f>
        <v>0</v>
      </c>
      <c r="K17" s="150">
        <f>'[2]NR 2020'!Z17</f>
        <v>0</v>
      </c>
      <c r="L17" s="151">
        <f t="shared" si="4"/>
        <v>0</v>
      </c>
      <c r="M17" s="152">
        <v>0</v>
      </c>
      <c r="N17" s="30"/>
      <c r="O17" s="22">
        <f t="shared" si="2"/>
        <v>0</v>
      </c>
      <c r="P17" s="26">
        <v>0</v>
      </c>
      <c r="Q17" s="30"/>
      <c r="R17" s="22">
        <f t="shared" si="3"/>
        <v>0</v>
      </c>
      <c r="S17" s="3"/>
    </row>
    <row r="18" spans="1:19" x14ac:dyDescent="0.25">
      <c r="A18" s="1"/>
      <c r="B18" s="24" t="s">
        <v>25</v>
      </c>
      <c r="C18" s="31" t="s">
        <v>26</v>
      </c>
      <c r="D18" s="20">
        <f>'[2]NR 2020'!G18</f>
        <v>3892</v>
      </c>
      <c r="E18" s="21">
        <f>'[2]NR 2020'!H18</f>
        <v>0</v>
      </c>
      <c r="F18" s="22">
        <f t="shared" si="0"/>
        <v>3892</v>
      </c>
      <c r="G18" s="20">
        <v>4500</v>
      </c>
      <c r="H18" s="21">
        <v>0</v>
      </c>
      <c r="I18" s="144">
        <f t="shared" si="1"/>
        <v>4500</v>
      </c>
      <c r="J18" s="149">
        <f>'[2]NR 2020'!Y18</f>
        <v>4500</v>
      </c>
      <c r="K18" s="150">
        <f>'[2]NR 2020'!Z18</f>
        <v>0</v>
      </c>
      <c r="L18" s="151">
        <f t="shared" si="4"/>
        <v>4500</v>
      </c>
      <c r="M18" s="152">
        <v>4500</v>
      </c>
      <c r="N18" s="21">
        <v>0</v>
      </c>
      <c r="O18" s="22">
        <f t="shared" si="2"/>
        <v>4500</v>
      </c>
      <c r="P18" s="26">
        <v>4500</v>
      </c>
      <c r="Q18" s="21">
        <v>0</v>
      </c>
      <c r="R18" s="22">
        <f t="shared" si="3"/>
        <v>4500</v>
      </c>
      <c r="S18" s="3"/>
    </row>
    <row r="19" spans="1:19" x14ac:dyDescent="0.25">
      <c r="A19" s="1"/>
      <c r="B19" s="24" t="s">
        <v>27</v>
      </c>
      <c r="C19" s="32" t="s">
        <v>28</v>
      </c>
      <c r="D19" s="20">
        <f>'[2]NR 2020'!G19</f>
        <v>189</v>
      </c>
      <c r="E19" s="21">
        <f>'[2]NR 2020'!H19</f>
        <v>0</v>
      </c>
      <c r="F19" s="22">
        <f t="shared" si="0"/>
        <v>189</v>
      </c>
      <c r="G19" s="20">
        <v>190</v>
      </c>
      <c r="H19" s="21">
        <f>'[2]NR 2020'!K19</f>
        <v>0</v>
      </c>
      <c r="I19" s="144">
        <f t="shared" si="1"/>
        <v>190</v>
      </c>
      <c r="J19" s="149">
        <f>'[2]NR 2020'!Y19</f>
        <v>190</v>
      </c>
      <c r="K19" s="150">
        <f>'[2]NR 2020'!Z19</f>
        <v>0</v>
      </c>
      <c r="L19" s="151">
        <f t="shared" si="4"/>
        <v>190</v>
      </c>
      <c r="M19" s="152">
        <v>190</v>
      </c>
      <c r="N19" s="33">
        <v>0</v>
      </c>
      <c r="O19" s="22">
        <f t="shared" si="2"/>
        <v>190</v>
      </c>
      <c r="P19" s="26">
        <v>190</v>
      </c>
      <c r="Q19" s="33">
        <v>0</v>
      </c>
      <c r="R19" s="22">
        <f t="shared" si="3"/>
        <v>190</v>
      </c>
      <c r="S19" s="3"/>
    </row>
    <row r="20" spans="1:19" x14ac:dyDescent="0.25">
      <c r="A20" s="1"/>
      <c r="B20" s="24" t="s">
        <v>29</v>
      </c>
      <c r="C20" s="34" t="s">
        <v>30</v>
      </c>
      <c r="D20" s="20">
        <f>'[2]NR 2020'!G20</f>
        <v>61</v>
      </c>
      <c r="E20" s="21">
        <f>'[2]NR 2020'!H20</f>
        <v>0</v>
      </c>
      <c r="F20" s="22">
        <f t="shared" si="0"/>
        <v>61</v>
      </c>
      <c r="G20" s="20">
        <f>'[2]NR 2020'!J20</f>
        <v>0</v>
      </c>
      <c r="H20" s="21">
        <f>'[2]NR 2020'!K20</f>
        <v>0</v>
      </c>
      <c r="I20" s="144">
        <f t="shared" si="1"/>
        <v>0</v>
      </c>
      <c r="J20" s="149">
        <f>'[2]NR 2020'!Y20</f>
        <v>0</v>
      </c>
      <c r="K20" s="150">
        <f>'[2]NR 2020'!Z20</f>
        <v>0</v>
      </c>
      <c r="L20" s="151">
        <f t="shared" si="4"/>
        <v>0</v>
      </c>
      <c r="M20" s="152">
        <v>0</v>
      </c>
      <c r="N20" s="33">
        <v>0</v>
      </c>
      <c r="O20" s="22">
        <f t="shared" si="2"/>
        <v>0</v>
      </c>
      <c r="P20" s="26">
        <v>0</v>
      </c>
      <c r="Q20" s="33">
        <v>0</v>
      </c>
      <c r="R20" s="22">
        <f t="shared" si="3"/>
        <v>0</v>
      </c>
      <c r="S20" s="3"/>
    </row>
    <row r="21" spans="1:19" x14ac:dyDescent="0.25">
      <c r="A21" s="1"/>
      <c r="B21" s="24" t="s">
        <v>31</v>
      </c>
      <c r="C21" s="35" t="s">
        <v>32</v>
      </c>
      <c r="D21" s="20">
        <f>'[2]NR 2020'!G21</f>
        <v>387</v>
      </c>
      <c r="E21" s="21">
        <f>'[2]NR 2020'!H21</f>
        <v>1</v>
      </c>
      <c r="F21" s="22">
        <f t="shared" si="0"/>
        <v>388</v>
      </c>
      <c r="G21" s="20">
        <v>100</v>
      </c>
      <c r="H21" s="21">
        <f>'[2]NR 2020'!K21</f>
        <v>0</v>
      </c>
      <c r="I21" s="144">
        <f t="shared" si="1"/>
        <v>100</v>
      </c>
      <c r="J21" s="149">
        <f>'[2]NR 2020'!Y21</f>
        <v>150</v>
      </c>
      <c r="K21" s="150">
        <f>'[2]NR 2020'!Z21</f>
        <v>0</v>
      </c>
      <c r="L21" s="151">
        <f t="shared" si="4"/>
        <v>150</v>
      </c>
      <c r="M21" s="152">
        <v>200</v>
      </c>
      <c r="N21" s="36">
        <v>0</v>
      </c>
      <c r="O21" s="22">
        <f t="shared" si="2"/>
        <v>200</v>
      </c>
      <c r="P21" s="26">
        <v>200</v>
      </c>
      <c r="Q21" s="36">
        <v>0</v>
      </c>
      <c r="R21" s="22">
        <f t="shared" si="3"/>
        <v>200</v>
      </c>
      <c r="S21" s="3"/>
    </row>
    <row r="22" spans="1:19" x14ac:dyDescent="0.25">
      <c r="A22" s="1"/>
      <c r="B22" s="24" t="s">
        <v>33</v>
      </c>
      <c r="C22" s="35" t="s">
        <v>34</v>
      </c>
      <c r="D22" s="20">
        <f>'[2]NR 2020'!G22</f>
        <v>0</v>
      </c>
      <c r="E22" s="21">
        <f>'[2]NR 2020'!H22</f>
        <v>0</v>
      </c>
      <c r="F22" s="22">
        <f t="shared" si="0"/>
        <v>0</v>
      </c>
      <c r="G22" s="20">
        <f>'[2]NR 2020'!J22</f>
        <v>0</v>
      </c>
      <c r="H22" s="21">
        <f>'[2]NR 2020'!K22</f>
        <v>0</v>
      </c>
      <c r="I22" s="144">
        <f t="shared" si="1"/>
        <v>0</v>
      </c>
      <c r="J22" s="149">
        <f>'[2]NR 2020'!Y22</f>
        <v>0</v>
      </c>
      <c r="K22" s="150">
        <f>'[2]NR 2020'!Z22</f>
        <v>0</v>
      </c>
      <c r="L22" s="151">
        <f t="shared" si="4"/>
        <v>0</v>
      </c>
      <c r="M22" s="152">
        <v>0</v>
      </c>
      <c r="N22" s="36">
        <v>0</v>
      </c>
      <c r="O22" s="22">
        <f t="shared" si="2"/>
        <v>0</v>
      </c>
      <c r="P22" s="26">
        <v>0</v>
      </c>
      <c r="Q22" s="36">
        <v>0</v>
      </c>
      <c r="R22" s="22">
        <f t="shared" si="3"/>
        <v>0</v>
      </c>
      <c r="S22" s="3"/>
    </row>
    <row r="23" spans="1:19" ht="15.75" thickBot="1" x14ac:dyDescent="0.3">
      <c r="A23" s="1"/>
      <c r="B23" s="37" t="s">
        <v>35</v>
      </c>
      <c r="C23" s="38" t="s">
        <v>36</v>
      </c>
      <c r="D23" s="20">
        <f>'[2]NR 2020'!G23</f>
        <v>1</v>
      </c>
      <c r="E23" s="21">
        <f>'[2]NR 2020'!H23</f>
        <v>0</v>
      </c>
      <c r="F23" s="39">
        <f t="shared" si="0"/>
        <v>1</v>
      </c>
      <c r="G23" s="20">
        <v>30</v>
      </c>
      <c r="H23" s="21">
        <f>'[2]NR 2020'!K23</f>
        <v>0</v>
      </c>
      <c r="I23" s="153">
        <f t="shared" si="1"/>
        <v>30</v>
      </c>
      <c r="J23" s="149">
        <f>'[2]NR 2020'!Y23</f>
        <v>35</v>
      </c>
      <c r="K23" s="150">
        <f>'[2]NR 2020'!Z23</f>
        <v>0</v>
      </c>
      <c r="L23" s="151">
        <f t="shared" si="4"/>
        <v>35</v>
      </c>
      <c r="M23" s="154">
        <v>40</v>
      </c>
      <c r="N23" s="41">
        <v>0</v>
      </c>
      <c r="O23" s="39">
        <f t="shared" si="2"/>
        <v>40</v>
      </c>
      <c r="P23" s="40">
        <v>35</v>
      </c>
      <c r="Q23" s="41">
        <v>0</v>
      </c>
      <c r="R23" s="39">
        <f t="shared" si="3"/>
        <v>35</v>
      </c>
      <c r="S23" s="3"/>
    </row>
    <row r="24" spans="1:19" ht="15.75" thickBot="1" x14ac:dyDescent="0.3">
      <c r="A24" s="1"/>
      <c r="B24" s="44" t="s">
        <v>37</v>
      </c>
      <c r="C24" s="45" t="s">
        <v>38</v>
      </c>
      <c r="D24" s="46">
        <f t="shared" ref="D24:R24" si="5">SUM(D15:D21)</f>
        <v>13514</v>
      </c>
      <c r="E24" s="46">
        <f t="shared" si="5"/>
        <v>24</v>
      </c>
      <c r="F24" s="46">
        <f t="shared" si="5"/>
        <v>13538</v>
      </c>
      <c r="G24" s="46">
        <f t="shared" si="5"/>
        <v>13095</v>
      </c>
      <c r="H24" s="46">
        <f t="shared" si="5"/>
        <v>20</v>
      </c>
      <c r="I24" s="47">
        <f t="shared" si="5"/>
        <v>13115</v>
      </c>
      <c r="J24" s="48">
        <f t="shared" si="5"/>
        <v>17520</v>
      </c>
      <c r="K24" s="48">
        <f t="shared" si="5"/>
        <v>25</v>
      </c>
      <c r="L24" s="48">
        <f t="shared" si="5"/>
        <v>17545</v>
      </c>
      <c r="M24" s="49">
        <f>SUM(M15:M21)</f>
        <v>16170</v>
      </c>
      <c r="N24" s="46">
        <f>SUM(N15:N23)</f>
        <v>25</v>
      </c>
      <c r="O24" s="46">
        <f>SUM(O15:O21)</f>
        <v>16195</v>
      </c>
      <c r="P24" s="46">
        <f>SUM(P15:P21)</f>
        <v>16070</v>
      </c>
      <c r="Q24" s="46">
        <f>SUM(Q15:Q23)</f>
        <v>25</v>
      </c>
      <c r="R24" s="46">
        <f t="shared" si="5"/>
        <v>16095</v>
      </c>
      <c r="S24" s="3"/>
    </row>
    <row r="25" spans="1:19" ht="15.75" customHeight="1" thickBot="1" x14ac:dyDescent="0.3">
      <c r="A25" s="1"/>
      <c r="B25" s="50"/>
      <c r="C25" s="51" t="s">
        <v>39</v>
      </c>
      <c r="D25" s="199"/>
      <c r="E25" s="199"/>
      <c r="F25" s="200"/>
      <c r="G25" s="199"/>
      <c r="H25" s="199"/>
      <c r="I25" s="199"/>
      <c r="J25" s="201"/>
      <c r="K25" s="199"/>
      <c r="L25" s="200"/>
      <c r="M25" s="199"/>
      <c r="N25" s="199"/>
      <c r="O25" s="200"/>
      <c r="P25" s="199"/>
      <c r="Q25" s="199"/>
      <c r="R25" s="200"/>
      <c r="S25" s="3"/>
    </row>
    <row r="26" spans="1:19" x14ac:dyDescent="0.25">
      <c r="A26" s="1"/>
      <c r="B26" s="174" t="s">
        <v>6</v>
      </c>
      <c r="C26" s="176" t="s">
        <v>7</v>
      </c>
      <c r="D26" s="193" t="s">
        <v>40</v>
      </c>
      <c r="E26" s="195" t="s">
        <v>41</v>
      </c>
      <c r="F26" s="197" t="s">
        <v>42</v>
      </c>
      <c r="G26" s="202" t="s">
        <v>40</v>
      </c>
      <c r="H26" s="195" t="s">
        <v>41</v>
      </c>
      <c r="I26" s="204" t="s">
        <v>42</v>
      </c>
      <c r="J26" s="193" t="s">
        <v>40</v>
      </c>
      <c r="K26" s="195" t="s">
        <v>41</v>
      </c>
      <c r="L26" s="197" t="s">
        <v>42</v>
      </c>
      <c r="M26" s="207" t="s">
        <v>40</v>
      </c>
      <c r="N26" s="195" t="s">
        <v>41</v>
      </c>
      <c r="O26" s="197" t="s">
        <v>42</v>
      </c>
      <c r="P26" s="202" t="s">
        <v>40</v>
      </c>
      <c r="Q26" s="195" t="s">
        <v>41</v>
      </c>
      <c r="R26" s="197" t="s">
        <v>42</v>
      </c>
      <c r="S26" s="3"/>
    </row>
    <row r="27" spans="1:19" ht="15.75" thickBot="1" x14ac:dyDescent="0.3">
      <c r="A27" s="1"/>
      <c r="B27" s="175"/>
      <c r="C27" s="177"/>
      <c r="D27" s="194"/>
      <c r="E27" s="196"/>
      <c r="F27" s="198"/>
      <c r="G27" s="203"/>
      <c r="H27" s="196"/>
      <c r="I27" s="205"/>
      <c r="J27" s="194"/>
      <c r="K27" s="196"/>
      <c r="L27" s="198"/>
      <c r="M27" s="208"/>
      <c r="N27" s="196"/>
      <c r="O27" s="198"/>
      <c r="P27" s="203"/>
      <c r="Q27" s="196"/>
      <c r="R27" s="198"/>
      <c r="S27" s="3"/>
    </row>
    <row r="28" spans="1:19" x14ac:dyDescent="0.25">
      <c r="A28" s="1"/>
      <c r="B28" s="18" t="s">
        <v>43</v>
      </c>
      <c r="C28" s="52" t="s">
        <v>44</v>
      </c>
      <c r="D28" s="20">
        <f>'[2]NR 2020'!G28</f>
        <v>357</v>
      </c>
      <c r="E28" s="21">
        <f>'[2]NR 2020'!H28</f>
        <v>0</v>
      </c>
      <c r="F28" s="22">
        <f t="shared" ref="F28:F40" si="6">D28+E28</f>
        <v>357</v>
      </c>
      <c r="G28" s="20">
        <f>'[2]NR 2020'!M28</f>
        <v>180</v>
      </c>
      <c r="H28" s="21">
        <f>'[2]NR 2020'!N28</f>
        <v>0</v>
      </c>
      <c r="I28" s="144">
        <f t="shared" ref="I28:I40" si="7">G28+H28</f>
        <v>180</v>
      </c>
      <c r="J28" s="145">
        <f>'[2]NR 2020'!Y28</f>
        <v>200</v>
      </c>
      <c r="K28" s="146">
        <f>'[2]NR 2020'!Z28</f>
        <v>0</v>
      </c>
      <c r="L28" s="147">
        <f t="shared" ref="L28:L40" si="8">J28+K28</f>
        <v>200</v>
      </c>
      <c r="M28" s="56">
        <v>250</v>
      </c>
      <c r="N28" s="56">
        <v>0</v>
      </c>
      <c r="O28" s="22">
        <f t="shared" ref="O28:O40" si="9">M28+N28</f>
        <v>250</v>
      </c>
      <c r="P28" s="56">
        <v>250</v>
      </c>
      <c r="Q28" s="56">
        <v>0</v>
      </c>
      <c r="R28" s="22">
        <f t="shared" ref="R28:R40" si="10">P28+Q28</f>
        <v>250</v>
      </c>
      <c r="S28" s="3"/>
    </row>
    <row r="29" spans="1:19" x14ac:dyDescent="0.25">
      <c r="A29" s="1"/>
      <c r="B29" s="24" t="s">
        <v>45</v>
      </c>
      <c r="C29" s="57" t="s">
        <v>46</v>
      </c>
      <c r="D29" s="20">
        <f>'[2]NR 2020'!G29</f>
        <v>4464</v>
      </c>
      <c r="E29" s="27">
        <f>'[2]NR 2020'!H29</f>
        <v>0</v>
      </c>
      <c r="F29" s="22">
        <f t="shared" si="6"/>
        <v>4464</v>
      </c>
      <c r="G29" s="20">
        <f>'[2]NR 2020'!M29</f>
        <v>2250</v>
      </c>
      <c r="H29" s="27">
        <f>'[2]NR 2020'!N29</f>
        <v>0</v>
      </c>
      <c r="I29" s="144">
        <f t="shared" si="7"/>
        <v>2250</v>
      </c>
      <c r="J29" s="149">
        <f>'[2]NR 2020'!Y29</f>
        <v>4250</v>
      </c>
      <c r="K29" s="155">
        <f>'[2]NR 2020'!Z29</f>
        <v>0</v>
      </c>
      <c r="L29" s="151">
        <f t="shared" si="8"/>
        <v>4250</v>
      </c>
      <c r="M29" s="58">
        <v>3600</v>
      </c>
      <c r="N29" s="63"/>
      <c r="O29" s="22">
        <f t="shared" si="9"/>
        <v>3600</v>
      </c>
      <c r="P29" s="58">
        <v>3550</v>
      </c>
      <c r="Q29" s="63"/>
      <c r="R29" s="22">
        <f t="shared" si="10"/>
        <v>3550</v>
      </c>
      <c r="S29" s="3"/>
    </row>
    <row r="30" spans="1:19" x14ac:dyDescent="0.25">
      <c r="A30" s="1"/>
      <c r="B30" s="24" t="s">
        <v>47</v>
      </c>
      <c r="C30" s="35" t="s">
        <v>48</v>
      </c>
      <c r="D30" s="20">
        <f>'[2]NR 2020'!G30</f>
        <v>64</v>
      </c>
      <c r="E30" s="27">
        <f>'[2]NR 2020'!H30</f>
        <v>0</v>
      </c>
      <c r="F30" s="22">
        <f t="shared" si="6"/>
        <v>64</v>
      </c>
      <c r="G30" s="20">
        <f>'[2]NR 2020'!M30</f>
        <v>35</v>
      </c>
      <c r="H30" s="27">
        <f>'[2]NR 2020'!N30</f>
        <v>0</v>
      </c>
      <c r="I30" s="144">
        <f t="shared" si="7"/>
        <v>35</v>
      </c>
      <c r="J30" s="149">
        <f>'[2]NR 2020'!Y30</f>
        <v>62</v>
      </c>
      <c r="K30" s="155">
        <f>'[2]NR 2020'!Z30</f>
        <v>0</v>
      </c>
      <c r="L30" s="151">
        <f t="shared" si="8"/>
        <v>62</v>
      </c>
      <c r="M30" s="58">
        <v>60</v>
      </c>
      <c r="N30" s="63"/>
      <c r="O30" s="22">
        <f t="shared" si="9"/>
        <v>60</v>
      </c>
      <c r="P30" s="58">
        <v>60</v>
      </c>
      <c r="Q30" s="63"/>
      <c r="R30" s="22">
        <f t="shared" si="10"/>
        <v>60</v>
      </c>
      <c r="S30" s="3"/>
    </row>
    <row r="31" spans="1:19" x14ac:dyDescent="0.25">
      <c r="A31" s="1"/>
      <c r="B31" s="24" t="s">
        <v>49</v>
      </c>
      <c r="C31" s="35" t="s">
        <v>97</v>
      </c>
      <c r="D31" s="20">
        <v>-2343</v>
      </c>
      <c r="E31" s="27"/>
      <c r="F31" s="22">
        <f t="shared" si="6"/>
        <v>-2343</v>
      </c>
      <c r="G31" s="20">
        <f>'[2]NR 2020'!M31</f>
        <v>0</v>
      </c>
      <c r="H31" s="27"/>
      <c r="I31" s="144">
        <f t="shared" si="7"/>
        <v>0</v>
      </c>
      <c r="J31" s="149">
        <f>'[2]NR 2020'!Y31</f>
        <v>0</v>
      </c>
      <c r="K31" s="155"/>
      <c r="L31" s="151">
        <f t="shared" si="8"/>
        <v>0</v>
      </c>
      <c r="M31" s="58">
        <v>0</v>
      </c>
      <c r="N31" s="63"/>
      <c r="O31" s="22">
        <v>0</v>
      </c>
      <c r="P31" s="58">
        <v>0</v>
      </c>
      <c r="Q31" s="63"/>
      <c r="R31" s="22">
        <v>0</v>
      </c>
      <c r="S31" s="3"/>
    </row>
    <row r="32" spans="1:19" x14ac:dyDescent="0.25">
      <c r="A32" s="1"/>
      <c r="B32" s="24" t="s">
        <v>51</v>
      </c>
      <c r="C32" s="35" t="s">
        <v>50</v>
      </c>
      <c r="D32" s="20">
        <f>'[2]NR 2020'!G33</f>
        <v>5656</v>
      </c>
      <c r="E32" s="21">
        <f>'[2]NR 2020'!H33</f>
        <v>16</v>
      </c>
      <c r="F32" s="22">
        <f t="shared" si="6"/>
        <v>5672</v>
      </c>
      <c r="G32" s="20">
        <f>'[2]NR 2020'!M33</f>
        <v>4300</v>
      </c>
      <c r="H32" s="21">
        <f>'[2]NR 2020'!N33</f>
        <v>20</v>
      </c>
      <c r="I32" s="144">
        <f t="shared" si="7"/>
        <v>4320</v>
      </c>
      <c r="J32" s="149">
        <f>'[2]NR 2020'!Y33</f>
        <v>5270</v>
      </c>
      <c r="K32" s="150">
        <f>'[2]NR 2020'!Z33</f>
        <v>25</v>
      </c>
      <c r="L32" s="151">
        <f t="shared" si="8"/>
        <v>5295</v>
      </c>
      <c r="M32" s="58">
        <v>4500</v>
      </c>
      <c r="N32" s="58">
        <v>25</v>
      </c>
      <c r="O32" s="22">
        <f t="shared" si="9"/>
        <v>4525</v>
      </c>
      <c r="P32" s="58">
        <v>4500</v>
      </c>
      <c r="Q32" s="58">
        <v>25</v>
      </c>
      <c r="R32" s="22">
        <f t="shared" si="10"/>
        <v>4525</v>
      </c>
      <c r="S32" s="3"/>
    </row>
    <row r="33" spans="1:19" x14ac:dyDescent="0.25">
      <c r="A33" s="1"/>
      <c r="B33" s="24" t="s">
        <v>53</v>
      </c>
      <c r="C33" s="35" t="s">
        <v>52</v>
      </c>
      <c r="D33" s="20">
        <f>'[2]NR 2020'!G34</f>
        <v>3434</v>
      </c>
      <c r="E33" s="21">
        <f>'[2]NR 2020'!H34</f>
        <v>0</v>
      </c>
      <c r="F33" s="22">
        <f t="shared" si="6"/>
        <v>3434</v>
      </c>
      <c r="G33" s="20">
        <f>'[2]NR 2020'!M34</f>
        <v>3555</v>
      </c>
      <c r="H33" s="21">
        <f>'[2]NR 2020'!N34</f>
        <v>0</v>
      </c>
      <c r="I33" s="144">
        <f t="shared" si="7"/>
        <v>3555</v>
      </c>
      <c r="J33" s="149">
        <f>'[2]NR 2020'!Y34</f>
        <v>4325</v>
      </c>
      <c r="K33" s="150">
        <f>'[2]NR 2020'!Z34</f>
        <v>0</v>
      </c>
      <c r="L33" s="151">
        <f t="shared" si="8"/>
        <v>4325</v>
      </c>
      <c r="M33" s="58">
        <v>4375</v>
      </c>
      <c r="N33" s="58">
        <v>0</v>
      </c>
      <c r="O33" s="22">
        <f t="shared" si="9"/>
        <v>4375</v>
      </c>
      <c r="P33" s="58">
        <v>4375</v>
      </c>
      <c r="Q33" s="58">
        <v>0</v>
      </c>
      <c r="R33" s="22">
        <f t="shared" si="10"/>
        <v>4375</v>
      </c>
      <c r="S33" s="3"/>
    </row>
    <row r="34" spans="1:19" x14ac:dyDescent="0.25">
      <c r="A34" s="1"/>
      <c r="B34" s="24" t="s">
        <v>55</v>
      </c>
      <c r="C34" s="32" t="s">
        <v>54</v>
      </c>
      <c r="D34" s="20">
        <f>'[2]NR 2020'!G35</f>
        <v>3085</v>
      </c>
      <c r="E34" s="21">
        <f>'[2]NR 2020'!H35</f>
        <v>0</v>
      </c>
      <c r="F34" s="22">
        <f t="shared" si="6"/>
        <v>3085</v>
      </c>
      <c r="G34" s="20">
        <f>'[2]NR 2020'!M35</f>
        <v>3555</v>
      </c>
      <c r="H34" s="21">
        <f>'[2]NR 2020'!N35</f>
        <v>0</v>
      </c>
      <c r="I34" s="144">
        <f t="shared" si="7"/>
        <v>3555</v>
      </c>
      <c r="J34" s="149">
        <f>'[2]NR 2020'!Y35</f>
        <v>3925</v>
      </c>
      <c r="K34" s="150">
        <f>'[2]NR 2020'!Z35</f>
        <v>0</v>
      </c>
      <c r="L34" s="151">
        <f t="shared" si="8"/>
        <v>3925</v>
      </c>
      <c r="M34" s="58">
        <v>3975</v>
      </c>
      <c r="N34" s="58">
        <v>0</v>
      </c>
      <c r="O34" s="22">
        <f t="shared" si="9"/>
        <v>3975</v>
      </c>
      <c r="P34" s="58">
        <v>3975</v>
      </c>
      <c r="Q34" s="58">
        <v>0</v>
      </c>
      <c r="R34" s="22">
        <f t="shared" si="10"/>
        <v>3975</v>
      </c>
      <c r="S34" s="3"/>
    </row>
    <row r="35" spans="1:19" x14ac:dyDescent="0.25">
      <c r="A35" s="1"/>
      <c r="B35" s="24" t="s">
        <v>57</v>
      </c>
      <c r="C35" s="64" t="s">
        <v>56</v>
      </c>
      <c r="D35" s="20">
        <f>'[2]NR 2020'!G36</f>
        <v>349</v>
      </c>
      <c r="E35" s="21">
        <f>'[2]NR 2020'!H36</f>
        <v>0</v>
      </c>
      <c r="F35" s="22">
        <f t="shared" si="6"/>
        <v>349</v>
      </c>
      <c r="G35" s="20">
        <f>'[2]NR 2020'!M36</f>
        <v>150</v>
      </c>
      <c r="H35" s="21">
        <f>'[2]NR 2020'!N36</f>
        <v>0</v>
      </c>
      <c r="I35" s="144">
        <f t="shared" si="7"/>
        <v>150</v>
      </c>
      <c r="J35" s="149">
        <f>'[2]NR 2020'!Y36</f>
        <v>400</v>
      </c>
      <c r="K35" s="150">
        <f>'[2]NR 2020'!Z36</f>
        <v>0</v>
      </c>
      <c r="L35" s="151">
        <f t="shared" si="8"/>
        <v>400</v>
      </c>
      <c r="M35" s="58">
        <v>400</v>
      </c>
      <c r="N35" s="58">
        <v>0</v>
      </c>
      <c r="O35" s="22">
        <f t="shared" si="9"/>
        <v>400</v>
      </c>
      <c r="P35" s="58">
        <v>400</v>
      </c>
      <c r="Q35" s="58">
        <v>0</v>
      </c>
      <c r="R35" s="22">
        <f t="shared" si="10"/>
        <v>400</v>
      </c>
      <c r="S35" s="3"/>
    </row>
    <row r="36" spans="1:19" x14ac:dyDescent="0.25">
      <c r="A36" s="1"/>
      <c r="B36" s="24" t="s">
        <v>59</v>
      </c>
      <c r="C36" s="35" t="s">
        <v>58</v>
      </c>
      <c r="D36" s="20">
        <f>'[2]NR 2020'!G37</f>
        <v>1122</v>
      </c>
      <c r="E36" s="21">
        <f>'[2]NR 2020'!H37</f>
        <v>0</v>
      </c>
      <c r="F36" s="22">
        <f t="shared" si="6"/>
        <v>1122</v>
      </c>
      <c r="G36" s="20">
        <f>'[2]NR 2020'!M37</f>
        <v>1258</v>
      </c>
      <c r="H36" s="21">
        <f>'[2]NR 2020'!N37</f>
        <v>0</v>
      </c>
      <c r="I36" s="144">
        <f t="shared" si="7"/>
        <v>1258</v>
      </c>
      <c r="J36" s="149">
        <f>'[2]NR 2020'!Y37</f>
        <v>1413</v>
      </c>
      <c r="K36" s="150">
        <f>'[2]NR 2020'!Z37</f>
        <v>0</v>
      </c>
      <c r="L36" s="151">
        <f t="shared" si="8"/>
        <v>1413</v>
      </c>
      <c r="M36" s="58">
        <v>1428</v>
      </c>
      <c r="N36" s="58">
        <v>0</v>
      </c>
      <c r="O36" s="22">
        <f t="shared" si="9"/>
        <v>1428</v>
      </c>
      <c r="P36" s="58">
        <v>1428</v>
      </c>
      <c r="Q36" s="58">
        <v>0</v>
      </c>
      <c r="R36" s="22">
        <f t="shared" si="10"/>
        <v>1428</v>
      </c>
      <c r="S36" s="3"/>
    </row>
    <row r="37" spans="1:19" x14ac:dyDescent="0.25">
      <c r="A37" s="1"/>
      <c r="B37" s="24" t="s">
        <v>61</v>
      </c>
      <c r="C37" s="35" t="s">
        <v>60</v>
      </c>
      <c r="D37" s="20">
        <f>'[2]NR 2020'!G38</f>
        <v>4</v>
      </c>
      <c r="E37" s="21">
        <f>'[2]NR 2020'!H38</f>
        <v>0</v>
      </c>
      <c r="F37" s="22">
        <f t="shared" si="6"/>
        <v>4</v>
      </c>
      <c r="G37" s="20">
        <f>'[2]NR 2020'!M38</f>
        <v>10</v>
      </c>
      <c r="H37" s="21">
        <f>'[2]NR 2020'!N38</f>
        <v>0</v>
      </c>
      <c r="I37" s="144">
        <f t="shared" si="7"/>
        <v>10</v>
      </c>
      <c r="J37" s="149">
        <f>'[2]NR 2020'!Y38</f>
        <v>15</v>
      </c>
      <c r="K37" s="150">
        <f>'[2]NR 2020'!Z38</f>
        <v>0</v>
      </c>
      <c r="L37" s="151">
        <f t="shared" si="8"/>
        <v>15</v>
      </c>
      <c r="M37" s="58">
        <v>15</v>
      </c>
      <c r="N37" s="58">
        <v>0</v>
      </c>
      <c r="O37" s="22">
        <f t="shared" si="9"/>
        <v>15</v>
      </c>
      <c r="P37" s="58">
        <v>15</v>
      </c>
      <c r="Q37" s="58">
        <v>0</v>
      </c>
      <c r="R37" s="22">
        <f t="shared" si="10"/>
        <v>15</v>
      </c>
      <c r="S37" s="3"/>
    </row>
    <row r="38" spans="1:19" x14ac:dyDescent="0.25">
      <c r="A38" s="1"/>
      <c r="B38" s="24" t="s">
        <v>63</v>
      </c>
      <c r="C38" s="35" t="s">
        <v>62</v>
      </c>
      <c r="D38" s="20">
        <f>'[2]NR 2020'!G39</f>
        <v>706</v>
      </c>
      <c r="E38" s="21">
        <f>'[2]NR 2020'!H39</f>
        <v>0</v>
      </c>
      <c r="F38" s="22">
        <f t="shared" si="6"/>
        <v>706</v>
      </c>
      <c r="G38" s="20">
        <f>'[2]NR 2020'!M39</f>
        <v>765</v>
      </c>
      <c r="H38" s="21">
        <f>'[2]NR 2020'!N39</f>
        <v>0</v>
      </c>
      <c r="I38" s="144">
        <f t="shared" si="7"/>
        <v>765</v>
      </c>
      <c r="J38" s="149">
        <f>'[2]NR 2020'!Y39</f>
        <v>1165</v>
      </c>
      <c r="K38" s="150">
        <f>'[2]NR 2020'!Z39</f>
        <v>0</v>
      </c>
      <c r="L38" s="151">
        <f t="shared" si="8"/>
        <v>1165</v>
      </c>
      <c r="M38" s="58">
        <v>1165</v>
      </c>
      <c r="N38" s="58">
        <v>0</v>
      </c>
      <c r="O38" s="22">
        <f t="shared" si="9"/>
        <v>1165</v>
      </c>
      <c r="P38" s="58">
        <v>1165</v>
      </c>
      <c r="Q38" s="58">
        <v>0</v>
      </c>
      <c r="R38" s="22">
        <f t="shared" si="10"/>
        <v>1165</v>
      </c>
      <c r="S38" s="3"/>
    </row>
    <row r="39" spans="1:19" x14ac:dyDescent="0.25">
      <c r="A39" s="1"/>
      <c r="B39" s="24" t="s">
        <v>98</v>
      </c>
      <c r="C39" s="66" t="s">
        <v>99</v>
      </c>
      <c r="D39" s="20">
        <v>-165</v>
      </c>
      <c r="E39" s="21">
        <v>0</v>
      </c>
      <c r="F39" s="22">
        <f t="shared" si="6"/>
        <v>-165</v>
      </c>
      <c r="G39" s="20">
        <v>0</v>
      </c>
      <c r="H39" s="21">
        <v>0</v>
      </c>
      <c r="I39" s="153">
        <v>0</v>
      </c>
      <c r="J39" s="149">
        <v>0</v>
      </c>
      <c r="K39" s="150">
        <v>0</v>
      </c>
      <c r="L39" s="151">
        <v>0</v>
      </c>
      <c r="M39" s="67">
        <v>0</v>
      </c>
      <c r="N39" s="67">
        <v>0</v>
      </c>
      <c r="O39" s="39">
        <f t="shared" si="9"/>
        <v>0</v>
      </c>
      <c r="P39" s="67">
        <v>0</v>
      </c>
      <c r="Q39" s="67">
        <v>0</v>
      </c>
      <c r="R39" s="39">
        <f t="shared" si="10"/>
        <v>0</v>
      </c>
      <c r="S39" s="3"/>
    </row>
    <row r="40" spans="1:19" ht="15.75" thickBot="1" x14ac:dyDescent="0.3">
      <c r="A40" s="1"/>
      <c r="B40" s="24" t="s">
        <v>65</v>
      </c>
      <c r="C40" s="66" t="s">
        <v>64</v>
      </c>
      <c r="D40" s="20">
        <f>'[2]NR 2020'!G41</f>
        <v>1115</v>
      </c>
      <c r="E40" s="21">
        <f>'[2]NR 2020'!H41</f>
        <v>0</v>
      </c>
      <c r="F40" s="39">
        <f t="shared" si="6"/>
        <v>1115</v>
      </c>
      <c r="G40" s="20">
        <f>'[2]NR 2020'!M41</f>
        <v>742</v>
      </c>
      <c r="H40" s="21">
        <f>'[2]NR 2020'!N41</f>
        <v>0</v>
      </c>
      <c r="I40" s="153">
        <f t="shared" si="7"/>
        <v>742</v>
      </c>
      <c r="J40" s="149">
        <f>'[2]NR 2020'!Y41</f>
        <v>820</v>
      </c>
      <c r="K40" s="150">
        <f>'[2]NR 2020'!Z41</f>
        <v>0</v>
      </c>
      <c r="L40" s="151">
        <f t="shared" si="8"/>
        <v>820</v>
      </c>
      <c r="M40" s="67">
        <v>777</v>
      </c>
      <c r="N40" s="67">
        <v>0</v>
      </c>
      <c r="O40" s="39">
        <f t="shared" si="9"/>
        <v>777</v>
      </c>
      <c r="P40" s="67">
        <v>727</v>
      </c>
      <c r="Q40" s="67"/>
      <c r="R40" s="39">
        <f t="shared" si="10"/>
        <v>727</v>
      </c>
      <c r="S40" s="3"/>
    </row>
    <row r="41" spans="1:19" ht="15.75" thickBot="1" x14ac:dyDescent="0.3">
      <c r="A41" s="1"/>
      <c r="B41" s="44" t="s">
        <v>100</v>
      </c>
      <c r="C41" s="70" t="s">
        <v>66</v>
      </c>
      <c r="D41" s="71">
        <f>SUM(D28:D33)+SUM(D36:D40)</f>
        <v>14414</v>
      </c>
      <c r="E41" s="71">
        <f>SUM(E28:E33)+SUM(E36:E40)</f>
        <v>16</v>
      </c>
      <c r="F41" s="72">
        <f>SUM(F36:F40)+SUM(F28:F33)</f>
        <v>14430</v>
      </c>
      <c r="G41" s="71">
        <f>SUM(G28:G33)+SUM(G36:G40)</f>
        <v>13095</v>
      </c>
      <c r="H41" s="71">
        <f>SUM(H28:H33)+SUM(H36:H40)</f>
        <v>20</v>
      </c>
      <c r="I41" s="73">
        <f>SUM(I36:I40)+SUM(I28:I33)</f>
        <v>13115</v>
      </c>
      <c r="J41" s="74">
        <f>SUM(J28:J33)+SUM(J36:J40)</f>
        <v>17520</v>
      </c>
      <c r="K41" s="75">
        <f>SUM(K28:K33)+SUM(K36:K40)</f>
        <v>25</v>
      </c>
      <c r="L41" s="74">
        <f>SUM(L36:L40)+SUM(L28:L33)</f>
        <v>17545</v>
      </c>
      <c r="M41" s="71">
        <f>SUM(M28:M33)+SUM(M36:M40)</f>
        <v>16170</v>
      </c>
      <c r="N41" s="71">
        <f>SUM(N28:N33)+SUM(N36:N40)</f>
        <v>25</v>
      </c>
      <c r="O41" s="72">
        <f>SUM(O36:O40)+SUM(O28:O33)</f>
        <v>16195</v>
      </c>
      <c r="P41" s="71">
        <f>SUM(P28:P33)+SUM(P36:P40)</f>
        <v>16070</v>
      </c>
      <c r="Q41" s="71">
        <f>SUM(Q28:Q33)+SUM(Q36:Q40)</f>
        <v>25</v>
      </c>
      <c r="R41" s="72">
        <f>SUM(R36:R40)+SUM(R28:R33)</f>
        <v>16095</v>
      </c>
      <c r="S41" s="3"/>
    </row>
    <row r="42" spans="1:19" ht="19.5" thickBot="1" x14ac:dyDescent="0.35">
      <c r="A42" s="1"/>
      <c r="B42" s="76" t="s">
        <v>67</v>
      </c>
      <c r="C42" s="77" t="s">
        <v>68</v>
      </c>
      <c r="D42" s="78">
        <f t="shared" ref="D42:R42" si="11">D24-D41</f>
        <v>-900</v>
      </c>
      <c r="E42" s="78">
        <f t="shared" si="11"/>
        <v>8</v>
      </c>
      <c r="F42" s="79">
        <f t="shared" si="11"/>
        <v>-892</v>
      </c>
      <c r="G42" s="78">
        <f t="shared" si="11"/>
        <v>0</v>
      </c>
      <c r="H42" s="78">
        <f t="shared" si="11"/>
        <v>0</v>
      </c>
      <c r="I42" s="80">
        <f t="shared" si="11"/>
        <v>0</v>
      </c>
      <c r="J42" s="78">
        <f t="shared" si="11"/>
        <v>0</v>
      </c>
      <c r="K42" s="78">
        <f t="shared" si="11"/>
        <v>0</v>
      </c>
      <c r="L42" s="79">
        <f t="shared" si="11"/>
        <v>0</v>
      </c>
      <c r="M42" s="81">
        <f t="shared" si="11"/>
        <v>0</v>
      </c>
      <c r="N42" s="78">
        <f t="shared" si="11"/>
        <v>0</v>
      </c>
      <c r="O42" s="79">
        <f t="shared" si="11"/>
        <v>0</v>
      </c>
      <c r="P42" s="78">
        <f t="shared" si="11"/>
        <v>0</v>
      </c>
      <c r="Q42" s="78">
        <f t="shared" si="11"/>
        <v>0</v>
      </c>
      <c r="R42" s="79">
        <f t="shared" si="11"/>
        <v>0</v>
      </c>
      <c r="S42" s="3"/>
    </row>
    <row r="43" spans="1:19" ht="15.75" thickBot="1" x14ac:dyDescent="0.3">
      <c r="A43" s="1"/>
      <c r="B43" s="82" t="s">
        <v>69</v>
      </c>
      <c r="C43" s="83" t="s">
        <v>70</v>
      </c>
      <c r="D43" s="84"/>
      <c r="E43" s="85"/>
      <c r="F43" s="86">
        <f>F42-D16</f>
        <v>-4892</v>
      </c>
      <c r="G43" s="84"/>
      <c r="H43" s="87"/>
      <c r="I43" s="88">
        <f>I42-G16</f>
        <v>-4155</v>
      </c>
      <c r="J43" s="89"/>
      <c r="K43" s="87"/>
      <c r="L43" s="86">
        <f>L42-J16</f>
        <v>-4680</v>
      </c>
      <c r="M43" s="90"/>
      <c r="N43" s="87"/>
      <c r="O43" s="86">
        <f>O42-M16</f>
        <v>-4680</v>
      </c>
      <c r="P43" s="84"/>
      <c r="Q43" s="87"/>
      <c r="R43" s="86">
        <f>R42-P16</f>
        <v>-4680</v>
      </c>
      <c r="S43" s="3"/>
    </row>
    <row r="44" spans="1:19" s="96" customFormat="1" ht="8.25" customHeight="1" thickBot="1" x14ac:dyDescent="0.3">
      <c r="A44" s="91"/>
      <c r="B44" s="92"/>
      <c r="C44" s="93"/>
      <c r="D44" s="91"/>
      <c r="E44" s="94"/>
      <c r="F44" s="94"/>
      <c r="G44" s="91"/>
      <c r="H44" s="94"/>
      <c r="I44" s="94"/>
      <c r="J44" s="94"/>
      <c r="K44" s="94"/>
      <c r="L44" s="95"/>
      <c r="M44" s="95"/>
      <c r="N44" s="95"/>
      <c r="O44" s="95"/>
      <c r="P44" s="95"/>
      <c r="Q44" s="95"/>
      <c r="R44" s="95"/>
      <c r="S44" s="95"/>
    </row>
    <row r="45" spans="1:19" s="96" customFormat="1" ht="15.75" customHeight="1" x14ac:dyDescent="0.25">
      <c r="A45" s="91"/>
      <c r="B45" s="97"/>
      <c r="C45" s="212" t="s">
        <v>71</v>
      </c>
      <c r="D45" s="98" t="s">
        <v>72</v>
      </c>
      <c r="E45" s="94"/>
      <c r="F45" s="99"/>
      <c r="G45" s="98" t="s">
        <v>73</v>
      </c>
      <c r="H45" s="94"/>
      <c r="I45" s="94"/>
      <c r="J45" s="98" t="s">
        <v>74</v>
      </c>
      <c r="K45" s="94"/>
      <c r="L45" s="94"/>
      <c r="M45" s="98" t="s">
        <v>75</v>
      </c>
      <c r="N45" s="95"/>
      <c r="O45" s="95"/>
      <c r="P45" s="98" t="s">
        <v>75</v>
      </c>
      <c r="Q45" s="95"/>
      <c r="R45" s="95"/>
      <c r="S45" s="95"/>
    </row>
    <row r="46" spans="1:19" ht="15.75" thickBot="1" x14ac:dyDescent="0.3">
      <c r="A46" s="1"/>
      <c r="B46" s="97"/>
      <c r="C46" s="213"/>
      <c r="D46" s="100">
        <v>0</v>
      </c>
      <c r="E46" s="94"/>
      <c r="F46" s="99"/>
      <c r="G46" s="100">
        <v>0</v>
      </c>
      <c r="H46" s="101"/>
      <c r="I46" s="101"/>
      <c r="J46" s="100">
        <v>0</v>
      </c>
      <c r="K46" s="101"/>
      <c r="L46" s="101"/>
      <c r="M46" s="100">
        <v>0</v>
      </c>
      <c r="N46" s="3"/>
      <c r="O46" s="3"/>
      <c r="P46" s="100">
        <v>0</v>
      </c>
      <c r="Q46" s="3"/>
      <c r="R46" s="3"/>
      <c r="S46" s="3"/>
    </row>
    <row r="47" spans="1:19" s="96" customFormat="1" ht="8.25" customHeight="1" thickBot="1" x14ac:dyDescent="0.3">
      <c r="A47" s="91"/>
      <c r="B47" s="97"/>
      <c r="C47" s="93"/>
      <c r="D47" s="94"/>
      <c r="E47" s="94"/>
      <c r="F47" s="99"/>
      <c r="G47" s="94"/>
      <c r="H47" s="94"/>
      <c r="I47" s="99"/>
      <c r="J47" s="99"/>
      <c r="K47" s="99"/>
      <c r="L47" s="95"/>
      <c r="M47" s="95"/>
      <c r="N47" s="95"/>
      <c r="O47" s="95"/>
      <c r="P47" s="95"/>
      <c r="Q47" s="95"/>
      <c r="R47" s="95"/>
      <c r="S47" s="95"/>
    </row>
    <row r="48" spans="1:19" s="96" customFormat="1" ht="37.5" customHeight="1" thickBot="1" x14ac:dyDescent="0.3">
      <c r="A48" s="91"/>
      <c r="B48" s="97"/>
      <c r="C48" s="212" t="s">
        <v>76</v>
      </c>
      <c r="D48" s="102" t="s">
        <v>77</v>
      </c>
      <c r="E48" s="103" t="s">
        <v>78</v>
      </c>
      <c r="F48" s="99"/>
      <c r="G48" s="102" t="s">
        <v>77</v>
      </c>
      <c r="H48" s="103" t="s">
        <v>78</v>
      </c>
      <c r="I48" s="95"/>
      <c r="J48" s="102" t="s">
        <v>77</v>
      </c>
      <c r="K48" s="103" t="s">
        <v>78</v>
      </c>
      <c r="L48" s="104"/>
      <c r="M48" s="102" t="s">
        <v>77</v>
      </c>
      <c r="N48" s="103" t="s">
        <v>78</v>
      </c>
      <c r="O48" s="95"/>
      <c r="P48" s="102" t="s">
        <v>77</v>
      </c>
      <c r="Q48" s="103" t="s">
        <v>78</v>
      </c>
      <c r="R48" s="95"/>
      <c r="S48" s="95"/>
    </row>
    <row r="49" spans="1:19" ht="15.75" thickBot="1" x14ac:dyDescent="0.3">
      <c r="A49" s="1"/>
      <c r="B49" s="105"/>
      <c r="C49" s="214"/>
      <c r="D49" s="106">
        <v>0</v>
      </c>
      <c r="E49" s="107">
        <v>0</v>
      </c>
      <c r="F49" s="99"/>
      <c r="G49" s="106">
        <v>0</v>
      </c>
      <c r="H49" s="107">
        <v>0</v>
      </c>
      <c r="I49" s="3"/>
      <c r="J49" s="106">
        <v>4000</v>
      </c>
      <c r="K49" s="107">
        <v>0</v>
      </c>
      <c r="L49" s="101"/>
      <c r="M49" s="106">
        <v>0</v>
      </c>
      <c r="N49" s="107">
        <v>0</v>
      </c>
      <c r="O49" s="3"/>
      <c r="P49" s="106">
        <v>0</v>
      </c>
      <c r="Q49" s="107">
        <v>0</v>
      </c>
      <c r="R49" s="3"/>
      <c r="S49" s="3"/>
    </row>
    <row r="50" spans="1:19" x14ac:dyDescent="0.25">
      <c r="A50" s="1"/>
      <c r="B50" s="105"/>
      <c r="C50" s="93"/>
      <c r="D50" s="94"/>
      <c r="E50" s="94"/>
      <c r="F50" s="99"/>
      <c r="G50" s="94"/>
      <c r="H50" s="94"/>
      <c r="I50" s="99"/>
      <c r="J50" s="99"/>
      <c r="K50" s="99"/>
      <c r="L50" s="95"/>
      <c r="M50" s="3"/>
      <c r="N50" s="95"/>
      <c r="O50" s="95"/>
      <c r="P50" s="3"/>
      <c r="Q50" s="3"/>
      <c r="R50" s="3"/>
      <c r="S50" s="3"/>
    </row>
    <row r="51" spans="1:19" x14ac:dyDescent="0.25">
      <c r="A51" s="1"/>
      <c r="B51" s="105"/>
      <c r="C51" s="108" t="s">
        <v>79</v>
      </c>
      <c r="D51" s="109" t="s">
        <v>80</v>
      </c>
      <c r="E51" s="94"/>
      <c r="F51" s="3"/>
      <c r="G51" s="109" t="s">
        <v>81</v>
      </c>
      <c r="H51" s="3"/>
      <c r="I51" s="3"/>
      <c r="J51" s="109" t="s">
        <v>82</v>
      </c>
      <c r="K51" s="3"/>
      <c r="L51" s="110"/>
      <c r="M51" s="109" t="s">
        <v>83</v>
      </c>
      <c r="N51" s="110"/>
      <c r="O51" s="110"/>
      <c r="P51" s="109" t="s">
        <v>84</v>
      </c>
      <c r="Q51" s="3"/>
      <c r="R51" s="3"/>
      <c r="S51" s="3"/>
    </row>
    <row r="52" spans="1:19" x14ac:dyDescent="0.25">
      <c r="A52" s="1"/>
      <c r="B52" s="105"/>
      <c r="C52" s="111" t="s">
        <v>101</v>
      </c>
      <c r="D52" s="112">
        <v>0</v>
      </c>
      <c r="E52" s="94"/>
      <c r="F52" s="3"/>
      <c r="G52" s="112">
        <v>0</v>
      </c>
      <c r="H52" s="3"/>
      <c r="I52" s="3"/>
      <c r="J52" s="112">
        <v>0</v>
      </c>
      <c r="K52" s="3"/>
      <c r="L52" s="113"/>
      <c r="M52" s="112">
        <v>0</v>
      </c>
      <c r="N52" s="113"/>
      <c r="O52" s="113"/>
      <c r="P52" s="112">
        <v>0</v>
      </c>
      <c r="Q52" s="3"/>
      <c r="R52" s="3"/>
      <c r="S52" s="3"/>
    </row>
    <row r="53" spans="1:19" x14ac:dyDescent="0.25">
      <c r="A53" s="1"/>
      <c r="B53" s="105"/>
      <c r="C53" s="111" t="s">
        <v>85</v>
      </c>
      <c r="D53" s="112">
        <v>4962.4000000000005</v>
      </c>
      <c r="E53" s="94"/>
      <c r="F53" s="3"/>
      <c r="G53" s="112">
        <v>4962.3999999999996</v>
      </c>
      <c r="H53" s="3"/>
      <c r="I53" s="3"/>
      <c r="J53" s="112">
        <v>4070.4</v>
      </c>
      <c r="K53" s="3"/>
      <c r="L53" s="113"/>
      <c r="M53" s="112">
        <v>4070.4</v>
      </c>
      <c r="N53" s="113"/>
      <c r="O53" s="113"/>
      <c r="P53" s="112">
        <v>4070.4</v>
      </c>
      <c r="Q53" s="3"/>
      <c r="R53" s="3"/>
      <c r="S53" s="3"/>
    </row>
    <row r="54" spans="1:19" x14ac:dyDescent="0.25">
      <c r="A54" s="1"/>
      <c r="B54" s="105"/>
      <c r="C54" s="111" t="s">
        <v>86</v>
      </c>
      <c r="D54" s="112">
        <v>1807.6999999999998</v>
      </c>
      <c r="E54" s="94"/>
      <c r="F54" s="3"/>
      <c r="G54" s="112">
        <v>2874.9</v>
      </c>
      <c r="H54" s="3"/>
      <c r="I54" s="3"/>
      <c r="J54" s="112">
        <v>2535.3999999999996</v>
      </c>
      <c r="K54" s="3"/>
      <c r="L54" s="113"/>
      <c r="M54" s="112">
        <v>3510.9</v>
      </c>
      <c r="N54" s="113"/>
      <c r="O54" s="113"/>
      <c r="P54" s="112">
        <v>4486.3999999999996</v>
      </c>
      <c r="Q54" s="3"/>
      <c r="R54" s="3"/>
      <c r="S54" s="3"/>
    </row>
    <row r="55" spans="1:19" x14ac:dyDescent="0.25">
      <c r="A55" s="1"/>
      <c r="B55" s="105"/>
      <c r="C55" s="111" t="s">
        <v>87</v>
      </c>
      <c r="D55" s="112">
        <v>1235.9000000000001</v>
      </c>
      <c r="E55" s="94"/>
      <c r="F55" s="3"/>
      <c r="G55" s="112">
        <v>1296.9000000000001</v>
      </c>
      <c r="H55" s="3"/>
      <c r="I55" s="3"/>
      <c r="J55" s="112">
        <v>1235.9000000000001</v>
      </c>
      <c r="K55" s="3"/>
      <c r="L55" s="113"/>
      <c r="M55" s="112">
        <v>1235.9000000000001</v>
      </c>
      <c r="N55" s="113"/>
      <c r="O55" s="113"/>
      <c r="P55" s="112">
        <v>1235.9000000000001</v>
      </c>
      <c r="Q55" s="3"/>
      <c r="R55" s="3"/>
      <c r="S55" s="3"/>
    </row>
    <row r="56" spans="1:19" x14ac:dyDescent="0.25">
      <c r="A56" s="1"/>
      <c r="B56" s="105"/>
      <c r="C56" s="114" t="s">
        <v>88</v>
      </c>
      <c r="D56" s="112">
        <v>241.20000000000002</v>
      </c>
      <c r="E56" s="94"/>
      <c r="F56" s="3"/>
      <c r="G56" s="112">
        <v>255.60000000000002</v>
      </c>
      <c r="H56" s="3"/>
      <c r="I56" s="3"/>
      <c r="J56" s="112">
        <v>231.2</v>
      </c>
      <c r="K56" s="3"/>
      <c r="L56" s="113"/>
      <c r="M56" s="112">
        <v>226.2</v>
      </c>
      <c r="N56" s="113"/>
      <c r="O56" s="113"/>
      <c r="P56" s="112">
        <v>221.2</v>
      </c>
      <c r="Q56" s="3"/>
      <c r="R56" s="3"/>
      <c r="S56" s="3"/>
    </row>
    <row r="57" spans="1:19" ht="10.5" customHeight="1" x14ac:dyDescent="0.25">
      <c r="A57" s="1"/>
      <c r="B57" s="105"/>
      <c r="C57" s="93"/>
      <c r="D57" s="94"/>
      <c r="E57" s="94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25">
      <c r="A58" s="1"/>
      <c r="B58" s="105"/>
      <c r="C58" s="108" t="s">
        <v>89</v>
      </c>
      <c r="D58" s="109" t="s">
        <v>80</v>
      </c>
      <c r="E58" s="94"/>
      <c r="F58" s="99"/>
      <c r="G58" s="109" t="s">
        <v>90</v>
      </c>
      <c r="H58" s="94"/>
      <c r="I58" s="99"/>
      <c r="J58" s="109" t="s">
        <v>82</v>
      </c>
      <c r="K58" s="99"/>
      <c r="L58" s="3"/>
      <c r="M58" s="109" t="s">
        <v>83</v>
      </c>
      <c r="N58" s="110"/>
      <c r="O58" s="110"/>
      <c r="P58" s="109" t="s">
        <v>84</v>
      </c>
      <c r="Q58" s="3"/>
      <c r="R58" s="3"/>
      <c r="S58" s="3"/>
    </row>
    <row r="59" spans="1:19" x14ac:dyDescent="0.25">
      <c r="A59" s="1"/>
      <c r="B59" s="105"/>
      <c r="C59" s="111"/>
      <c r="D59" s="115">
        <v>7</v>
      </c>
      <c r="E59" s="94"/>
      <c r="F59" s="99"/>
      <c r="G59" s="115">
        <v>8</v>
      </c>
      <c r="H59" s="94"/>
      <c r="I59" s="99"/>
      <c r="J59" s="115">
        <v>9</v>
      </c>
      <c r="K59" s="99"/>
      <c r="L59" s="3"/>
      <c r="M59" s="115">
        <v>9</v>
      </c>
      <c r="N59" s="3"/>
      <c r="O59" s="3"/>
      <c r="P59" s="115">
        <v>9</v>
      </c>
      <c r="Q59" s="3"/>
      <c r="R59" s="3"/>
      <c r="S59" s="3"/>
    </row>
    <row r="60" spans="1:19" x14ac:dyDescent="0.25">
      <c r="A60" s="1"/>
      <c r="B60" s="105"/>
      <c r="C60" s="93"/>
      <c r="D60" s="94"/>
      <c r="E60" s="94"/>
      <c r="F60" s="99"/>
      <c r="G60" s="94"/>
      <c r="H60" s="94"/>
      <c r="I60" s="99"/>
      <c r="J60" s="99"/>
      <c r="K60" s="99"/>
      <c r="L60" s="3"/>
      <c r="M60" s="3"/>
      <c r="N60" s="3"/>
      <c r="O60" s="3"/>
      <c r="P60" s="3"/>
      <c r="Q60" s="3"/>
      <c r="R60" s="3"/>
      <c r="S60" s="3"/>
    </row>
    <row r="61" spans="1:19" x14ac:dyDescent="0.25">
      <c r="A61" s="1"/>
      <c r="B61" s="116" t="s">
        <v>91</v>
      </c>
      <c r="C61" s="117"/>
      <c r="D61" s="215"/>
      <c r="E61" s="215"/>
      <c r="F61" s="215"/>
      <c r="G61" s="215"/>
      <c r="H61" s="215"/>
      <c r="I61" s="215"/>
      <c r="J61" s="215"/>
      <c r="K61" s="215"/>
      <c r="L61" s="118"/>
      <c r="M61" s="118"/>
      <c r="N61" s="118"/>
      <c r="O61" s="118"/>
      <c r="P61" s="118"/>
      <c r="Q61" s="118"/>
      <c r="R61" s="119"/>
      <c r="S61" s="3"/>
    </row>
    <row r="62" spans="1:19" x14ac:dyDescent="0.25">
      <c r="A62" s="1"/>
      <c r="B62" s="120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121"/>
      <c r="S62" s="3"/>
    </row>
    <row r="63" spans="1:19" x14ac:dyDescent="0.25">
      <c r="A63" s="1"/>
      <c r="B63" s="209"/>
      <c r="C63" s="210"/>
      <c r="D63" s="210"/>
      <c r="E63" s="210"/>
      <c r="F63" s="210"/>
      <c r="G63" s="210"/>
      <c r="H63" s="210"/>
      <c r="I63" s="210"/>
      <c r="J63" s="210"/>
      <c r="K63" s="210"/>
      <c r="L63" s="96"/>
      <c r="M63" s="96"/>
      <c r="N63" s="96"/>
      <c r="O63" s="96"/>
      <c r="P63" s="96"/>
      <c r="Q63" s="96"/>
      <c r="R63" s="121"/>
      <c r="S63" s="3"/>
    </row>
    <row r="64" spans="1:19" x14ac:dyDescent="0.25">
      <c r="A64" s="1"/>
      <c r="B64" s="209"/>
      <c r="C64" s="210"/>
      <c r="D64" s="210"/>
      <c r="E64" s="210"/>
      <c r="F64" s="210"/>
      <c r="G64" s="210"/>
      <c r="H64" s="210"/>
      <c r="I64" s="210"/>
      <c r="J64" s="210"/>
      <c r="K64" s="210"/>
      <c r="L64" s="96"/>
      <c r="M64" s="96"/>
      <c r="N64" s="96"/>
      <c r="O64" s="96"/>
      <c r="P64" s="96"/>
      <c r="Q64" s="96"/>
      <c r="R64" s="121"/>
      <c r="S64" s="3"/>
    </row>
    <row r="65" spans="1:19" x14ac:dyDescent="0.25">
      <c r="A65" s="1"/>
      <c r="B65" s="209"/>
      <c r="C65" s="210"/>
      <c r="D65" s="210"/>
      <c r="E65" s="210"/>
      <c r="F65" s="210"/>
      <c r="G65" s="210"/>
      <c r="H65" s="210"/>
      <c r="I65" s="210"/>
      <c r="J65" s="210"/>
      <c r="K65" s="210"/>
      <c r="L65" s="96"/>
      <c r="M65" s="96"/>
      <c r="N65" s="96"/>
      <c r="O65" s="96"/>
      <c r="P65" s="96"/>
      <c r="Q65" s="96"/>
      <c r="R65" s="121"/>
      <c r="S65" s="3"/>
    </row>
    <row r="66" spans="1:19" x14ac:dyDescent="0.25">
      <c r="A66" s="1"/>
      <c r="B66" s="209"/>
      <c r="C66" s="210"/>
      <c r="D66" s="210"/>
      <c r="E66" s="210"/>
      <c r="F66" s="210"/>
      <c r="G66" s="210"/>
      <c r="H66" s="210"/>
      <c r="I66" s="210"/>
      <c r="J66" s="210"/>
      <c r="K66" s="210"/>
      <c r="L66" s="96"/>
      <c r="M66" s="96"/>
      <c r="N66" s="96"/>
      <c r="O66" s="96"/>
      <c r="P66" s="96"/>
      <c r="Q66" s="96"/>
      <c r="R66" s="121"/>
      <c r="S66" s="3"/>
    </row>
    <row r="67" spans="1:19" x14ac:dyDescent="0.25">
      <c r="A67" s="1"/>
      <c r="B67" s="122"/>
      <c r="C67" s="123"/>
      <c r="D67" s="124"/>
      <c r="E67" s="124"/>
      <c r="F67" s="124"/>
      <c r="G67" s="124"/>
      <c r="H67" s="124"/>
      <c r="I67" s="124"/>
      <c r="J67" s="124"/>
      <c r="K67" s="124"/>
      <c r="L67" s="96"/>
      <c r="M67" s="96"/>
      <c r="N67" s="96"/>
      <c r="O67" s="96"/>
      <c r="P67" s="96"/>
      <c r="Q67" s="96"/>
      <c r="R67" s="121"/>
      <c r="S67" s="3"/>
    </row>
    <row r="68" spans="1:19" x14ac:dyDescent="0.25">
      <c r="A68" s="1"/>
      <c r="B68" s="125"/>
      <c r="C68" s="126"/>
      <c r="D68" s="124"/>
      <c r="E68" s="124"/>
      <c r="F68" s="124"/>
      <c r="G68" s="124"/>
      <c r="H68" s="124"/>
      <c r="I68" s="124"/>
      <c r="J68" s="124"/>
      <c r="K68" s="124"/>
      <c r="L68" s="96"/>
      <c r="M68" s="96"/>
      <c r="N68" s="96"/>
      <c r="O68" s="96"/>
      <c r="P68" s="96"/>
      <c r="Q68" s="96"/>
      <c r="R68" s="121"/>
      <c r="S68" s="3"/>
    </row>
    <row r="69" spans="1:19" x14ac:dyDescent="0.25">
      <c r="A69" s="1"/>
      <c r="B69" s="122"/>
      <c r="C69" s="127"/>
      <c r="D69" s="124"/>
      <c r="E69" s="124"/>
      <c r="F69" s="124"/>
      <c r="G69" s="124"/>
      <c r="H69" s="124"/>
      <c r="I69" s="124"/>
      <c r="J69" s="124"/>
      <c r="K69" s="124"/>
      <c r="L69" s="96"/>
      <c r="M69" s="96"/>
      <c r="N69" s="96"/>
      <c r="O69" s="96"/>
      <c r="P69" s="96"/>
      <c r="Q69" s="96"/>
      <c r="R69" s="121"/>
      <c r="S69" s="3"/>
    </row>
    <row r="70" spans="1:19" x14ac:dyDescent="0.25">
      <c r="A70" s="1"/>
      <c r="B70" s="122"/>
      <c r="C70" s="127"/>
      <c r="D70" s="124"/>
      <c r="E70" s="124"/>
      <c r="F70" s="124"/>
      <c r="G70" s="124"/>
      <c r="H70" s="124"/>
      <c r="I70" s="124"/>
      <c r="J70" s="124"/>
      <c r="K70" s="124"/>
      <c r="L70" s="96"/>
      <c r="M70" s="96"/>
      <c r="N70" s="96"/>
      <c r="O70" s="96"/>
      <c r="P70" s="96"/>
      <c r="Q70" s="96"/>
      <c r="R70" s="121"/>
      <c r="S70" s="3"/>
    </row>
    <row r="71" spans="1:19" x14ac:dyDescent="0.25">
      <c r="A71" s="1"/>
      <c r="B71" s="128"/>
      <c r="C71" s="129"/>
      <c r="D71" s="130"/>
      <c r="E71" s="130"/>
      <c r="F71" s="130"/>
      <c r="G71" s="130"/>
      <c r="H71" s="130"/>
      <c r="I71" s="130"/>
      <c r="J71" s="130"/>
      <c r="K71" s="130"/>
      <c r="L71" s="131"/>
      <c r="M71" s="131"/>
      <c r="N71" s="131"/>
      <c r="O71" s="131"/>
      <c r="P71" s="131"/>
      <c r="Q71" s="131"/>
      <c r="R71" s="132"/>
      <c r="S71" s="3"/>
    </row>
    <row r="72" spans="1:19" x14ac:dyDescent="0.25">
      <c r="A72" s="91"/>
      <c r="B72" s="133"/>
      <c r="C72" s="134"/>
      <c r="D72" s="135"/>
      <c r="E72" s="135"/>
      <c r="F72" s="135"/>
      <c r="G72" s="135"/>
      <c r="H72" s="135"/>
      <c r="I72" s="135"/>
      <c r="J72" s="135"/>
      <c r="K72" s="135"/>
      <c r="L72" s="3"/>
      <c r="M72" s="3"/>
      <c r="N72" s="3"/>
      <c r="O72" s="3"/>
      <c r="P72" s="3"/>
      <c r="Q72" s="3"/>
      <c r="R72" s="3"/>
      <c r="S72" s="3"/>
    </row>
    <row r="73" spans="1:19" x14ac:dyDescent="0.25">
      <c r="A73" s="1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6" t="s">
        <v>93</v>
      </c>
      <c r="C74" s="137">
        <v>43704</v>
      </c>
      <c r="D74" s="124"/>
      <c r="E74" s="136"/>
      <c r="F74" s="136" t="s">
        <v>94</v>
      </c>
      <c r="G74" s="138" t="s">
        <v>102</v>
      </c>
      <c r="H74" s="136"/>
      <c r="I74" s="136"/>
      <c r="J74" s="136"/>
      <c r="K74" s="136"/>
      <c r="L74" s="3"/>
      <c r="M74" s="3"/>
      <c r="N74" s="3"/>
      <c r="O74" s="3"/>
      <c r="P74" s="3"/>
      <c r="Q74" s="3"/>
      <c r="R74" s="3"/>
      <c r="S74" s="3"/>
    </row>
    <row r="75" spans="1:19" ht="7.5" customHeight="1" x14ac:dyDescent="0.25">
      <c r="A75" s="1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36"/>
      <c r="C76" s="136"/>
      <c r="D76" s="139"/>
      <c r="E76" s="136"/>
      <c r="F76" s="136" t="s">
        <v>95</v>
      </c>
      <c r="G76" s="140"/>
      <c r="H76" s="136"/>
      <c r="I76" s="136"/>
      <c r="J76" s="136"/>
      <c r="K76" s="136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1"/>
      <c r="B77" s="136"/>
      <c r="C77" s="136"/>
      <c r="D77" s="139"/>
      <c r="E77" s="136"/>
      <c r="F77" s="136"/>
      <c r="G77" s="140"/>
      <c r="H77" s="136"/>
      <c r="I77" s="136"/>
      <c r="J77" s="136"/>
      <c r="K77" s="136"/>
      <c r="L77" s="3"/>
      <c r="M77" s="3"/>
      <c r="N77" s="3"/>
      <c r="O77" s="3"/>
      <c r="P77" s="3"/>
      <c r="Q77" s="3"/>
      <c r="R77" s="3"/>
      <c r="S77" s="3"/>
    </row>
    <row r="78" spans="1:19" x14ac:dyDescent="0.25">
      <c r="A78" s="1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3"/>
      <c r="M78" s="3"/>
      <c r="N78" s="3"/>
      <c r="O78" s="3"/>
      <c r="P78" s="3"/>
      <c r="Q78" s="3"/>
      <c r="R78" s="3"/>
      <c r="S78" s="3"/>
    </row>
    <row r="79" spans="1:19" x14ac:dyDescent="0.25">
      <c r="A79" s="91"/>
      <c r="B79" s="133"/>
      <c r="C79" s="134"/>
      <c r="D79" s="135"/>
      <c r="E79" s="135"/>
      <c r="F79" s="135"/>
      <c r="G79" s="135"/>
      <c r="H79" s="135"/>
      <c r="I79" s="135"/>
      <c r="J79" s="135"/>
      <c r="K79" s="135"/>
      <c r="L79" s="3"/>
      <c r="M79" s="3"/>
      <c r="N79" s="3"/>
      <c r="O79" s="3"/>
      <c r="P79" s="3"/>
      <c r="Q79" s="3"/>
      <c r="R79" s="3"/>
      <c r="S79" s="3"/>
    </row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t="15" hidden="1" customHeight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t="15" hidden="1" customHeight="1" x14ac:dyDescent="0.25"/>
    <row r="111" ht="15" hidden="1" customHeight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</sheetData>
  <mergeCells count="58">
    <mergeCell ref="B66:K66"/>
    <mergeCell ref="N26:N27"/>
    <mergeCell ref="O26:O27"/>
    <mergeCell ref="P26:P27"/>
    <mergeCell ref="Q26:Q27"/>
    <mergeCell ref="B26:B27"/>
    <mergeCell ref="C48:C49"/>
    <mergeCell ref="D61:K61"/>
    <mergeCell ref="B63:K63"/>
    <mergeCell ref="B64:K64"/>
    <mergeCell ref="B65:K65"/>
    <mergeCell ref="R26:R27"/>
    <mergeCell ref="C45:C46"/>
    <mergeCell ref="H26:H27"/>
    <mergeCell ref="I26:I27"/>
    <mergeCell ref="J26:J27"/>
    <mergeCell ref="K26:K27"/>
    <mergeCell ref="L26:L27"/>
    <mergeCell ref="M26:M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M13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P10:R10"/>
    <mergeCell ref="D12:F12"/>
    <mergeCell ref="G12:I12"/>
    <mergeCell ref="J12:L12"/>
    <mergeCell ref="M12:O12"/>
    <mergeCell ref="P12:R12"/>
    <mergeCell ref="M10:O10"/>
    <mergeCell ref="D4:K4"/>
    <mergeCell ref="D8:K8"/>
    <mergeCell ref="D10:F10"/>
    <mergeCell ref="G10:I10"/>
    <mergeCell ref="J10:L10"/>
  </mergeCells>
  <pageMargins left="0.70866141732283472" right="0.70866141732283472" top="0.78740157480314965" bottom="0.78740157480314965" header="0.31496062992125984" footer="0.31496062992125984"/>
  <pageSetup paperSize="9" scale="3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7"/>
  <sheetViews>
    <sheetView showGridLines="0" zoomScale="80" zoomScaleNormal="80" zoomScaleSheetLayoutView="80" workbookViewId="0"/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1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96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216" t="str">
        <f>'[3]NR 2020'!D4:U4</f>
        <v>Sociální služby Chomutov, příspěvková organizace</v>
      </c>
      <c r="E4" s="216"/>
      <c r="F4" s="216"/>
      <c r="G4" s="216"/>
      <c r="H4" s="216"/>
      <c r="I4" s="216"/>
      <c r="J4" s="216"/>
      <c r="K4" s="21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142"/>
      <c r="E5" s="142"/>
      <c r="F5" s="142"/>
      <c r="G5" s="142"/>
      <c r="H5" s="142"/>
      <c r="I5" s="142"/>
      <c r="J5" s="142"/>
      <c r="K5" s="142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3</v>
      </c>
      <c r="C6" s="1"/>
      <c r="D6" s="143">
        <f>'[3]NR 2020'!D6</f>
        <v>46789944</v>
      </c>
      <c r="E6" s="142"/>
      <c r="F6" s="142"/>
      <c r="G6" s="142"/>
      <c r="H6" s="142"/>
      <c r="I6" s="142"/>
      <c r="J6" s="142"/>
      <c r="K6" s="142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142"/>
      <c r="E7" s="142"/>
      <c r="F7" s="142"/>
      <c r="G7" s="142"/>
      <c r="H7" s="142"/>
      <c r="I7" s="142"/>
      <c r="J7" s="142"/>
      <c r="K7" s="142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4</v>
      </c>
      <c r="C8" s="1"/>
      <c r="D8" s="217" t="str">
        <f>'[3]NR 2020'!D8:U8</f>
        <v>Písečná 5030, 430 04 Chomutov</v>
      </c>
      <c r="E8" s="217"/>
      <c r="F8" s="217"/>
      <c r="G8" s="217"/>
      <c r="H8" s="217"/>
      <c r="I8" s="217"/>
      <c r="J8" s="217"/>
      <c r="K8" s="217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6</v>
      </c>
      <c r="C10" s="9" t="s">
        <v>7</v>
      </c>
      <c r="D10" s="169" t="s">
        <v>8</v>
      </c>
      <c r="E10" s="169"/>
      <c r="F10" s="170"/>
      <c r="G10" s="169" t="s">
        <v>9</v>
      </c>
      <c r="H10" s="169"/>
      <c r="I10" s="171"/>
      <c r="J10" s="172" t="s">
        <v>10</v>
      </c>
      <c r="K10" s="169"/>
      <c r="L10" s="170"/>
      <c r="M10" s="173" t="s">
        <v>11</v>
      </c>
      <c r="N10" s="169"/>
      <c r="O10" s="170"/>
      <c r="P10" s="169" t="s">
        <v>12</v>
      </c>
      <c r="Q10" s="169"/>
      <c r="R10" s="170"/>
      <c r="S10" s="3"/>
    </row>
    <row r="11" spans="1:19" ht="30.75" customHeight="1" thickBot="1" x14ac:dyDescent="0.3">
      <c r="A11" s="1"/>
      <c r="B11" s="10"/>
      <c r="C11" s="11"/>
      <c r="D11" s="12" t="s">
        <v>13</v>
      </c>
      <c r="E11" s="13" t="s">
        <v>14</v>
      </c>
      <c r="F11" s="13" t="s">
        <v>15</v>
      </c>
      <c r="G11" s="12" t="s">
        <v>13</v>
      </c>
      <c r="H11" s="13" t="s">
        <v>14</v>
      </c>
      <c r="I11" s="14" t="s">
        <v>15</v>
      </c>
      <c r="J11" s="14" t="s">
        <v>13</v>
      </c>
      <c r="K11" s="13" t="s">
        <v>14</v>
      </c>
      <c r="L11" s="13" t="s">
        <v>15</v>
      </c>
      <c r="M11" s="15" t="s">
        <v>13</v>
      </c>
      <c r="N11" s="13" t="s">
        <v>14</v>
      </c>
      <c r="O11" s="13" t="s">
        <v>15</v>
      </c>
      <c r="P11" s="12" t="s">
        <v>13</v>
      </c>
      <c r="Q11" s="13" t="s">
        <v>14</v>
      </c>
      <c r="R11" s="13" t="s">
        <v>15</v>
      </c>
      <c r="S11" s="3"/>
    </row>
    <row r="12" spans="1:19" ht="15.75" customHeight="1" thickBot="1" x14ac:dyDescent="0.3">
      <c r="A12" s="1"/>
      <c r="B12" s="16"/>
      <c r="C12" s="17" t="s">
        <v>16</v>
      </c>
      <c r="D12" s="184"/>
      <c r="E12" s="184"/>
      <c r="F12" s="185"/>
      <c r="G12" s="184"/>
      <c r="H12" s="184"/>
      <c r="I12" s="184"/>
      <c r="J12" s="186"/>
      <c r="K12" s="184"/>
      <c r="L12" s="185"/>
      <c r="M12" s="184"/>
      <c r="N12" s="184"/>
      <c r="O12" s="185"/>
      <c r="P12" s="184"/>
      <c r="Q12" s="184"/>
      <c r="R12" s="185"/>
      <c r="S12" s="3"/>
    </row>
    <row r="13" spans="1:19" ht="15.75" customHeight="1" x14ac:dyDescent="0.25">
      <c r="A13" s="1"/>
      <c r="B13" s="174" t="s">
        <v>6</v>
      </c>
      <c r="C13" s="176" t="s">
        <v>7</v>
      </c>
      <c r="D13" s="178" t="s">
        <v>17</v>
      </c>
      <c r="E13" s="180" t="s">
        <v>18</v>
      </c>
      <c r="F13" s="182" t="s">
        <v>16</v>
      </c>
      <c r="G13" s="187" t="s">
        <v>17</v>
      </c>
      <c r="H13" s="180" t="s">
        <v>18</v>
      </c>
      <c r="I13" s="189" t="s">
        <v>16</v>
      </c>
      <c r="J13" s="178" t="s">
        <v>17</v>
      </c>
      <c r="K13" s="180" t="s">
        <v>18</v>
      </c>
      <c r="L13" s="182" t="s">
        <v>16</v>
      </c>
      <c r="M13" s="191" t="s">
        <v>17</v>
      </c>
      <c r="N13" s="180" t="s">
        <v>18</v>
      </c>
      <c r="O13" s="182" t="s">
        <v>16</v>
      </c>
      <c r="P13" s="187" t="s">
        <v>17</v>
      </c>
      <c r="Q13" s="180" t="s">
        <v>18</v>
      </c>
      <c r="R13" s="182" t="s">
        <v>16</v>
      </c>
      <c r="S13" s="3"/>
    </row>
    <row r="14" spans="1:19" ht="15.75" thickBot="1" x14ac:dyDescent="0.3">
      <c r="A14" s="1"/>
      <c r="B14" s="175"/>
      <c r="C14" s="177"/>
      <c r="D14" s="179"/>
      <c r="E14" s="181"/>
      <c r="F14" s="183"/>
      <c r="G14" s="188"/>
      <c r="H14" s="181"/>
      <c r="I14" s="190"/>
      <c r="J14" s="179"/>
      <c r="K14" s="181"/>
      <c r="L14" s="183"/>
      <c r="M14" s="192"/>
      <c r="N14" s="181"/>
      <c r="O14" s="183"/>
      <c r="P14" s="188"/>
      <c r="Q14" s="181"/>
      <c r="R14" s="183"/>
      <c r="S14" s="3"/>
    </row>
    <row r="15" spans="1:19" x14ac:dyDescent="0.25">
      <c r="A15" s="1"/>
      <c r="B15" s="18" t="s">
        <v>19</v>
      </c>
      <c r="C15" s="19" t="s">
        <v>20</v>
      </c>
      <c r="D15" s="20">
        <f>'[3]NR 2020'!G15</f>
        <v>49763</v>
      </c>
      <c r="E15" s="21">
        <f>'[3]NR 2020'!H15</f>
        <v>147.30000000000001</v>
      </c>
      <c r="F15" s="22">
        <f t="shared" ref="F15:F23" si="0">D15+E15</f>
        <v>49910.3</v>
      </c>
      <c r="G15" s="20">
        <f>'[3]NR 2020'!J15</f>
        <v>0</v>
      </c>
      <c r="H15" s="21">
        <f>'[3]NR 2020'!K15</f>
        <v>0</v>
      </c>
      <c r="I15" s="144">
        <f t="shared" ref="I15:I23" si="1">G15+H15</f>
        <v>0</v>
      </c>
      <c r="J15" s="145">
        <f>'[3]NR 2020'!Y15</f>
        <v>51975</v>
      </c>
      <c r="K15" s="146">
        <f>'[3]NR 2020'!Z15</f>
        <v>152</v>
      </c>
      <c r="L15" s="147">
        <f>J15+K15</f>
        <v>52127</v>
      </c>
      <c r="M15" s="148">
        <v>52500</v>
      </c>
      <c r="N15" s="21">
        <v>160</v>
      </c>
      <c r="O15" s="22">
        <f t="shared" ref="O15:O23" si="2">M15+N15</f>
        <v>52660</v>
      </c>
      <c r="P15" s="20">
        <v>53000</v>
      </c>
      <c r="Q15" s="21">
        <v>160</v>
      </c>
      <c r="R15" s="22">
        <f t="shared" ref="R15:R23" si="3">P15+Q15</f>
        <v>53160</v>
      </c>
      <c r="S15" s="3"/>
    </row>
    <row r="16" spans="1:19" x14ac:dyDescent="0.25">
      <c r="A16" s="1"/>
      <c r="B16" s="24" t="s">
        <v>21</v>
      </c>
      <c r="C16" s="25" t="s">
        <v>22</v>
      </c>
      <c r="D16" s="20">
        <f>'[3]NR 2020'!G16</f>
        <v>20672.2</v>
      </c>
      <c r="E16" s="27">
        <f>'[3]NR 2020'!H16</f>
        <v>0</v>
      </c>
      <c r="F16" s="22">
        <f t="shared" si="0"/>
        <v>20672.2</v>
      </c>
      <c r="G16" s="20">
        <f>'[3]NR 2020'!J16</f>
        <v>24594</v>
      </c>
      <c r="H16" s="27">
        <f>'[3]NR 2020'!K16</f>
        <v>0</v>
      </c>
      <c r="I16" s="144">
        <f t="shared" si="1"/>
        <v>24594</v>
      </c>
      <c r="J16" s="149">
        <f>'[3]NR 2020'!Y16</f>
        <v>26508.400000000001</v>
      </c>
      <c r="K16" s="150">
        <f>'[3]NR 2020'!Z16</f>
        <v>0</v>
      </c>
      <c r="L16" s="151">
        <f t="shared" ref="L16:L23" si="4">J16+K16</f>
        <v>26508.400000000001</v>
      </c>
      <c r="M16" s="152">
        <v>27800</v>
      </c>
      <c r="N16" s="27"/>
      <c r="O16" s="22">
        <f t="shared" si="2"/>
        <v>27800</v>
      </c>
      <c r="P16" s="26">
        <v>28200</v>
      </c>
      <c r="Q16" s="27"/>
      <c r="R16" s="22">
        <f t="shared" si="3"/>
        <v>28200</v>
      </c>
      <c r="S16" s="3"/>
    </row>
    <row r="17" spans="1:19" x14ac:dyDescent="0.25">
      <c r="A17" s="1"/>
      <c r="B17" s="24" t="s">
        <v>23</v>
      </c>
      <c r="C17" s="29" t="s">
        <v>24</v>
      </c>
      <c r="D17" s="20">
        <f>'[3]NR 2020'!G17</f>
        <v>175</v>
      </c>
      <c r="E17" s="27">
        <f>'[3]NR 2020'!H17</f>
        <v>0</v>
      </c>
      <c r="F17" s="22">
        <f t="shared" si="0"/>
        <v>175</v>
      </c>
      <c r="G17" s="20">
        <f>'[3]NR 2020'!J17</f>
        <v>170</v>
      </c>
      <c r="H17" s="27">
        <f>'[3]NR 2020'!K17</f>
        <v>0</v>
      </c>
      <c r="I17" s="144">
        <f t="shared" si="1"/>
        <v>170</v>
      </c>
      <c r="J17" s="149">
        <f>'[3]NR 2020'!Y17</f>
        <v>0</v>
      </c>
      <c r="K17" s="150">
        <f>'[3]NR 2020'!Z17</f>
        <v>0</v>
      </c>
      <c r="L17" s="151">
        <f t="shared" si="4"/>
        <v>0</v>
      </c>
      <c r="M17" s="152"/>
      <c r="N17" s="30"/>
      <c r="O17" s="22">
        <f t="shared" si="2"/>
        <v>0</v>
      </c>
      <c r="P17" s="26"/>
      <c r="Q17" s="30"/>
      <c r="R17" s="22">
        <f t="shared" si="3"/>
        <v>0</v>
      </c>
      <c r="S17" s="3"/>
    </row>
    <row r="18" spans="1:19" x14ac:dyDescent="0.25">
      <c r="A18" s="1"/>
      <c r="B18" s="24" t="s">
        <v>25</v>
      </c>
      <c r="C18" s="31" t="s">
        <v>26</v>
      </c>
      <c r="D18" s="20">
        <f>'[3]NR 2020'!G18</f>
        <v>35024.800000000003</v>
      </c>
      <c r="E18" s="21">
        <f>'[3]NR 2020'!H18</f>
        <v>0</v>
      </c>
      <c r="F18" s="22">
        <f t="shared" si="0"/>
        <v>35024.800000000003</v>
      </c>
      <c r="G18" s="20">
        <f>'[3]NR 2020'!J18</f>
        <v>0</v>
      </c>
      <c r="H18" s="21">
        <f>'[3]NR 2020'!K18</f>
        <v>41492</v>
      </c>
      <c r="I18" s="144">
        <f t="shared" si="1"/>
        <v>41492</v>
      </c>
      <c r="J18" s="149">
        <f>'[3]NR 2020'!Y18</f>
        <v>45637.599999999999</v>
      </c>
      <c r="K18" s="150">
        <f>'[3]NR 2020'!Z18</f>
        <v>0</v>
      </c>
      <c r="L18" s="151">
        <f t="shared" si="4"/>
        <v>45637.599999999999</v>
      </c>
      <c r="M18" s="152">
        <v>48000</v>
      </c>
      <c r="N18" s="21"/>
      <c r="O18" s="22">
        <f t="shared" si="2"/>
        <v>48000</v>
      </c>
      <c r="P18" s="26">
        <v>50000</v>
      </c>
      <c r="Q18" s="21"/>
      <c r="R18" s="22">
        <f t="shared" si="3"/>
        <v>50000</v>
      </c>
      <c r="S18" s="3"/>
    </row>
    <row r="19" spans="1:19" x14ac:dyDescent="0.25">
      <c r="A19" s="1"/>
      <c r="B19" s="24" t="s">
        <v>27</v>
      </c>
      <c r="C19" s="32" t="s">
        <v>28</v>
      </c>
      <c r="D19" s="20">
        <f>'[3]NR 2020'!G19</f>
        <v>0</v>
      </c>
      <c r="E19" s="21">
        <f>'[3]NR 2020'!H19</f>
        <v>0</v>
      </c>
      <c r="F19" s="22">
        <f t="shared" si="0"/>
        <v>0</v>
      </c>
      <c r="G19" s="20">
        <f>'[3]NR 2020'!J19</f>
        <v>0</v>
      </c>
      <c r="H19" s="21">
        <f>'[3]NR 2020'!K19</f>
        <v>0</v>
      </c>
      <c r="I19" s="144">
        <f t="shared" si="1"/>
        <v>0</v>
      </c>
      <c r="J19" s="149">
        <f>'[3]NR 2020'!Y19</f>
        <v>0</v>
      </c>
      <c r="K19" s="150">
        <f>'[3]NR 2020'!Z19</f>
        <v>0</v>
      </c>
      <c r="L19" s="151">
        <f t="shared" si="4"/>
        <v>0</v>
      </c>
      <c r="M19" s="152"/>
      <c r="N19" s="33"/>
      <c r="O19" s="22">
        <f t="shared" si="2"/>
        <v>0</v>
      </c>
      <c r="P19" s="26"/>
      <c r="Q19" s="33"/>
      <c r="R19" s="22">
        <f t="shared" si="3"/>
        <v>0</v>
      </c>
      <c r="S19" s="3"/>
    </row>
    <row r="20" spans="1:19" x14ac:dyDescent="0.25">
      <c r="A20" s="1"/>
      <c r="B20" s="24" t="s">
        <v>29</v>
      </c>
      <c r="C20" s="34" t="s">
        <v>30</v>
      </c>
      <c r="D20" s="20">
        <f>'[3]NR 2020'!G20</f>
        <v>0</v>
      </c>
      <c r="E20" s="21">
        <f>'[3]NR 2020'!H20</f>
        <v>0</v>
      </c>
      <c r="F20" s="22">
        <f t="shared" si="0"/>
        <v>0</v>
      </c>
      <c r="G20" s="20">
        <f>'[3]NR 2020'!J20</f>
        <v>0</v>
      </c>
      <c r="H20" s="21">
        <f>'[3]NR 2020'!K20</f>
        <v>0</v>
      </c>
      <c r="I20" s="144">
        <f t="shared" si="1"/>
        <v>0</v>
      </c>
      <c r="J20" s="149">
        <f>'[3]NR 2020'!Y20</f>
        <v>0</v>
      </c>
      <c r="K20" s="150">
        <f>'[3]NR 2020'!Z20</f>
        <v>0</v>
      </c>
      <c r="L20" s="151">
        <f t="shared" si="4"/>
        <v>0</v>
      </c>
      <c r="M20" s="152"/>
      <c r="N20" s="33"/>
      <c r="O20" s="22">
        <f t="shared" si="2"/>
        <v>0</v>
      </c>
      <c r="P20" s="26"/>
      <c r="Q20" s="33"/>
      <c r="R20" s="22">
        <f t="shared" si="3"/>
        <v>0</v>
      </c>
      <c r="S20" s="3"/>
    </row>
    <row r="21" spans="1:19" x14ac:dyDescent="0.25">
      <c r="A21" s="1"/>
      <c r="B21" s="24" t="s">
        <v>31</v>
      </c>
      <c r="C21" s="35" t="s">
        <v>32</v>
      </c>
      <c r="D21" s="20">
        <f>'[3]NR 2020'!G21</f>
        <v>1517</v>
      </c>
      <c r="E21" s="21">
        <f>'[3]NR 2020'!H21</f>
        <v>26.9</v>
      </c>
      <c r="F21" s="22">
        <f t="shared" si="0"/>
        <v>1543.9</v>
      </c>
      <c r="G21" s="20">
        <f>'[3]NR 2020'!J21</f>
        <v>0</v>
      </c>
      <c r="H21" s="21">
        <f>'[3]NR 2020'!K21</f>
        <v>0</v>
      </c>
      <c r="I21" s="144">
        <f t="shared" si="1"/>
        <v>0</v>
      </c>
      <c r="J21" s="149">
        <f>'[3]NR 2020'!Y21</f>
        <v>365</v>
      </c>
      <c r="K21" s="150">
        <f>'[3]NR 2020'!Z21</f>
        <v>21</v>
      </c>
      <c r="L21" s="151">
        <f t="shared" si="4"/>
        <v>386</v>
      </c>
      <c r="M21" s="152">
        <v>400</v>
      </c>
      <c r="N21" s="36">
        <v>21</v>
      </c>
      <c r="O21" s="22">
        <f t="shared" si="2"/>
        <v>421</v>
      </c>
      <c r="P21" s="26">
        <v>400</v>
      </c>
      <c r="Q21" s="36">
        <v>21</v>
      </c>
      <c r="R21" s="22">
        <f t="shared" si="3"/>
        <v>421</v>
      </c>
      <c r="S21" s="3"/>
    </row>
    <row r="22" spans="1:19" x14ac:dyDescent="0.25">
      <c r="A22" s="1"/>
      <c r="B22" s="24" t="s">
        <v>33</v>
      </c>
      <c r="C22" s="35" t="s">
        <v>34</v>
      </c>
      <c r="D22" s="20">
        <f>'[3]NR 2020'!G22</f>
        <v>0</v>
      </c>
      <c r="E22" s="21">
        <f>'[3]NR 2020'!H22</f>
        <v>25.9</v>
      </c>
      <c r="F22" s="22">
        <f t="shared" si="0"/>
        <v>25.9</v>
      </c>
      <c r="G22" s="20">
        <f>'[3]NR 2020'!J22</f>
        <v>0</v>
      </c>
      <c r="H22" s="21">
        <f>'[3]NR 2020'!K22</f>
        <v>0</v>
      </c>
      <c r="I22" s="144">
        <f t="shared" si="1"/>
        <v>0</v>
      </c>
      <c r="J22" s="149">
        <f>'[3]NR 2020'!Y22</f>
        <v>0</v>
      </c>
      <c r="K22" s="150">
        <f>'[3]NR 2020'!Z22</f>
        <v>21</v>
      </c>
      <c r="L22" s="151">
        <f t="shared" si="4"/>
        <v>21</v>
      </c>
      <c r="M22" s="152"/>
      <c r="N22" s="36">
        <v>21</v>
      </c>
      <c r="O22" s="22">
        <f t="shared" si="2"/>
        <v>21</v>
      </c>
      <c r="P22" s="26"/>
      <c r="Q22" s="36">
        <v>21</v>
      </c>
      <c r="R22" s="22">
        <f t="shared" si="3"/>
        <v>21</v>
      </c>
      <c r="S22" s="3"/>
    </row>
    <row r="23" spans="1:19" ht="15.75" thickBot="1" x14ac:dyDescent="0.3">
      <c r="A23" s="1"/>
      <c r="B23" s="37" t="s">
        <v>35</v>
      </c>
      <c r="C23" s="38" t="s">
        <v>36</v>
      </c>
      <c r="D23" s="20">
        <f>'[3]NR 2020'!G23</f>
        <v>0</v>
      </c>
      <c r="E23" s="21">
        <f>'[3]NR 2020'!H23</f>
        <v>0</v>
      </c>
      <c r="F23" s="39">
        <f t="shared" si="0"/>
        <v>0</v>
      </c>
      <c r="G23" s="20">
        <f>'[3]NR 2020'!J23</f>
        <v>0</v>
      </c>
      <c r="H23" s="21">
        <f>'[3]NR 2020'!K23</f>
        <v>0</v>
      </c>
      <c r="I23" s="153">
        <f t="shared" si="1"/>
        <v>0</v>
      </c>
      <c r="J23" s="149">
        <f>'[3]NR 2020'!Y23</f>
        <v>0</v>
      </c>
      <c r="K23" s="150">
        <f>'[3]NR 2020'!Z23</f>
        <v>0</v>
      </c>
      <c r="L23" s="151">
        <f t="shared" si="4"/>
        <v>0</v>
      </c>
      <c r="M23" s="154"/>
      <c r="N23" s="41"/>
      <c r="O23" s="39">
        <f t="shared" si="2"/>
        <v>0</v>
      </c>
      <c r="P23" s="40"/>
      <c r="Q23" s="41"/>
      <c r="R23" s="39">
        <f t="shared" si="3"/>
        <v>0</v>
      </c>
      <c r="S23" s="3"/>
    </row>
    <row r="24" spans="1:19" ht="15.75" thickBot="1" x14ac:dyDescent="0.3">
      <c r="A24" s="1"/>
      <c r="B24" s="44" t="s">
        <v>37</v>
      </c>
      <c r="C24" s="45" t="s">
        <v>38</v>
      </c>
      <c r="D24" s="46">
        <f t="shared" ref="D24:R24" si="5">SUM(D15:D21)</f>
        <v>107152</v>
      </c>
      <c r="E24" s="46">
        <f t="shared" si="5"/>
        <v>174.20000000000002</v>
      </c>
      <c r="F24" s="46">
        <f t="shared" si="5"/>
        <v>107326.2</v>
      </c>
      <c r="G24" s="46">
        <f t="shared" si="5"/>
        <v>24764</v>
      </c>
      <c r="H24" s="46">
        <f t="shared" si="5"/>
        <v>41492</v>
      </c>
      <c r="I24" s="47">
        <f t="shared" si="5"/>
        <v>66256</v>
      </c>
      <c r="J24" s="48">
        <f t="shared" si="5"/>
        <v>124486</v>
      </c>
      <c r="K24" s="48">
        <f t="shared" si="5"/>
        <v>173</v>
      </c>
      <c r="L24" s="48">
        <f t="shared" si="5"/>
        <v>124659</v>
      </c>
      <c r="M24" s="49">
        <f t="shared" si="5"/>
        <v>128700</v>
      </c>
      <c r="N24" s="46">
        <f t="shared" si="5"/>
        <v>181</v>
      </c>
      <c r="O24" s="46">
        <f t="shared" si="5"/>
        <v>128881</v>
      </c>
      <c r="P24" s="46">
        <f t="shared" si="5"/>
        <v>131600</v>
      </c>
      <c r="Q24" s="46">
        <f t="shared" si="5"/>
        <v>181</v>
      </c>
      <c r="R24" s="46">
        <f t="shared" si="5"/>
        <v>131781</v>
      </c>
      <c r="S24" s="3"/>
    </row>
    <row r="25" spans="1:19" ht="15.75" customHeight="1" thickBot="1" x14ac:dyDescent="0.3">
      <c r="A25" s="1"/>
      <c r="B25" s="50"/>
      <c r="C25" s="51" t="s">
        <v>39</v>
      </c>
      <c r="D25" s="199"/>
      <c r="E25" s="199"/>
      <c r="F25" s="200"/>
      <c r="G25" s="199"/>
      <c r="H25" s="199"/>
      <c r="I25" s="199"/>
      <c r="J25" s="201"/>
      <c r="K25" s="199"/>
      <c r="L25" s="200"/>
      <c r="M25" s="199"/>
      <c r="N25" s="199"/>
      <c r="O25" s="200"/>
      <c r="P25" s="199"/>
      <c r="Q25" s="199"/>
      <c r="R25" s="200"/>
      <c r="S25" s="3"/>
    </row>
    <row r="26" spans="1:19" x14ac:dyDescent="0.25">
      <c r="A26" s="1"/>
      <c r="B26" s="174" t="s">
        <v>6</v>
      </c>
      <c r="C26" s="176" t="s">
        <v>7</v>
      </c>
      <c r="D26" s="193" t="s">
        <v>40</v>
      </c>
      <c r="E26" s="195" t="s">
        <v>41</v>
      </c>
      <c r="F26" s="197" t="s">
        <v>42</v>
      </c>
      <c r="G26" s="202" t="s">
        <v>40</v>
      </c>
      <c r="H26" s="195" t="s">
        <v>41</v>
      </c>
      <c r="I26" s="204" t="s">
        <v>42</v>
      </c>
      <c r="J26" s="193" t="s">
        <v>40</v>
      </c>
      <c r="K26" s="195" t="s">
        <v>41</v>
      </c>
      <c r="L26" s="197" t="s">
        <v>42</v>
      </c>
      <c r="M26" s="207" t="s">
        <v>40</v>
      </c>
      <c r="N26" s="195" t="s">
        <v>41</v>
      </c>
      <c r="O26" s="197" t="s">
        <v>42</v>
      </c>
      <c r="P26" s="202" t="s">
        <v>40</v>
      </c>
      <c r="Q26" s="195" t="s">
        <v>41</v>
      </c>
      <c r="R26" s="197" t="s">
        <v>42</v>
      </c>
      <c r="S26" s="3"/>
    </row>
    <row r="27" spans="1:19" ht="15.75" thickBot="1" x14ac:dyDescent="0.3">
      <c r="A27" s="1"/>
      <c r="B27" s="175"/>
      <c r="C27" s="177"/>
      <c r="D27" s="194"/>
      <c r="E27" s="196"/>
      <c r="F27" s="198"/>
      <c r="G27" s="203"/>
      <c r="H27" s="196"/>
      <c r="I27" s="205"/>
      <c r="J27" s="194"/>
      <c r="K27" s="196"/>
      <c r="L27" s="198"/>
      <c r="M27" s="208"/>
      <c r="N27" s="196"/>
      <c r="O27" s="198"/>
      <c r="P27" s="203"/>
      <c r="Q27" s="196"/>
      <c r="R27" s="198"/>
      <c r="S27" s="3"/>
    </row>
    <row r="28" spans="1:19" x14ac:dyDescent="0.25">
      <c r="A28" s="1"/>
      <c r="B28" s="18" t="s">
        <v>43</v>
      </c>
      <c r="C28" s="52" t="s">
        <v>44</v>
      </c>
      <c r="D28" s="20">
        <f>'[3]NR 2020'!G28</f>
        <v>1425.7</v>
      </c>
      <c r="E28" s="21">
        <f>'[3]NR 2020'!H28</f>
        <v>0</v>
      </c>
      <c r="F28" s="22">
        <f t="shared" ref="F28:F38" si="6">D28+E28</f>
        <v>1425.7</v>
      </c>
      <c r="G28" s="20">
        <f>'[3]NR 2020'!M28</f>
        <v>673</v>
      </c>
      <c r="H28" s="21">
        <f>'[3]NR 2020'!N28</f>
        <v>0</v>
      </c>
      <c r="I28" s="144">
        <f t="shared" ref="I28:I38" si="7">G28+H28</f>
        <v>673</v>
      </c>
      <c r="J28" s="145">
        <f>'[3]NR 2020'!Y28</f>
        <v>1492</v>
      </c>
      <c r="K28" s="146">
        <f>'[3]NR 2020'!Z28</f>
        <v>0</v>
      </c>
      <c r="L28" s="147">
        <f t="shared" ref="L28:L38" si="8">J28+K28</f>
        <v>1492</v>
      </c>
      <c r="M28" s="56">
        <v>1500</v>
      </c>
      <c r="N28" s="56"/>
      <c r="O28" s="22">
        <f t="shared" ref="O28:O38" si="9">M28+N28</f>
        <v>1500</v>
      </c>
      <c r="P28" s="56">
        <v>1700</v>
      </c>
      <c r="Q28" s="56"/>
      <c r="R28" s="22">
        <f t="shared" ref="R28:R38" si="10">P28+Q28</f>
        <v>1700</v>
      </c>
      <c r="S28" s="3"/>
    </row>
    <row r="29" spans="1:19" x14ac:dyDescent="0.25">
      <c r="A29" s="1"/>
      <c r="B29" s="24" t="s">
        <v>45</v>
      </c>
      <c r="C29" s="57" t="s">
        <v>46</v>
      </c>
      <c r="D29" s="20">
        <f>'[3]NR 2020'!G29</f>
        <v>13732.9</v>
      </c>
      <c r="E29" s="27">
        <f>'[3]NR 2020'!H29</f>
        <v>1.4</v>
      </c>
      <c r="F29" s="22">
        <f t="shared" si="6"/>
        <v>13734.3</v>
      </c>
      <c r="G29" s="20">
        <f>'[3]NR 2020'!M29</f>
        <v>14795</v>
      </c>
      <c r="H29" s="27">
        <f>'[3]NR 2020'!N29</f>
        <v>0</v>
      </c>
      <c r="I29" s="144">
        <f t="shared" si="7"/>
        <v>14795</v>
      </c>
      <c r="J29" s="149">
        <f>'[3]NR 2020'!Y29</f>
        <v>15338</v>
      </c>
      <c r="K29" s="155">
        <f>'[3]NR 2020'!Z29</f>
        <v>3</v>
      </c>
      <c r="L29" s="151">
        <f t="shared" si="8"/>
        <v>15341</v>
      </c>
      <c r="M29" s="58">
        <v>15520</v>
      </c>
      <c r="N29" s="63">
        <v>5</v>
      </c>
      <c r="O29" s="22">
        <f t="shared" si="9"/>
        <v>15525</v>
      </c>
      <c r="P29" s="58">
        <v>16205</v>
      </c>
      <c r="Q29" s="63">
        <v>5</v>
      </c>
      <c r="R29" s="22">
        <f t="shared" si="10"/>
        <v>16210</v>
      </c>
      <c r="S29" s="3"/>
    </row>
    <row r="30" spans="1:19" x14ac:dyDescent="0.25">
      <c r="A30" s="1"/>
      <c r="B30" s="24" t="s">
        <v>47</v>
      </c>
      <c r="C30" s="35" t="s">
        <v>48</v>
      </c>
      <c r="D30" s="20">
        <f>'[3]NR 2020'!G30</f>
        <v>8217.8000000000011</v>
      </c>
      <c r="E30" s="27">
        <f>'[3]NR 2020'!H30</f>
        <v>0</v>
      </c>
      <c r="F30" s="22">
        <f t="shared" si="6"/>
        <v>8217.8000000000011</v>
      </c>
      <c r="G30" s="20">
        <f>'[3]NR 2020'!M30</f>
        <v>9115</v>
      </c>
      <c r="H30" s="27">
        <f>'[3]NR 2020'!N30</f>
        <v>0</v>
      </c>
      <c r="I30" s="144">
        <f t="shared" si="7"/>
        <v>9115</v>
      </c>
      <c r="J30" s="149">
        <f>'[3]NR 2020'!Y30</f>
        <v>9150</v>
      </c>
      <c r="K30" s="155">
        <f>'[3]NR 2020'!Z30</f>
        <v>0</v>
      </c>
      <c r="L30" s="151">
        <f t="shared" si="8"/>
        <v>9150</v>
      </c>
      <c r="M30" s="58">
        <v>9600</v>
      </c>
      <c r="N30" s="63"/>
      <c r="O30" s="22">
        <f t="shared" si="9"/>
        <v>9600</v>
      </c>
      <c r="P30" s="58">
        <v>10000</v>
      </c>
      <c r="Q30" s="63"/>
      <c r="R30" s="22">
        <f t="shared" si="10"/>
        <v>10000</v>
      </c>
      <c r="S30" s="3"/>
    </row>
    <row r="31" spans="1:19" x14ac:dyDescent="0.25">
      <c r="A31" s="1"/>
      <c r="B31" s="24" t="s">
        <v>49</v>
      </c>
      <c r="C31" s="35" t="s">
        <v>50</v>
      </c>
      <c r="D31" s="20">
        <f>'[3]NR 2020'!G31</f>
        <v>5519.3</v>
      </c>
      <c r="E31" s="21">
        <f>'[3]NR 2020'!H31</f>
        <v>0</v>
      </c>
      <c r="F31" s="22">
        <f t="shared" si="6"/>
        <v>5519.3</v>
      </c>
      <c r="G31" s="20">
        <f>'[3]NR 2020'!M31</f>
        <v>6112.2000000000007</v>
      </c>
      <c r="H31" s="21">
        <f>'[3]NR 2020'!N31</f>
        <v>0</v>
      </c>
      <c r="I31" s="144">
        <f t="shared" si="7"/>
        <v>6112.2000000000007</v>
      </c>
      <c r="J31" s="149">
        <f>'[3]NR 2020'!Y31</f>
        <v>6719</v>
      </c>
      <c r="K31" s="150">
        <f>'[3]NR 2020'!Z31</f>
        <v>0</v>
      </c>
      <c r="L31" s="151">
        <f t="shared" si="8"/>
        <v>6719</v>
      </c>
      <c r="M31" s="58">
        <v>7100</v>
      </c>
      <c r="N31" s="58"/>
      <c r="O31" s="22">
        <f t="shared" si="9"/>
        <v>7100</v>
      </c>
      <c r="P31" s="58">
        <v>7500</v>
      </c>
      <c r="Q31" s="58"/>
      <c r="R31" s="22">
        <f t="shared" si="10"/>
        <v>7500</v>
      </c>
      <c r="S31" s="3"/>
    </row>
    <row r="32" spans="1:19" x14ac:dyDescent="0.25">
      <c r="A32" s="1"/>
      <c r="B32" s="24" t="s">
        <v>51</v>
      </c>
      <c r="C32" s="35" t="s">
        <v>52</v>
      </c>
      <c r="D32" s="20">
        <f>'[3]NR 2020'!G32</f>
        <v>55688.700000000004</v>
      </c>
      <c r="E32" s="21">
        <f>'[3]NR 2020'!H32</f>
        <v>62.7</v>
      </c>
      <c r="F32" s="22">
        <f t="shared" si="6"/>
        <v>55751.4</v>
      </c>
      <c r="G32" s="20">
        <f>'[3]NR 2020'!M32</f>
        <v>62021.600000000006</v>
      </c>
      <c r="H32" s="21">
        <f>'[3]NR 2020'!N32</f>
        <v>0</v>
      </c>
      <c r="I32" s="144">
        <f t="shared" si="7"/>
        <v>62021.600000000006</v>
      </c>
      <c r="J32" s="149">
        <f>'[3]NR 2020'!Y32</f>
        <v>64536</v>
      </c>
      <c r="K32" s="150">
        <f>'[3]NR 2020'!Z32</f>
        <v>60</v>
      </c>
      <c r="L32" s="151">
        <f t="shared" si="8"/>
        <v>64596</v>
      </c>
      <c r="M32" s="58">
        <v>66930</v>
      </c>
      <c r="N32" s="58">
        <v>70</v>
      </c>
      <c r="O32" s="22">
        <f t="shared" si="9"/>
        <v>67000</v>
      </c>
      <c r="P32" s="58">
        <v>67930</v>
      </c>
      <c r="Q32" s="58">
        <v>70</v>
      </c>
      <c r="R32" s="22">
        <f t="shared" si="10"/>
        <v>68000</v>
      </c>
      <c r="S32" s="3"/>
    </row>
    <row r="33" spans="1:19" x14ac:dyDescent="0.25">
      <c r="A33" s="1"/>
      <c r="B33" s="24" t="s">
        <v>53</v>
      </c>
      <c r="C33" s="32" t="s">
        <v>54</v>
      </c>
      <c r="D33" s="20">
        <f>'[3]NR 2020'!G33</f>
        <v>55169.9</v>
      </c>
      <c r="E33" s="21">
        <f>'[3]NR 2020'!H33</f>
        <v>0</v>
      </c>
      <c r="F33" s="22">
        <f t="shared" si="6"/>
        <v>55169.9</v>
      </c>
      <c r="G33" s="20">
        <f>'[3]NR 2020'!M33</f>
        <v>61952.800000000003</v>
      </c>
      <c r="H33" s="21">
        <f>'[3]NR 2020'!N33</f>
        <v>0</v>
      </c>
      <c r="I33" s="144">
        <f t="shared" si="7"/>
        <v>61952.800000000003</v>
      </c>
      <c r="J33" s="149">
        <f>'[3]NR 2020'!Y33</f>
        <v>63836</v>
      </c>
      <c r="K33" s="150">
        <f>'[3]NR 2020'!Z33</f>
        <v>60</v>
      </c>
      <c r="L33" s="151">
        <f t="shared" si="8"/>
        <v>63896</v>
      </c>
      <c r="M33" s="58">
        <v>66430</v>
      </c>
      <c r="N33" s="58">
        <v>70</v>
      </c>
      <c r="O33" s="22">
        <f t="shared" si="9"/>
        <v>66500</v>
      </c>
      <c r="P33" s="58">
        <v>67430</v>
      </c>
      <c r="Q33" s="58">
        <v>70</v>
      </c>
      <c r="R33" s="22">
        <f t="shared" si="10"/>
        <v>67500</v>
      </c>
      <c r="S33" s="3"/>
    </row>
    <row r="34" spans="1:19" x14ac:dyDescent="0.25">
      <c r="A34" s="1"/>
      <c r="B34" s="24" t="s">
        <v>55</v>
      </c>
      <c r="C34" s="64" t="s">
        <v>56</v>
      </c>
      <c r="D34" s="20">
        <f>'[3]NR 2020'!G34</f>
        <v>518.80000000000007</v>
      </c>
      <c r="E34" s="21">
        <f>'[3]NR 2020'!H34</f>
        <v>62.7</v>
      </c>
      <c r="F34" s="22">
        <f t="shared" si="6"/>
        <v>581.50000000000011</v>
      </c>
      <c r="G34" s="20">
        <f>'[3]NR 2020'!M34</f>
        <v>68</v>
      </c>
      <c r="H34" s="21">
        <f>'[3]NR 2020'!N34</f>
        <v>0</v>
      </c>
      <c r="I34" s="144">
        <f t="shared" si="7"/>
        <v>68</v>
      </c>
      <c r="J34" s="149">
        <f>'[3]NR 2020'!Y34</f>
        <v>700</v>
      </c>
      <c r="K34" s="150">
        <f>'[3]NR 2020'!Z34</f>
        <v>0</v>
      </c>
      <c r="L34" s="151">
        <f t="shared" si="8"/>
        <v>700</v>
      </c>
      <c r="M34" s="58">
        <v>500</v>
      </c>
      <c r="N34" s="58"/>
      <c r="O34" s="22">
        <f t="shared" si="9"/>
        <v>500</v>
      </c>
      <c r="P34" s="58">
        <v>500</v>
      </c>
      <c r="Q34" s="58"/>
      <c r="R34" s="22">
        <f t="shared" si="10"/>
        <v>500</v>
      </c>
      <c r="S34" s="3"/>
    </row>
    <row r="35" spans="1:19" x14ac:dyDescent="0.25">
      <c r="A35" s="1"/>
      <c r="B35" s="24" t="s">
        <v>57</v>
      </c>
      <c r="C35" s="35" t="s">
        <v>58</v>
      </c>
      <c r="D35" s="20">
        <f>'[3]NR 2020'!G35</f>
        <v>18635.199999999997</v>
      </c>
      <c r="E35" s="21">
        <f>'[3]NR 2020'!H35</f>
        <v>21.3</v>
      </c>
      <c r="F35" s="22">
        <f t="shared" si="6"/>
        <v>18656.499999999996</v>
      </c>
      <c r="G35" s="20">
        <f>'[3]NR 2020'!M35</f>
        <v>21087</v>
      </c>
      <c r="H35" s="21">
        <f>'[3]NR 2020'!N35</f>
        <v>0</v>
      </c>
      <c r="I35" s="144">
        <f t="shared" si="7"/>
        <v>21087</v>
      </c>
      <c r="J35" s="149">
        <f>'[3]NR 2020'!Y35</f>
        <v>21751</v>
      </c>
      <c r="K35" s="150">
        <f>'[3]NR 2020'!Z35</f>
        <v>20</v>
      </c>
      <c r="L35" s="151">
        <f t="shared" si="8"/>
        <v>21771</v>
      </c>
      <c r="M35" s="58">
        <v>22576</v>
      </c>
      <c r="N35" s="58">
        <v>24</v>
      </c>
      <c r="O35" s="22">
        <f t="shared" si="9"/>
        <v>22600</v>
      </c>
      <c r="P35" s="58">
        <v>22936</v>
      </c>
      <c r="Q35" s="58">
        <v>24</v>
      </c>
      <c r="R35" s="22">
        <f t="shared" si="10"/>
        <v>22960</v>
      </c>
      <c r="S35" s="3"/>
    </row>
    <row r="36" spans="1:19" x14ac:dyDescent="0.25">
      <c r="A36" s="1"/>
      <c r="B36" s="24" t="s">
        <v>59</v>
      </c>
      <c r="C36" s="35" t="s">
        <v>60</v>
      </c>
      <c r="D36" s="20">
        <f>'[3]NR 2020'!G36</f>
        <v>3.3</v>
      </c>
      <c r="E36" s="21">
        <f>'[3]NR 2020'!H36</f>
        <v>0</v>
      </c>
      <c r="F36" s="22">
        <f t="shared" si="6"/>
        <v>3.3</v>
      </c>
      <c r="G36" s="20">
        <f>'[3]NR 2020'!M36</f>
        <v>2</v>
      </c>
      <c r="H36" s="21">
        <f>'[3]NR 2020'!N36</f>
        <v>0</v>
      </c>
      <c r="I36" s="144">
        <f t="shared" si="7"/>
        <v>2</v>
      </c>
      <c r="J36" s="149">
        <f>'[3]NR 2020'!Y36</f>
        <v>4</v>
      </c>
      <c r="K36" s="150">
        <f>'[3]NR 2020'!Z36</f>
        <v>0</v>
      </c>
      <c r="L36" s="151">
        <f t="shared" si="8"/>
        <v>4</v>
      </c>
      <c r="M36" s="58">
        <v>5</v>
      </c>
      <c r="N36" s="58"/>
      <c r="O36" s="22">
        <f t="shared" si="9"/>
        <v>5</v>
      </c>
      <c r="P36" s="58">
        <v>5</v>
      </c>
      <c r="Q36" s="58"/>
      <c r="R36" s="22">
        <f t="shared" si="10"/>
        <v>5</v>
      </c>
      <c r="S36" s="3"/>
    </row>
    <row r="37" spans="1:19" x14ac:dyDescent="0.25">
      <c r="A37" s="1"/>
      <c r="B37" s="24" t="s">
        <v>61</v>
      </c>
      <c r="C37" s="35" t="s">
        <v>62</v>
      </c>
      <c r="D37" s="20">
        <f>'[3]NR 2020'!G37</f>
        <v>487.1</v>
      </c>
      <c r="E37" s="21">
        <f>'[3]NR 2020'!H37</f>
        <v>0</v>
      </c>
      <c r="F37" s="22">
        <f t="shared" si="6"/>
        <v>487.1</v>
      </c>
      <c r="G37" s="20">
        <f>'[3]NR 2020'!M37</f>
        <v>1589</v>
      </c>
      <c r="H37" s="21">
        <f>'[3]NR 2020'!N37</f>
        <v>0</v>
      </c>
      <c r="I37" s="144">
        <f t="shared" si="7"/>
        <v>1589</v>
      </c>
      <c r="J37" s="149">
        <f>'[3]NR 2020'!Y37</f>
        <v>1432</v>
      </c>
      <c r="K37" s="150">
        <f>'[3]NR 2020'!Z37</f>
        <v>0</v>
      </c>
      <c r="L37" s="151">
        <f t="shared" si="8"/>
        <v>1432</v>
      </c>
      <c r="M37" s="58">
        <v>1351</v>
      </c>
      <c r="N37" s="58"/>
      <c r="O37" s="22">
        <f t="shared" si="9"/>
        <v>1351</v>
      </c>
      <c r="P37" s="58">
        <v>1106</v>
      </c>
      <c r="Q37" s="58"/>
      <c r="R37" s="22">
        <f t="shared" si="10"/>
        <v>1106</v>
      </c>
      <c r="S37" s="3"/>
    </row>
    <row r="38" spans="1:19" ht="15.75" thickBot="1" x14ac:dyDescent="0.3">
      <c r="A38" s="1"/>
      <c r="B38" s="65" t="s">
        <v>63</v>
      </c>
      <c r="C38" s="66" t="s">
        <v>64</v>
      </c>
      <c r="D38" s="20">
        <f>'[3]NR 2020'!G38</f>
        <v>3442</v>
      </c>
      <c r="E38" s="21">
        <f>'[3]NR 2020'!H38</f>
        <v>4.8</v>
      </c>
      <c r="F38" s="39">
        <f t="shared" si="6"/>
        <v>3446.8</v>
      </c>
      <c r="G38" s="20">
        <f>'[3]NR 2020'!M38</f>
        <v>3992.6000000000004</v>
      </c>
      <c r="H38" s="21">
        <f>'[3]NR 2020'!N38</f>
        <v>0</v>
      </c>
      <c r="I38" s="153">
        <f t="shared" si="7"/>
        <v>3992.6000000000004</v>
      </c>
      <c r="J38" s="149">
        <f>'[3]NR 2020'!Y38</f>
        <v>4154</v>
      </c>
      <c r="K38" s="150">
        <f>'[3]NR 2020'!Z38</f>
        <v>0</v>
      </c>
      <c r="L38" s="151">
        <f t="shared" si="8"/>
        <v>4154</v>
      </c>
      <c r="M38" s="67">
        <v>4200</v>
      </c>
      <c r="N38" s="67"/>
      <c r="O38" s="39">
        <f t="shared" si="9"/>
        <v>4200</v>
      </c>
      <c r="P38" s="67">
        <v>4300</v>
      </c>
      <c r="Q38" s="67"/>
      <c r="R38" s="39">
        <f t="shared" si="10"/>
        <v>4300</v>
      </c>
      <c r="S38" s="3"/>
    </row>
    <row r="39" spans="1:19" ht="15.75" thickBot="1" x14ac:dyDescent="0.3">
      <c r="A39" s="1"/>
      <c r="B39" s="44" t="s">
        <v>65</v>
      </c>
      <c r="C39" s="70" t="s">
        <v>66</v>
      </c>
      <c r="D39" s="71">
        <f>SUM(D28:D32)+SUM(D35:D38)</f>
        <v>107152</v>
      </c>
      <c r="E39" s="71">
        <f>SUM(E28:E32)+SUM(E35:E38)</f>
        <v>90.200000000000017</v>
      </c>
      <c r="F39" s="72">
        <f>SUM(F35:F38)+SUM(F28:F32)</f>
        <v>107242.2</v>
      </c>
      <c r="G39" s="71">
        <f>SUM(G28:G32)+SUM(G35:G38)</f>
        <v>119387.4</v>
      </c>
      <c r="H39" s="71">
        <f>SUM(H28:H32)+SUM(H35:H38)</f>
        <v>0</v>
      </c>
      <c r="I39" s="73">
        <f>SUM(I35:I38)+SUM(I28:I32)</f>
        <v>119387.4</v>
      </c>
      <c r="J39" s="74">
        <f>SUM(J28:J32)+SUM(J35:J38)</f>
        <v>124576</v>
      </c>
      <c r="K39" s="75">
        <f>SUM(K28:K32)+SUM(K35:K38)</f>
        <v>83</v>
      </c>
      <c r="L39" s="74">
        <f>SUM(L35:L38)+SUM(L28:L32)</f>
        <v>124659</v>
      </c>
      <c r="M39" s="71">
        <f>SUM(M28:M32)+SUM(M35:M38)</f>
        <v>128782</v>
      </c>
      <c r="N39" s="71">
        <f>SUM(N28:N32)+SUM(N35:N38)</f>
        <v>99</v>
      </c>
      <c r="O39" s="72">
        <f>SUM(O35:O38)+SUM(O28:O32)</f>
        <v>128881</v>
      </c>
      <c r="P39" s="71">
        <f>SUM(P28:P32)+SUM(P35:P38)</f>
        <v>131682</v>
      </c>
      <c r="Q39" s="71">
        <f>SUM(Q28:Q32)+SUM(Q35:Q38)</f>
        <v>99</v>
      </c>
      <c r="R39" s="72">
        <f>SUM(R35:R38)+SUM(R28:R32)</f>
        <v>131781</v>
      </c>
      <c r="S39" s="3"/>
    </row>
    <row r="40" spans="1:19" ht="19.5" thickBot="1" x14ac:dyDescent="0.35">
      <c r="A40" s="1"/>
      <c r="B40" s="76" t="s">
        <v>67</v>
      </c>
      <c r="C40" s="77" t="s">
        <v>68</v>
      </c>
      <c r="D40" s="78">
        <f t="shared" ref="D40:R40" si="11">D24-D39</f>
        <v>0</v>
      </c>
      <c r="E40" s="78">
        <f t="shared" si="11"/>
        <v>84</v>
      </c>
      <c r="F40" s="79">
        <f t="shared" si="11"/>
        <v>84</v>
      </c>
      <c r="G40" s="78">
        <f t="shared" si="11"/>
        <v>-94623.4</v>
      </c>
      <c r="H40" s="78">
        <f t="shared" si="11"/>
        <v>41492</v>
      </c>
      <c r="I40" s="80">
        <f t="shared" si="11"/>
        <v>-53131.399999999994</v>
      </c>
      <c r="J40" s="78">
        <f t="shared" si="11"/>
        <v>-90</v>
      </c>
      <c r="K40" s="78">
        <f t="shared" si="11"/>
        <v>90</v>
      </c>
      <c r="L40" s="79">
        <f t="shared" si="11"/>
        <v>0</v>
      </c>
      <c r="M40" s="81">
        <f t="shared" si="11"/>
        <v>-82</v>
      </c>
      <c r="N40" s="78">
        <f t="shared" si="11"/>
        <v>82</v>
      </c>
      <c r="O40" s="79">
        <f t="shared" si="11"/>
        <v>0</v>
      </c>
      <c r="P40" s="78">
        <f t="shared" si="11"/>
        <v>-82</v>
      </c>
      <c r="Q40" s="78">
        <f t="shared" si="11"/>
        <v>82</v>
      </c>
      <c r="R40" s="79">
        <f t="shared" si="11"/>
        <v>0</v>
      </c>
      <c r="S40" s="3"/>
    </row>
    <row r="41" spans="1:19" ht="15.75" thickBot="1" x14ac:dyDescent="0.3">
      <c r="A41" s="1"/>
      <c r="B41" s="82" t="s">
        <v>69</v>
      </c>
      <c r="C41" s="83" t="s">
        <v>70</v>
      </c>
      <c r="D41" s="84"/>
      <c r="E41" s="85"/>
      <c r="F41" s="86">
        <f>F40-D16</f>
        <v>-20588.2</v>
      </c>
      <c r="G41" s="84"/>
      <c r="H41" s="87"/>
      <c r="I41" s="88">
        <f>I40-G16</f>
        <v>-77725.399999999994</v>
      </c>
      <c r="J41" s="89"/>
      <c r="K41" s="87"/>
      <c r="L41" s="86">
        <f>L40-J16</f>
        <v>-26508.400000000001</v>
      </c>
      <c r="M41" s="90"/>
      <c r="N41" s="87"/>
      <c r="O41" s="86">
        <f>O40-M16</f>
        <v>-27800</v>
      </c>
      <c r="P41" s="84"/>
      <c r="Q41" s="87"/>
      <c r="R41" s="86">
        <f>R40-P16</f>
        <v>-28200</v>
      </c>
      <c r="S41" s="3"/>
    </row>
    <row r="42" spans="1:19" s="96" customFormat="1" ht="8.25" customHeight="1" thickBot="1" x14ac:dyDescent="0.3">
      <c r="A42" s="91"/>
      <c r="B42" s="92"/>
      <c r="C42" s="93"/>
      <c r="D42" s="91"/>
      <c r="E42" s="94"/>
      <c r="F42" s="94"/>
      <c r="G42" s="91"/>
      <c r="H42" s="94"/>
      <c r="I42" s="94"/>
      <c r="J42" s="94"/>
      <c r="K42" s="94"/>
      <c r="L42" s="95"/>
      <c r="M42" s="95"/>
      <c r="N42" s="95"/>
      <c r="O42" s="95"/>
      <c r="P42" s="95"/>
      <c r="Q42" s="95"/>
      <c r="R42" s="95"/>
      <c r="S42" s="95"/>
    </row>
    <row r="43" spans="1:19" s="96" customFormat="1" ht="15.75" customHeight="1" x14ac:dyDescent="0.25">
      <c r="A43" s="91"/>
      <c r="B43" s="97"/>
      <c r="C43" s="212" t="s">
        <v>71</v>
      </c>
      <c r="D43" s="98" t="s">
        <v>72</v>
      </c>
      <c r="E43" s="94"/>
      <c r="F43" s="99"/>
      <c r="G43" s="98" t="s">
        <v>73</v>
      </c>
      <c r="H43" s="94"/>
      <c r="I43" s="94"/>
      <c r="J43" s="98" t="s">
        <v>74</v>
      </c>
      <c r="K43" s="94"/>
      <c r="L43" s="94"/>
      <c r="M43" s="98" t="s">
        <v>75</v>
      </c>
      <c r="N43" s="95"/>
      <c r="O43" s="95"/>
      <c r="P43" s="98" t="s">
        <v>75</v>
      </c>
      <c r="Q43" s="95"/>
      <c r="R43" s="95"/>
      <c r="S43" s="95"/>
    </row>
    <row r="44" spans="1:19" ht="15.75" thickBot="1" x14ac:dyDescent="0.3">
      <c r="A44" s="1"/>
      <c r="B44" s="97"/>
      <c r="C44" s="213"/>
      <c r="D44" s="100">
        <v>225</v>
      </c>
      <c r="E44" s="94"/>
      <c r="F44" s="99"/>
      <c r="G44" s="100">
        <v>224</v>
      </c>
      <c r="H44" s="101"/>
      <c r="I44" s="101"/>
      <c r="J44" s="100">
        <v>0</v>
      </c>
      <c r="K44" s="101"/>
      <c r="L44" s="101"/>
      <c r="M44" s="100">
        <v>0</v>
      </c>
      <c r="N44" s="3"/>
      <c r="O44" s="3"/>
      <c r="P44" s="100">
        <v>0</v>
      </c>
      <c r="Q44" s="3"/>
      <c r="R44" s="3"/>
      <c r="S44" s="3"/>
    </row>
    <row r="45" spans="1:19" s="96" customFormat="1" ht="8.25" customHeight="1" thickBot="1" x14ac:dyDescent="0.3">
      <c r="A45" s="91"/>
      <c r="B45" s="97"/>
      <c r="C45" s="93"/>
      <c r="D45" s="94"/>
      <c r="E45" s="94"/>
      <c r="F45" s="99"/>
      <c r="G45" s="94"/>
      <c r="H45" s="94"/>
      <c r="I45" s="99"/>
      <c r="J45" s="99"/>
      <c r="K45" s="99"/>
      <c r="L45" s="95"/>
      <c r="M45" s="95"/>
      <c r="N45" s="95"/>
      <c r="O45" s="95"/>
      <c r="P45" s="95"/>
      <c r="Q45" s="95"/>
      <c r="R45" s="95"/>
      <c r="S45" s="95"/>
    </row>
    <row r="46" spans="1:19" s="96" customFormat="1" ht="37.5" customHeight="1" thickBot="1" x14ac:dyDescent="0.3">
      <c r="A46" s="91"/>
      <c r="B46" s="97"/>
      <c r="C46" s="212" t="s">
        <v>76</v>
      </c>
      <c r="D46" s="102" t="s">
        <v>77</v>
      </c>
      <c r="E46" s="103" t="s">
        <v>78</v>
      </c>
      <c r="F46" s="99"/>
      <c r="G46" s="102" t="s">
        <v>77</v>
      </c>
      <c r="H46" s="103" t="s">
        <v>78</v>
      </c>
      <c r="I46" s="95"/>
      <c r="J46" s="102" t="s">
        <v>77</v>
      </c>
      <c r="K46" s="103" t="s">
        <v>78</v>
      </c>
      <c r="L46" s="104"/>
      <c r="M46" s="102" t="s">
        <v>77</v>
      </c>
      <c r="N46" s="103" t="s">
        <v>78</v>
      </c>
      <c r="O46" s="95"/>
      <c r="P46" s="102" t="s">
        <v>77</v>
      </c>
      <c r="Q46" s="103" t="s">
        <v>78</v>
      </c>
      <c r="R46" s="95"/>
      <c r="S46" s="95"/>
    </row>
    <row r="47" spans="1:19" ht="15.75" thickBot="1" x14ac:dyDescent="0.3">
      <c r="A47" s="1"/>
      <c r="B47" s="105"/>
      <c r="C47" s="214"/>
      <c r="D47" s="106">
        <v>0</v>
      </c>
      <c r="E47" s="107">
        <v>0</v>
      </c>
      <c r="F47" s="99"/>
      <c r="G47" s="106">
        <v>0</v>
      </c>
      <c r="H47" s="107">
        <v>0</v>
      </c>
      <c r="I47" s="3"/>
      <c r="J47" s="106">
        <v>0</v>
      </c>
      <c r="K47" s="107">
        <v>0</v>
      </c>
      <c r="L47" s="101"/>
      <c r="M47" s="106">
        <v>0</v>
      </c>
      <c r="N47" s="107">
        <v>0</v>
      </c>
      <c r="O47" s="3"/>
      <c r="P47" s="106">
        <v>0</v>
      </c>
      <c r="Q47" s="107">
        <v>0</v>
      </c>
      <c r="R47" s="3"/>
      <c r="S47" s="3"/>
    </row>
    <row r="48" spans="1:19" x14ac:dyDescent="0.25">
      <c r="A48" s="1"/>
      <c r="B48" s="105"/>
      <c r="C48" s="93"/>
      <c r="D48" s="94"/>
      <c r="E48" s="94"/>
      <c r="F48" s="99"/>
      <c r="G48" s="94"/>
      <c r="H48" s="94"/>
      <c r="I48" s="99"/>
      <c r="J48" s="99"/>
      <c r="K48" s="99"/>
      <c r="L48" s="95"/>
      <c r="M48" s="3"/>
      <c r="N48" s="95"/>
      <c r="O48" s="95"/>
      <c r="P48" s="3"/>
      <c r="Q48" s="3"/>
      <c r="R48" s="3"/>
      <c r="S48" s="3"/>
    </row>
    <row r="49" spans="1:19" x14ac:dyDescent="0.25">
      <c r="A49" s="1"/>
      <c r="B49" s="105"/>
      <c r="C49" s="108" t="s">
        <v>79</v>
      </c>
      <c r="D49" s="109" t="s">
        <v>80</v>
      </c>
      <c r="E49" s="94"/>
      <c r="F49" s="3"/>
      <c r="G49" s="109" t="s">
        <v>81</v>
      </c>
      <c r="H49" s="3"/>
      <c r="I49" s="3"/>
      <c r="J49" s="109" t="s">
        <v>82</v>
      </c>
      <c r="K49" s="3"/>
      <c r="L49" s="110"/>
      <c r="M49" s="109" t="s">
        <v>83</v>
      </c>
      <c r="N49" s="110"/>
      <c r="O49" s="110"/>
      <c r="P49" s="109" t="s">
        <v>84</v>
      </c>
      <c r="Q49" s="3"/>
      <c r="R49" s="3"/>
      <c r="S49" s="3"/>
    </row>
    <row r="50" spans="1:19" x14ac:dyDescent="0.25">
      <c r="A50" s="1"/>
      <c r="B50" s="105"/>
      <c r="C50" s="111" t="s">
        <v>101</v>
      </c>
      <c r="D50" s="112"/>
      <c r="E50" s="94"/>
      <c r="F50" s="3"/>
      <c r="G50" s="112"/>
      <c r="H50" s="3"/>
      <c r="I50" s="3"/>
      <c r="J50" s="112"/>
      <c r="K50" s="3"/>
      <c r="L50" s="113"/>
      <c r="M50" s="112"/>
      <c r="N50" s="113"/>
      <c r="O50" s="113"/>
      <c r="P50" s="112"/>
      <c r="Q50" s="3"/>
      <c r="R50" s="3"/>
      <c r="S50" s="3"/>
    </row>
    <row r="51" spans="1:19" x14ac:dyDescent="0.25">
      <c r="A51" s="1"/>
      <c r="B51" s="105"/>
      <c r="C51" s="111" t="s">
        <v>85</v>
      </c>
      <c r="D51" s="112">
        <v>1484.3</v>
      </c>
      <c r="E51" s="94"/>
      <c r="F51" s="3"/>
      <c r="G51" s="112">
        <v>1528.3</v>
      </c>
      <c r="H51" s="3"/>
      <c r="I51" s="3"/>
      <c r="J51" s="112">
        <v>589</v>
      </c>
      <c r="K51" s="3"/>
      <c r="L51" s="113"/>
      <c r="M51" s="112">
        <v>679</v>
      </c>
      <c r="N51" s="113"/>
      <c r="O51" s="113"/>
      <c r="P51" s="112">
        <v>761</v>
      </c>
      <c r="Q51" s="3"/>
      <c r="R51" s="3"/>
      <c r="S51" s="3"/>
    </row>
    <row r="52" spans="1:19" x14ac:dyDescent="0.25">
      <c r="A52" s="1"/>
      <c r="B52" s="105"/>
      <c r="C52" s="111" t="s">
        <v>86</v>
      </c>
      <c r="D52" s="112">
        <v>229</v>
      </c>
      <c r="E52" s="94"/>
      <c r="F52" s="3"/>
      <c r="G52" s="112">
        <v>730</v>
      </c>
      <c r="H52" s="3"/>
      <c r="I52" s="3"/>
      <c r="J52" s="112">
        <v>524.5</v>
      </c>
      <c r="K52" s="3"/>
      <c r="L52" s="113"/>
      <c r="M52" s="112">
        <v>200</v>
      </c>
      <c r="N52" s="113"/>
      <c r="O52" s="113"/>
      <c r="P52" s="112">
        <v>300</v>
      </c>
      <c r="Q52" s="3"/>
      <c r="R52" s="3"/>
      <c r="S52" s="3"/>
    </row>
    <row r="53" spans="1:19" x14ac:dyDescent="0.25">
      <c r="A53" s="1"/>
      <c r="B53" s="105"/>
      <c r="C53" s="111" t="s">
        <v>87</v>
      </c>
      <c r="D53" s="112">
        <v>109.6</v>
      </c>
      <c r="E53" s="94"/>
      <c r="F53" s="3"/>
      <c r="G53" s="112">
        <v>109.6</v>
      </c>
      <c r="H53" s="3"/>
      <c r="I53" s="3"/>
      <c r="J53" s="112">
        <v>109.6</v>
      </c>
      <c r="K53" s="3"/>
      <c r="L53" s="113"/>
      <c r="M53" s="112">
        <v>109.6</v>
      </c>
      <c r="N53" s="113"/>
      <c r="O53" s="113"/>
      <c r="P53" s="112">
        <v>109.6</v>
      </c>
      <c r="Q53" s="3"/>
      <c r="R53" s="3"/>
      <c r="S53" s="3"/>
    </row>
    <row r="54" spans="1:19" x14ac:dyDescent="0.25">
      <c r="A54" s="1"/>
      <c r="B54" s="105"/>
      <c r="C54" s="114" t="s">
        <v>88</v>
      </c>
      <c r="D54" s="112">
        <v>340.8</v>
      </c>
      <c r="E54" s="94"/>
      <c r="F54" s="3"/>
      <c r="G54" s="112">
        <v>14.8</v>
      </c>
      <c r="H54" s="3"/>
      <c r="I54" s="3"/>
      <c r="J54" s="112">
        <v>213.9</v>
      </c>
      <c r="K54" s="3"/>
      <c r="L54" s="113"/>
      <c r="M54" s="112">
        <v>200</v>
      </c>
      <c r="N54" s="113"/>
      <c r="O54" s="113"/>
      <c r="P54" s="112">
        <v>200</v>
      </c>
      <c r="Q54" s="3"/>
      <c r="R54" s="3"/>
      <c r="S54" s="3"/>
    </row>
    <row r="55" spans="1:19" ht="10.5" customHeight="1" x14ac:dyDescent="0.25">
      <c r="A55" s="1"/>
      <c r="B55" s="105"/>
      <c r="C55" s="93"/>
      <c r="D55" s="94"/>
      <c r="E55" s="9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5"/>
      <c r="C56" s="108" t="s">
        <v>89</v>
      </c>
      <c r="D56" s="109" t="s">
        <v>80</v>
      </c>
      <c r="E56" s="94"/>
      <c r="F56" s="99"/>
      <c r="G56" s="109" t="s">
        <v>90</v>
      </c>
      <c r="H56" s="94"/>
      <c r="I56" s="99"/>
      <c r="J56" s="109" t="s">
        <v>82</v>
      </c>
      <c r="K56" s="99"/>
      <c r="L56" s="3"/>
      <c r="M56" s="109" t="s">
        <v>83</v>
      </c>
      <c r="N56" s="110"/>
      <c r="O56" s="110"/>
      <c r="P56" s="109" t="s">
        <v>84</v>
      </c>
      <c r="Q56" s="3"/>
      <c r="R56" s="3"/>
      <c r="S56" s="3"/>
    </row>
    <row r="57" spans="1:19" x14ac:dyDescent="0.25">
      <c r="A57" s="1"/>
      <c r="B57" s="105"/>
      <c r="C57" s="111"/>
      <c r="D57" s="115">
        <v>200.8</v>
      </c>
      <c r="E57" s="94"/>
      <c r="F57" s="99"/>
      <c r="G57" s="115">
        <v>198</v>
      </c>
      <c r="H57" s="94"/>
      <c r="I57" s="99"/>
      <c r="J57" s="115">
        <v>198</v>
      </c>
      <c r="K57" s="99"/>
      <c r="L57" s="3"/>
      <c r="M57" s="115">
        <v>198</v>
      </c>
      <c r="N57" s="3"/>
      <c r="O57" s="3"/>
      <c r="P57" s="115">
        <v>198</v>
      </c>
      <c r="Q57" s="3"/>
      <c r="R57" s="3"/>
      <c r="S57" s="3"/>
    </row>
    <row r="58" spans="1:19" x14ac:dyDescent="0.25">
      <c r="A58" s="1"/>
      <c r="B58" s="105"/>
      <c r="C58" s="93"/>
      <c r="D58" s="94"/>
      <c r="E58" s="94"/>
      <c r="F58" s="99"/>
      <c r="G58" s="94"/>
      <c r="H58" s="94"/>
      <c r="I58" s="99"/>
      <c r="J58" s="99"/>
      <c r="K58" s="99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6" t="s">
        <v>91</v>
      </c>
      <c r="C59" s="117"/>
      <c r="D59" s="215"/>
      <c r="E59" s="215"/>
      <c r="F59" s="215"/>
      <c r="G59" s="215"/>
      <c r="H59" s="215"/>
      <c r="I59" s="215"/>
      <c r="J59" s="215"/>
      <c r="K59" s="215"/>
      <c r="L59" s="118"/>
      <c r="M59" s="118"/>
      <c r="N59" s="118"/>
      <c r="O59" s="118"/>
      <c r="P59" s="118"/>
      <c r="Q59" s="118"/>
      <c r="R59" s="119"/>
      <c r="S59" s="3"/>
    </row>
    <row r="60" spans="1:19" x14ac:dyDescent="0.25">
      <c r="A60" s="1"/>
      <c r="B60" s="156"/>
      <c r="C60" s="157"/>
      <c r="D60" s="158"/>
      <c r="E60" s="158"/>
      <c r="F60" s="158"/>
      <c r="G60" s="158"/>
      <c r="H60" s="158"/>
      <c r="I60" s="158"/>
      <c r="J60" s="158"/>
      <c r="K60" s="158"/>
      <c r="L60" s="96"/>
      <c r="M60" s="96"/>
      <c r="N60" s="96"/>
      <c r="O60" s="96"/>
      <c r="P60" s="96"/>
      <c r="Q60" s="96"/>
      <c r="R60" s="121"/>
      <c r="S60" s="3"/>
    </row>
    <row r="61" spans="1:19" x14ac:dyDescent="0.25">
      <c r="A61" s="1"/>
      <c r="B61" s="120" t="s">
        <v>103</v>
      </c>
      <c r="C61" s="157"/>
      <c r="D61" s="158"/>
      <c r="E61" s="158"/>
      <c r="F61" s="158"/>
      <c r="G61" s="158"/>
      <c r="H61" s="158"/>
      <c r="I61" s="158"/>
      <c r="J61" s="158"/>
      <c r="K61" s="158"/>
      <c r="L61" s="96"/>
      <c r="M61" s="96"/>
      <c r="N61" s="96"/>
      <c r="O61" s="96"/>
      <c r="P61" s="96"/>
      <c r="Q61" s="96"/>
      <c r="R61" s="121"/>
      <c r="S61" s="3"/>
    </row>
    <row r="62" spans="1:19" x14ac:dyDescent="0.25">
      <c r="A62" s="1"/>
      <c r="B62" s="159" t="s">
        <v>104</v>
      </c>
      <c r="C62" s="157"/>
      <c r="D62" s="158"/>
      <c r="E62" s="158"/>
      <c r="F62" s="158"/>
      <c r="G62" s="158"/>
      <c r="H62" s="158"/>
      <c r="I62" s="158"/>
      <c r="J62" s="158"/>
      <c r="K62" s="158"/>
      <c r="L62" s="96"/>
      <c r="M62" s="96"/>
      <c r="N62" s="96"/>
      <c r="O62" s="96"/>
      <c r="P62" s="96"/>
      <c r="Q62" s="96"/>
      <c r="R62" s="121"/>
      <c r="S62" s="3"/>
    </row>
    <row r="63" spans="1:19" x14ac:dyDescent="0.25">
      <c r="A63" s="1"/>
      <c r="B63" s="120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121"/>
      <c r="S63" s="3"/>
    </row>
    <row r="64" spans="1:19" ht="34.5" customHeight="1" x14ac:dyDescent="0.25">
      <c r="A64" s="1"/>
      <c r="B64" s="218" t="s">
        <v>105</v>
      </c>
      <c r="C64" s="219"/>
      <c r="D64" s="219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219"/>
      <c r="P64" s="219"/>
      <c r="Q64" s="219"/>
      <c r="R64" s="220"/>
      <c r="S64" s="3"/>
    </row>
    <row r="65" spans="1:19" x14ac:dyDescent="0.25">
      <c r="A65" s="1"/>
      <c r="B65" s="209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21"/>
      <c r="S65" s="3"/>
    </row>
    <row r="66" spans="1:19" x14ac:dyDescent="0.25">
      <c r="A66" s="1"/>
      <c r="B66" s="209"/>
      <c r="C66" s="210"/>
      <c r="D66" s="210"/>
      <c r="E66" s="210"/>
      <c r="F66" s="210"/>
      <c r="G66" s="210"/>
      <c r="H66" s="210"/>
      <c r="I66" s="210"/>
      <c r="J66" s="210"/>
      <c r="K66" s="210"/>
      <c r="L66" s="96"/>
      <c r="M66" s="96"/>
      <c r="N66" s="96"/>
      <c r="O66" s="96"/>
      <c r="P66" s="96"/>
      <c r="Q66" s="96"/>
      <c r="R66" s="121"/>
      <c r="S66" s="3"/>
    </row>
    <row r="67" spans="1:19" x14ac:dyDescent="0.25">
      <c r="A67" s="1"/>
      <c r="B67" s="209"/>
      <c r="C67" s="210"/>
      <c r="D67" s="210"/>
      <c r="E67" s="210"/>
      <c r="F67" s="210"/>
      <c r="G67" s="210"/>
      <c r="H67" s="210"/>
      <c r="I67" s="210"/>
      <c r="J67" s="210"/>
      <c r="K67" s="210"/>
      <c r="L67" s="96"/>
      <c r="M67" s="96"/>
      <c r="N67" s="96"/>
      <c r="O67" s="96"/>
      <c r="P67" s="96"/>
      <c r="Q67" s="96"/>
      <c r="R67" s="121"/>
      <c r="S67" s="3"/>
    </row>
    <row r="68" spans="1:19" x14ac:dyDescent="0.25">
      <c r="A68" s="1"/>
      <c r="B68" s="122"/>
      <c r="C68" s="123"/>
      <c r="D68" s="124"/>
      <c r="E68" s="124"/>
      <c r="F68" s="124"/>
      <c r="G68" s="124"/>
      <c r="H68" s="124"/>
      <c r="I68" s="124"/>
      <c r="J68" s="124"/>
      <c r="K68" s="124"/>
      <c r="L68" s="96"/>
      <c r="M68" s="96"/>
      <c r="N68" s="96"/>
      <c r="O68" s="96"/>
      <c r="P68" s="96"/>
      <c r="Q68" s="96"/>
      <c r="R68" s="121"/>
      <c r="S68" s="3"/>
    </row>
    <row r="69" spans="1:19" x14ac:dyDescent="0.25">
      <c r="A69" s="1"/>
      <c r="B69" s="125"/>
      <c r="C69" s="126"/>
      <c r="D69" s="124"/>
      <c r="E69" s="124"/>
      <c r="F69" s="124"/>
      <c r="G69" s="124"/>
      <c r="H69" s="124"/>
      <c r="I69" s="124"/>
      <c r="J69" s="124"/>
      <c r="K69" s="124"/>
      <c r="L69" s="96"/>
      <c r="M69" s="96"/>
      <c r="N69" s="96"/>
      <c r="O69" s="96"/>
      <c r="P69" s="96"/>
      <c r="Q69" s="96"/>
      <c r="R69" s="121"/>
      <c r="S69" s="3"/>
    </row>
    <row r="70" spans="1:19" x14ac:dyDescent="0.25">
      <c r="A70" s="1"/>
      <c r="B70" s="122"/>
      <c r="C70" s="127"/>
      <c r="D70" s="124"/>
      <c r="E70" s="124"/>
      <c r="F70" s="124"/>
      <c r="G70" s="124"/>
      <c r="H70" s="124"/>
      <c r="I70" s="124"/>
      <c r="J70" s="124"/>
      <c r="K70" s="124"/>
      <c r="L70" s="96"/>
      <c r="M70" s="96"/>
      <c r="N70" s="96"/>
      <c r="O70" s="96"/>
      <c r="P70" s="96"/>
      <c r="Q70" s="96"/>
      <c r="R70" s="121"/>
      <c r="S70" s="3"/>
    </row>
    <row r="71" spans="1:19" x14ac:dyDescent="0.25">
      <c r="A71" s="1"/>
      <c r="B71" s="122"/>
      <c r="C71" s="127"/>
      <c r="D71" s="124"/>
      <c r="E71" s="124"/>
      <c r="F71" s="124"/>
      <c r="G71" s="124"/>
      <c r="H71" s="124"/>
      <c r="I71" s="124"/>
      <c r="J71" s="124"/>
      <c r="K71" s="124"/>
      <c r="L71" s="96"/>
      <c r="M71" s="96"/>
      <c r="N71" s="96"/>
      <c r="O71" s="96"/>
      <c r="P71" s="96"/>
      <c r="Q71" s="96"/>
      <c r="R71" s="121"/>
      <c r="S71" s="3"/>
    </row>
    <row r="72" spans="1:19" x14ac:dyDescent="0.25">
      <c r="A72" s="1"/>
      <c r="B72" s="128"/>
      <c r="C72" s="129"/>
      <c r="D72" s="130"/>
      <c r="E72" s="130"/>
      <c r="F72" s="130"/>
      <c r="G72" s="130"/>
      <c r="H72" s="130"/>
      <c r="I72" s="130"/>
      <c r="J72" s="130"/>
      <c r="K72" s="130"/>
      <c r="L72" s="131"/>
      <c r="M72" s="131"/>
      <c r="N72" s="131"/>
      <c r="O72" s="131"/>
      <c r="P72" s="131"/>
      <c r="Q72" s="131"/>
      <c r="R72" s="132"/>
      <c r="S72" s="3"/>
    </row>
    <row r="73" spans="1:19" x14ac:dyDescent="0.25">
      <c r="A73" s="91"/>
      <c r="B73" s="133"/>
      <c r="C73" s="134"/>
      <c r="D73" s="135"/>
      <c r="E73" s="135"/>
      <c r="F73" s="135"/>
      <c r="G73" s="135"/>
      <c r="H73" s="135"/>
      <c r="I73" s="135"/>
      <c r="J73" s="135"/>
      <c r="K73" s="135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6" t="s">
        <v>93</v>
      </c>
      <c r="C75" s="137">
        <v>43696</v>
      </c>
      <c r="D75" s="124" t="s">
        <v>106</v>
      </c>
      <c r="E75" s="136"/>
      <c r="F75" s="136" t="s">
        <v>94</v>
      </c>
      <c r="G75" s="138" t="s">
        <v>107</v>
      </c>
      <c r="H75" s="136"/>
      <c r="I75" s="136"/>
      <c r="J75" s="136"/>
      <c r="K75" s="136"/>
      <c r="L75" s="3"/>
      <c r="M75" s="3"/>
      <c r="N75" s="3"/>
      <c r="O75" s="3"/>
      <c r="P75" s="3"/>
      <c r="Q75" s="3"/>
      <c r="R75" s="3"/>
      <c r="S75" s="3"/>
    </row>
    <row r="76" spans="1:19" ht="7.5" customHeight="1" x14ac:dyDescent="0.25">
      <c r="A76" s="1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1"/>
      <c r="B77" s="136"/>
      <c r="C77" s="136"/>
      <c r="D77" s="139"/>
      <c r="E77" s="136"/>
      <c r="F77" s="136" t="s">
        <v>95</v>
      </c>
      <c r="G77" s="140"/>
      <c r="H77" s="136"/>
      <c r="I77" s="136"/>
      <c r="J77" s="136"/>
      <c r="K77" s="136"/>
      <c r="L77" s="3"/>
      <c r="M77" s="3"/>
      <c r="N77" s="3"/>
      <c r="O77" s="3"/>
      <c r="P77" s="3"/>
      <c r="Q77" s="3"/>
      <c r="R77" s="3"/>
      <c r="S77" s="3"/>
    </row>
    <row r="78" spans="1:19" x14ac:dyDescent="0.25">
      <c r="A78" s="1"/>
      <c r="B78" s="136"/>
      <c r="C78" s="136"/>
      <c r="D78" s="139"/>
      <c r="E78" s="136"/>
      <c r="F78" s="136"/>
      <c r="G78" s="140"/>
      <c r="H78" s="136"/>
      <c r="I78" s="136"/>
      <c r="J78" s="136"/>
      <c r="K78" s="136"/>
      <c r="L78" s="3"/>
      <c r="M78" s="3"/>
      <c r="N78" s="3"/>
      <c r="O78" s="3"/>
      <c r="P78" s="3"/>
      <c r="Q78" s="3"/>
      <c r="R78" s="3"/>
      <c r="S78" s="3"/>
    </row>
    <row r="79" spans="1:19" x14ac:dyDescent="0.25">
      <c r="A79" s="1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3"/>
      <c r="M79" s="3"/>
      <c r="N79" s="3"/>
      <c r="O79" s="3"/>
      <c r="P79" s="3"/>
      <c r="Q79" s="3"/>
      <c r="R79" s="3"/>
      <c r="S79" s="3"/>
    </row>
    <row r="80" spans="1:19" x14ac:dyDescent="0.25">
      <c r="A80" s="91"/>
      <c r="B80" s="133"/>
      <c r="C80" s="134"/>
      <c r="D80" s="135"/>
      <c r="E80" s="135"/>
      <c r="F80" s="135"/>
      <c r="G80" s="135"/>
      <c r="H80" s="135"/>
      <c r="I80" s="135"/>
      <c r="J80" s="135"/>
      <c r="K80" s="135"/>
      <c r="L80" s="3"/>
      <c r="M80" s="3"/>
      <c r="N80" s="3"/>
      <c r="O80" s="3"/>
      <c r="P80" s="3"/>
      <c r="Q80" s="3"/>
      <c r="R80" s="3"/>
      <c r="S80" s="3"/>
    </row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t="15" hidden="1" customHeight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t="15" hidden="1" customHeight="1" x14ac:dyDescent="0.25"/>
    <row r="112" ht="15" hidden="1" customHeight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</sheetData>
  <mergeCells count="58">
    <mergeCell ref="B67:K67"/>
    <mergeCell ref="N26:N27"/>
    <mergeCell ref="O26:O27"/>
    <mergeCell ref="P26:P27"/>
    <mergeCell ref="Q26:Q27"/>
    <mergeCell ref="B26:B27"/>
    <mergeCell ref="C46:C47"/>
    <mergeCell ref="D59:K59"/>
    <mergeCell ref="B64:R64"/>
    <mergeCell ref="B65:R65"/>
    <mergeCell ref="B66:K66"/>
    <mergeCell ref="R26:R27"/>
    <mergeCell ref="C43:C44"/>
    <mergeCell ref="H26:H27"/>
    <mergeCell ref="I26:I27"/>
    <mergeCell ref="J26:J27"/>
    <mergeCell ref="K26:K27"/>
    <mergeCell ref="L26:L27"/>
    <mergeCell ref="M26:M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M13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P10:R10"/>
    <mergeCell ref="D12:F12"/>
    <mergeCell ref="G12:I12"/>
    <mergeCell ref="J12:L12"/>
    <mergeCell ref="M12:O12"/>
    <mergeCell ref="P12:R12"/>
    <mergeCell ref="M10:O10"/>
    <mergeCell ref="D4:K4"/>
    <mergeCell ref="D8:K8"/>
    <mergeCell ref="D10:F10"/>
    <mergeCell ref="G10:I10"/>
    <mergeCell ref="J10:L10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64"/>
  <sheetViews>
    <sheetView showGridLines="0" zoomScale="70" zoomScaleNormal="70" zoomScaleSheetLayoutView="80" workbookViewId="0"/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5" width="14.28515625" customWidth="1"/>
    <col min="6" max="6" width="17.28515625" bestFit="1" customWidth="1"/>
    <col min="7" max="7" width="21.28515625" style="141" customWidth="1"/>
    <col min="8" max="8" width="16.42578125" bestFit="1" customWidth="1"/>
    <col min="9" max="9" width="17.7109375" bestFit="1" customWidth="1"/>
    <col min="10" max="10" width="20.85546875" customWidth="1"/>
    <col min="11" max="11" width="19.7109375" bestFit="1" customWidth="1"/>
    <col min="12" max="12" width="14.28515625" customWidth="1"/>
    <col min="13" max="13" width="21.140625" customWidth="1"/>
    <col min="14" max="14" width="19.7109375" bestFit="1" customWidth="1"/>
    <col min="15" max="15" width="17.28515625" bestFit="1" customWidth="1"/>
    <col min="16" max="16" width="21.42578125" customWidth="1"/>
    <col min="17" max="17" width="19.7109375" bestFit="1" customWidth="1"/>
    <col min="18" max="18" width="17.7109375" bestFit="1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96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216" t="str">
        <f>'[4]NR 2020'!D4:U4</f>
        <v>Zoopark Chomutov, p.o.</v>
      </c>
      <c r="E4" s="216"/>
      <c r="F4" s="216"/>
      <c r="G4" s="216"/>
      <c r="H4" s="216"/>
      <c r="I4" s="216"/>
      <c r="J4" s="216"/>
      <c r="K4" s="21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142"/>
      <c r="E5" s="142"/>
      <c r="F5" s="142"/>
      <c r="G5" s="142"/>
      <c r="H5" s="142"/>
      <c r="I5" s="142"/>
      <c r="J5" s="142"/>
      <c r="K5" s="142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3</v>
      </c>
      <c r="C6" s="1"/>
      <c r="D6" s="143">
        <f>'[4]NR 2020'!D6</f>
        <v>379719</v>
      </c>
      <c r="E6" s="142"/>
      <c r="F6" s="142"/>
      <c r="G6" s="142"/>
      <c r="H6" s="142"/>
      <c r="I6" s="142"/>
      <c r="J6" s="142"/>
      <c r="K6" s="142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142"/>
      <c r="E7" s="142"/>
      <c r="F7" s="142"/>
      <c r="G7" s="142"/>
      <c r="H7" s="142"/>
      <c r="I7" s="142"/>
      <c r="J7" s="142"/>
      <c r="K7" s="142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4</v>
      </c>
      <c r="C8" s="1"/>
      <c r="D8" s="217" t="str">
        <f>'[4]NR 2020'!D8:U8</f>
        <v>Přemyslova 259, 430 01 Chomutov</v>
      </c>
      <c r="E8" s="217"/>
      <c r="F8" s="217"/>
      <c r="G8" s="217"/>
      <c r="H8" s="217"/>
      <c r="I8" s="217"/>
      <c r="J8" s="217"/>
      <c r="K8" s="217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6</v>
      </c>
      <c r="C10" s="9" t="s">
        <v>7</v>
      </c>
      <c r="D10" s="169" t="s">
        <v>8</v>
      </c>
      <c r="E10" s="169"/>
      <c r="F10" s="170"/>
      <c r="G10" s="169" t="s">
        <v>9</v>
      </c>
      <c r="H10" s="169"/>
      <c r="I10" s="171"/>
      <c r="J10" s="172" t="s">
        <v>10</v>
      </c>
      <c r="K10" s="169"/>
      <c r="L10" s="170"/>
      <c r="M10" s="173" t="s">
        <v>11</v>
      </c>
      <c r="N10" s="169"/>
      <c r="O10" s="170"/>
      <c r="P10" s="169" t="s">
        <v>12</v>
      </c>
      <c r="Q10" s="169"/>
      <c r="R10" s="170"/>
      <c r="S10" s="3"/>
    </row>
    <row r="11" spans="1:19" ht="30.75" customHeight="1" thickBot="1" x14ac:dyDescent="0.3">
      <c r="A11" s="1"/>
      <c r="B11" s="10"/>
      <c r="C11" s="11"/>
      <c r="D11" s="12" t="s">
        <v>13</v>
      </c>
      <c r="E11" s="13" t="s">
        <v>14</v>
      </c>
      <c r="F11" s="13" t="s">
        <v>15</v>
      </c>
      <c r="G11" s="12" t="s">
        <v>13</v>
      </c>
      <c r="H11" s="13" t="s">
        <v>14</v>
      </c>
      <c r="I11" s="14" t="s">
        <v>15</v>
      </c>
      <c r="J11" s="14" t="s">
        <v>13</v>
      </c>
      <c r="K11" s="13" t="s">
        <v>14</v>
      </c>
      <c r="L11" s="13" t="s">
        <v>15</v>
      </c>
      <c r="M11" s="15" t="s">
        <v>13</v>
      </c>
      <c r="N11" s="13" t="s">
        <v>14</v>
      </c>
      <c r="O11" s="13" t="s">
        <v>15</v>
      </c>
      <c r="P11" s="12" t="s">
        <v>13</v>
      </c>
      <c r="Q11" s="13" t="s">
        <v>14</v>
      </c>
      <c r="R11" s="13" t="s">
        <v>15</v>
      </c>
      <c r="S11" s="3"/>
    </row>
    <row r="12" spans="1:19" ht="15.75" customHeight="1" thickBot="1" x14ac:dyDescent="0.3">
      <c r="A12" s="1"/>
      <c r="B12" s="16"/>
      <c r="C12" s="17" t="s">
        <v>16</v>
      </c>
      <c r="D12" s="184"/>
      <c r="E12" s="184"/>
      <c r="F12" s="185"/>
      <c r="G12" s="184"/>
      <c r="H12" s="184"/>
      <c r="I12" s="184"/>
      <c r="J12" s="186"/>
      <c r="K12" s="184"/>
      <c r="L12" s="185"/>
      <c r="M12" s="184"/>
      <c r="N12" s="184"/>
      <c r="O12" s="185"/>
      <c r="P12" s="184"/>
      <c r="Q12" s="184"/>
      <c r="R12" s="185"/>
      <c r="S12" s="3"/>
    </row>
    <row r="13" spans="1:19" ht="15.75" customHeight="1" x14ac:dyDescent="0.25">
      <c r="A13" s="1"/>
      <c r="B13" s="174" t="s">
        <v>6</v>
      </c>
      <c r="C13" s="176" t="s">
        <v>7</v>
      </c>
      <c r="D13" s="178" t="s">
        <v>17</v>
      </c>
      <c r="E13" s="180" t="s">
        <v>18</v>
      </c>
      <c r="F13" s="182" t="s">
        <v>16</v>
      </c>
      <c r="G13" s="187" t="s">
        <v>17</v>
      </c>
      <c r="H13" s="180" t="s">
        <v>18</v>
      </c>
      <c r="I13" s="189" t="s">
        <v>16</v>
      </c>
      <c r="J13" s="178" t="s">
        <v>17</v>
      </c>
      <c r="K13" s="180" t="s">
        <v>18</v>
      </c>
      <c r="L13" s="182" t="s">
        <v>16</v>
      </c>
      <c r="M13" s="191" t="s">
        <v>17</v>
      </c>
      <c r="N13" s="180" t="s">
        <v>18</v>
      </c>
      <c r="O13" s="182" t="s">
        <v>16</v>
      </c>
      <c r="P13" s="187" t="s">
        <v>17</v>
      </c>
      <c r="Q13" s="180" t="s">
        <v>18</v>
      </c>
      <c r="R13" s="182" t="s">
        <v>16</v>
      </c>
      <c r="S13" s="3"/>
    </row>
    <row r="14" spans="1:19" ht="15.75" thickBot="1" x14ac:dyDescent="0.3">
      <c r="A14" s="1"/>
      <c r="B14" s="175"/>
      <c r="C14" s="177"/>
      <c r="D14" s="179"/>
      <c r="E14" s="181"/>
      <c r="F14" s="183"/>
      <c r="G14" s="188"/>
      <c r="H14" s="181"/>
      <c r="I14" s="190"/>
      <c r="J14" s="179"/>
      <c r="K14" s="181"/>
      <c r="L14" s="183"/>
      <c r="M14" s="192"/>
      <c r="N14" s="181"/>
      <c r="O14" s="183"/>
      <c r="P14" s="188"/>
      <c r="Q14" s="181"/>
      <c r="R14" s="183"/>
      <c r="S14" s="3"/>
    </row>
    <row r="15" spans="1:19" x14ac:dyDescent="0.25">
      <c r="A15" s="1"/>
      <c r="B15" s="18" t="s">
        <v>19</v>
      </c>
      <c r="C15" s="19" t="s">
        <v>20</v>
      </c>
      <c r="D15" s="20">
        <f>'[4]NR 2020'!G15</f>
        <v>24771023.300000001</v>
      </c>
      <c r="E15" s="21">
        <f>'[4]NR 2020'!H15</f>
        <v>3100551.9699999997</v>
      </c>
      <c r="F15" s="22">
        <f t="shared" ref="F15:F23" si="0">D15+E15</f>
        <v>27871575.27</v>
      </c>
      <c r="G15" s="20">
        <f>'[4]NR 2020'!J15</f>
        <v>0</v>
      </c>
      <c r="H15" s="21">
        <f>'[4]NR 2020'!K15</f>
        <v>0</v>
      </c>
      <c r="I15" s="144">
        <f t="shared" ref="I15:I23" si="1">G15+H15</f>
        <v>0</v>
      </c>
      <c r="J15" s="145">
        <f>'[4]NR 2020'!Y15</f>
        <v>24800000</v>
      </c>
      <c r="K15" s="146">
        <f>'[4]NR 2020'!Z15</f>
        <v>3900000</v>
      </c>
      <c r="L15" s="147">
        <f>J15+K15</f>
        <v>28700000</v>
      </c>
      <c r="M15" s="148">
        <f>+J15</f>
        <v>24800000</v>
      </c>
      <c r="N15" s="21">
        <v>4000000</v>
      </c>
      <c r="O15" s="22">
        <f t="shared" ref="O15:O23" si="2">M15+N15</f>
        <v>28800000</v>
      </c>
      <c r="P15" s="20">
        <f>+J15</f>
        <v>24800000</v>
      </c>
      <c r="Q15" s="21">
        <f>+N15</f>
        <v>4000000</v>
      </c>
      <c r="R15" s="22">
        <f t="shared" ref="R15:R23" si="3">P15+Q15</f>
        <v>28800000</v>
      </c>
      <c r="S15" s="3"/>
    </row>
    <row r="16" spans="1:19" x14ac:dyDescent="0.25">
      <c r="A16" s="1"/>
      <c r="B16" s="24" t="s">
        <v>21</v>
      </c>
      <c r="C16" s="25" t="s">
        <v>22</v>
      </c>
      <c r="D16" s="20">
        <f>'[4]NR 2020'!G16</f>
        <v>36000000</v>
      </c>
      <c r="E16" s="27">
        <f>'[4]NR 2020'!H16</f>
        <v>0</v>
      </c>
      <c r="F16" s="22">
        <f t="shared" si="0"/>
        <v>36000000</v>
      </c>
      <c r="G16" s="20">
        <f>'[4]NR 2020'!J16</f>
        <v>37700000</v>
      </c>
      <c r="H16" s="27">
        <f>'[4]NR 2020'!K16</f>
        <v>0</v>
      </c>
      <c r="I16" s="144">
        <f t="shared" si="1"/>
        <v>37700000</v>
      </c>
      <c r="J16" s="149">
        <f>'[4]NR 2020'!Y16</f>
        <v>42000000</v>
      </c>
      <c r="K16" s="150">
        <f>'[4]NR 2020'!Z16</f>
        <v>0</v>
      </c>
      <c r="L16" s="151">
        <f t="shared" ref="L16:L23" si="4">J16+K16</f>
        <v>42000000</v>
      </c>
      <c r="M16" s="152">
        <v>44000000</v>
      </c>
      <c r="N16" s="27"/>
      <c r="O16" s="22">
        <f t="shared" si="2"/>
        <v>44000000</v>
      </c>
      <c r="P16" s="20">
        <v>46000000</v>
      </c>
      <c r="Q16" s="27"/>
      <c r="R16" s="22">
        <f t="shared" si="3"/>
        <v>46000000</v>
      </c>
      <c r="S16" s="3"/>
    </row>
    <row r="17" spans="1:19" x14ac:dyDescent="0.25">
      <c r="A17" s="1"/>
      <c r="B17" s="24" t="s">
        <v>23</v>
      </c>
      <c r="C17" s="29" t="s">
        <v>24</v>
      </c>
      <c r="D17" s="20">
        <f>'[4]NR 2020'!G17</f>
        <v>0</v>
      </c>
      <c r="E17" s="27">
        <f>'[4]NR 2020'!H17</f>
        <v>0</v>
      </c>
      <c r="F17" s="22">
        <f t="shared" si="0"/>
        <v>0</v>
      </c>
      <c r="G17" s="20">
        <f>'[4]NR 2020'!J17</f>
        <v>0</v>
      </c>
      <c r="H17" s="27">
        <f>'[4]NR 2020'!K17</f>
        <v>0</v>
      </c>
      <c r="I17" s="144">
        <f t="shared" si="1"/>
        <v>0</v>
      </c>
      <c r="J17" s="149">
        <f>'[4]NR 2020'!Y17</f>
        <v>0</v>
      </c>
      <c r="K17" s="150">
        <f>'[4]NR 2020'!Z17</f>
        <v>0</v>
      </c>
      <c r="L17" s="151">
        <f t="shared" si="4"/>
        <v>0</v>
      </c>
      <c r="M17" s="152"/>
      <c r="N17" s="30"/>
      <c r="O17" s="22">
        <f t="shared" si="2"/>
        <v>0</v>
      </c>
      <c r="P17" s="20">
        <f t="shared" ref="P17:P23" si="5">+J17</f>
        <v>0</v>
      </c>
      <c r="Q17" s="30"/>
      <c r="R17" s="22">
        <f t="shared" si="3"/>
        <v>0</v>
      </c>
      <c r="S17" s="3"/>
    </row>
    <row r="18" spans="1:19" x14ac:dyDescent="0.25">
      <c r="A18" s="1"/>
      <c r="B18" s="24" t="s">
        <v>25</v>
      </c>
      <c r="C18" s="31" t="s">
        <v>26</v>
      </c>
      <c r="D18" s="20">
        <f>'[4]NR 2020'!G18</f>
        <v>1372726</v>
      </c>
      <c r="E18" s="21">
        <f>'[4]NR 2020'!H18</f>
        <v>0</v>
      </c>
      <c r="F18" s="22">
        <f t="shared" si="0"/>
        <v>1372726</v>
      </c>
      <c r="G18" s="20">
        <f>'[4]NR 2020'!J18</f>
        <v>0</v>
      </c>
      <c r="H18" s="21">
        <f>'[4]NR 2020'!K18</f>
        <v>1130000</v>
      </c>
      <c r="I18" s="144">
        <f t="shared" si="1"/>
        <v>1130000</v>
      </c>
      <c r="J18" s="149">
        <f>'[4]NR 2020'!Y18</f>
        <v>1400000</v>
      </c>
      <c r="K18" s="150">
        <f>'[4]NR 2020'!Z18</f>
        <v>0</v>
      </c>
      <c r="L18" s="151">
        <f t="shared" si="4"/>
        <v>1400000</v>
      </c>
      <c r="M18" s="152">
        <f>+J18</f>
        <v>1400000</v>
      </c>
      <c r="N18" s="21"/>
      <c r="O18" s="22">
        <f t="shared" si="2"/>
        <v>1400000</v>
      </c>
      <c r="P18" s="20">
        <f t="shared" si="5"/>
        <v>1400000</v>
      </c>
      <c r="Q18" s="21"/>
      <c r="R18" s="22">
        <f t="shared" si="3"/>
        <v>1400000</v>
      </c>
      <c r="S18" s="3"/>
    </row>
    <row r="19" spans="1:19" x14ac:dyDescent="0.25">
      <c r="A19" s="1"/>
      <c r="B19" s="24" t="s">
        <v>27</v>
      </c>
      <c r="C19" s="32" t="s">
        <v>28</v>
      </c>
      <c r="D19" s="20">
        <f>'[4]NR 2020'!G19</f>
        <v>0</v>
      </c>
      <c r="E19" s="21">
        <f>'[4]NR 2020'!H19</f>
        <v>0</v>
      </c>
      <c r="F19" s="22">
        <f t="shared" si="0"/>
        <v>0</v>
      </c>
      <c r="G19" s="20">
        <f>'[4]NR 2020'!J19</f>
        <v>0</v>
      </c>
      <c r="H19" s="21">
        <f>'[4]NR 2020'!K19</f>
        <v>0</v>
      </c>
      <c r="I19" s="144">
        <f t="shared" si="1"/>
        <v>0</v>
      </c>
      <c r="J19" s="149">
        <f>'[4]NR 2020'!Y19</f>
        <v>1000000</v>
      </c>
      <c r="K19" s="150">
        <f>'[4]NR 2020'!Z19</f>
        <v>0</v>
      </c>
      <c r="L19" s="151">
        <f t="shared" si="4"/>
        <v>1000000</v>
      </c>
      <c r="M19" s="152">
        <f t="shared" ref="M19:M21" si="6">+J19</f>
        <v>1000000</v>
      </c>
      <c r="N19" s="33"/>
      <c r="O19" s="22">
        <f t="shared" si="2"/>
        <v>1000000</v>
      </c>
      <c r="P19" s="20">
        <v>1050000</v>
      </c>
      <c r="Q19" s="33"/>
      <c r="R19" s="22">
        <f t="shared" si="3"/>
        <v>1050000</v>
      </c>
      <c r="S19" s="3"/>
    </row>
    <row r="20" spans="1:19" x14ac:dyDescent="0.25">
      <c r="A20" s="1"/>
      <c r="B20" s="24" t="s">
        <v>29</v>
      </c>
      <c r="C20" s="34" t="s">
        <v>30</v>
      </c>
      <c r="D20" s="20">
        <f>'[4]NR 2020'!G20</f>
        <v>634527.18000000005</v>
      </c>
      <c r="E20" s="21">
        <f>'[4]NR 2020'!H20</f>
        <v>0</v>
      </c>
      <c r="F20" s="22">
        <f t="shared" si="0"/>
        <v>634527.18000000005</v>
      </c>
      <c r="G20" s="20">
        <f>'[4]NR 2020'!J20</f>
        <v>0</v>
      </c>
      <c r="H20" s="21">
        <f>'[4]NR 2020'!K20</f>
        <v>0</v>
      </c>
      <c r="I20" s="144">
        <f t="shared" si="1"/>
        <v>0</v>
      </c>
      <c r="J20" s="149">
        <f>'[4]NR 2020'!Y20</f>
        <v>0</v>
      </c>
      <c r="K20" s="150">
        <f>'[4]NR 2020'!Z20</f>
        <v>0</v>
      </c>
      <c r="L20" s="151">
        <f t="shared" si="4"/>
        <v>0</v>
      </c>
      <c r="M20" s="152">
        <f t="shared" si="6"/>
        <v>0</v>
      </c>
      <c r="N20" s="33"/>
      <c r="O20" s="22">
        <f t="shared" si="2"/>
        <v>0</v>
      </c>
      <c r="P20" s="20">
        <f t="shared" si="5"/>
        <v>0</v>
      </c>
      <c r="Q20" s="33"/>
      <c r="R20" s="22">
        <f t="shared" si="3"/>
        <v>0</v>
      </c>
      <c r="S20" s="3"/>
    </row>
    <row r="21" spans="1:19" x14ac:dyDescent="0.25">
      <c r="A21" s="1"/>
      <c r="B21" s="24" t="s">
        <v>31</v>
      </c>
      <c r="C21" s="35" t="s">
        <v>32</v>
      </c>
      <c r="D21" s="20">
        <f>'[4]NR 2020'!G21</f>
        <v>2046518.1800000002</v>
      </c>
      <c r="E21" s="21">
        <f>'[4]NR 2020'!H21</f>
        <v>540</v>
      </c>
      <c r="F21" s="22">
        <f t="shared" si="0"/>
        <v>2047058.1800000002</v>
      </c>
      <c r="G21" s="20">
        <f>'[4]NR 2020'!J21</f>
        <v>0</v>
      </c>
      <c r="H21" s="21">
        <f>'[4]NR 2020'!K21</f>
        <v>0</v>
      </c>
      <c r="I21" s="144">
        <f t="shared" si="1"/>
        <v>0</v>
      </c>
      <c r="J21" s="149">
        <f>'[4]NR 2020'!Y21</f>
        <v>2200000</v>
      </c>
      <c r="K21" s="150">
        <f>'[4]NR 2020'!Z21</f>
        <v>0</v>
      </c>
      <c r="L21" s="151">
        <f t="shared" si="4"/>
        <v>2200000</v>
      </c>
      <c r="M21" s="152">
        <f t="shared" si="6"/>
        <v>2200000</v>
      </c>
      <c r="N21" s="36"/>
      <c r="O21" s="22">
        <f t="shared" si="2"/>
        <v>2200000</v>
      </c>
      <c r="P21" s="20">
        <f t="shared" si="5"/>
        <v>2200000</v>
      </c>
      <c r="Q21" s="36"/>
      <c r="R21" s="22">
        <f t="shared" si="3"/>
        <v>2200000</v>
      </c>
      <c r="S21" s="3"/>
    </row>
    <row r="22" spans="1:19" x14ac:dyDescent="0.25">
      <c r="A22" s="1"/>
      <c r="B22" s="24" t="s">
        <v>33</v>
      </c>
      <c r="C22" s="35" t="s">
        <v>34</v>
      </c>
      <c r="D22" s="20">
        <f>'[4]NR 2020'!G22</f>
        <v>0</v>
      </c>
      <c r="E22" s="21">
        <f>'[4]NR 2020'!H22</f>
        <v>0</v>
      </c>
      <c r="F22" s="22">
        <f t="shared" si="0"/>
        <v>0</v>
      </c>
      <c r="G22" s="20">
        <f>'[4]NR 2020'!J22</f>
        <v>0</v>
      </c>
      <c r="H22" s="21">
        <f>'[4]NR 2020'!K22</f>
        <v>0</v>
      </c>
      <c r="I22" s="144">
        <f t="shared" si="1"/>
        <v>0</v>
      </c>
      <c r="J22" s="149">
        <f>'[4]NR 2020'!Y22</f>
        <v>0</v>
      </c>
      <c r="K22" s="150">
        <f>'[4]NR 2020'!Z22</f>
        <v>0</v>
      </c>
      <c r="L22" s="151">
        <f t="shared" si="4"/>
        <v>0</v>
      </c>
      <c r="M22" s="152"/>
      <c r="N22" s="36"/>
      <c r="O22" s="22">
        <f t="shared" si="2"/>
        <v>0</v>
      </c>
      <c r="P22" s="20">
        <f t="shared" si="5"/>
        <v>0</v>
      </c>
      <c r="Q22" s="36"/>
      <c r="R22" s="22">
        <f t="shared" si="3"/>
        <v>0</v>
      </c>
      <c r="S22" s="3"/>
    </row>
    <row r="23" spans="1:19" ht="15.75" thickBot="1" x14ac:dyDescent="0.3">
      <c r="A23" s="1"/>
      <c r="B23" s="37" t="s">
        <v>35</v>
      </c>
      <c r="C23" s="38" t="s">
        <v>36</v>
      </c>
      <c r="D23" s="20">
        <f>'[4]NR 2020'!G23</f>
        <v>0</v>
      </c>
      <c r="E23" s="21">
        <f>'[4]NR 2020'!H23</f>
        <v>0</v>
      </c>
      <c r="F23" s="39">
        <f t="shared" si="0"/>
        <v>0</v>
      </c>
      <c r="G23" s="20">
        <f>'[4]NR 2020'!J23</f>
        <v>0</v>
      </c>
      <c r="H23" s="21">
        <f>'[4]NR 2020'!K23</f>
        <v>0</v>
      </c>
      <c r="I23" s="153">
        <f t="shared" si="1"/>
        <v>0</v>
      </c>
      <c r="J23" s="149">
        <f>'[4]NR 2020'!Y23</f>
        <v>0</v>
      </c>
      <c r="K23" s="150">
        <f>'[4]NR 2020'!Z23</f>
        <v>0</v>
      </c>
      <c r="L23" s="151">
        <f t="shared" si="4"/>
        <v>0</v>
      </c>
      <c r="M23" s="154"/>
      <c r="N23" s="41"/>
      <c r="O23" s="39">
        <f t="shared" si="2"/>
        <v>0</v>
      </c>
      <c r="P23" s="20">
        <f t="shared" si="5"/>
        <v>0</v>
      </c>
      <c r="Q23" s="41"/>
      <c r="R23" s="39">
        <f t="shared" si="3"/>
        <v>0</v>
      </c>
      <c r="S23" s="3"/>
    </row>
    <row r="24" spans="1:19" ht="15.75" thickBot="1" x14ac:dyDescent="0.3">
      <c r="A24" s="1"/>
      <c r="B24" s="44" t="s">
        <v>37</v>
      </c>
      <c r="C24" s="45" t="s">
        <v>38</v>
      </c>
      <c r="D24" s="46">
        <f t="shared" ref="D24:R24" si="7">SUM(D15:D21)</f>
        <v>64824794.659999996</v>
      </c>
      <c r="E24" s="46">
        <f t="shared" si="7"/>
        <v>3101091.9699999997</v>
      </c>
      <c r="F24" s="46">
        <f t="shared" si="7"/>
        <v>67925886.629999995</v>
      </c>
      <c r="G24" s="46">
        <f t="shared" si="7"/>
        <v>37700000</v>
      </c>
      <c r="H24" s="46">
        <f t="shared" si="7"/>
        <v>1130000</v>
      </c>
      <c r="I24" s="47">
        <f t="shared" si="7"/>
        <v>38830000</v>
      </c>
      <c r="J24" s="48">
        <f t="shared" si="7"/>
        <v>71400000</v>
      </c>
      <c r="K24" s="48">
        <f t="shared" si="7"/>
        <v>3900000</v>
      </c>
      <c r="L24" s="48">
        <f t="shared" si="7"/>
        <v>75300000</v>
      </c>
      <c r="M24" s="49">
        <f t="shared" si="7"/>
        <v>73400000</v>
      </c>
      <c r="N24" s="46">
        <f t="shared" si="7"/>
        <v>4000000</v>
      </c>
      <c r="O24" s="46">
        <f t="shared" si="7"/>
        <v>77400000</v>
      </c>
      <c r="P24" s="46">
        <f t="shared" si="7"/>
        <v>75450000</v>
      </c>
      <c r="Q24" s="46">
        <f t="shared" si="7"/>
        <v>4000000</v>
      </c>
      <c r="R24" s="46">
        <f t="shared" si="7"/>
        <v>79450000</v>
      </c>
      <c r="S24" s="3"/>
    </row>
    <row r="25" spans="1:19" ht="15.75" customHeight="1" thickBot="1" x14ac:dyDescent="0.3">
      <c r="A25" s="1"/>
      <c r="B25" s="50"/>
      <c r="C25" s="51" t="s">
        <v>39</v>
      </c>
      <c r="D25" s="199"/>
      <c r="E25" s="199"/>
      <c r="F25" s="200"/>
      <c r="G25" s="199"/>
      <c r="H25" s="199"/>
      <c r="I25" s="199"/>
      <c r="J25" s="201"/>
      <c r="K25" s="199"/>
      <c r="L25" s="200"/>
      <c r="M25" s="199"/>
      <c r="N25" s="199"/>
      <c r="O25" s="200"/>
      <c r="P25" s="199"/>
      <c r="Q25" s="199"/>
      <c r="R25" s="200"/>
      <c r="S25" s="3"/>
    </row>
    <row r="26" spans="1:19" x14ac:dyDescent="0.25">
      <c r="A26" s="1"/>
      <c r="B26" s="174" t="s">
        <v>6</v>
      </c>
      <c r="C26" s="176" t="s">
        <v>7</v>
      </c>
      <c r="D26" s="193" t="s">
        <v>40</v>
      </c>
      <c r="E26" s="195" t="s">
        <v>41</v>
      </c>
      <c r="F26" s="197" t="s">
        <v>42</v>
      </c>
      <c r="G26" s="202" t="s">
        <v>40</v>
      </c>
      <c r="H26" s="195" t="s">
        <v>41</v>
      </c>
      <c r="I26" s="204" t="s">
        <v>42</v>
      </c>
      <c r="J26" s="193" t="s">
        <v>40</v>
      </c>
      <c r="K26" s="195" t="s">
        <v>41</v>
      </c>
      <c r="L26" s="197" t="s">
        <v>42</v>
      </c>
      <c r="M26" s="207" t="s">
        <v>40</v>
      </c>
      <c r="N26" s="195" t="s">
        <v>41</v>
      </c>
      <c r="O26" s="197" t="s">
        <v>42</v>
      </c>
      <c r="P26" s="202" t="s">
        <v>40</v>
      </c>
      <c r="Q26" s="195" t="s">
        <v>41</v>
      </c>
      <c r="R26" s="197" t="s">
        <v>42</v>
      </c>
      <c r="S26" s="3"/>
    </row>
    <row r="27" spans="1:19" ht="15.75" thickBot="1" x14ac:dyDescent="0.3">
      <c r="A27" s="1"/>
      <c r="B27" s="175"/>
      <c r="C27" s="177"/>
      <c r="D27" s="194"/>
      <c r="E27" s="196"/>
      <c r="F27" s="198"/>
      <c r="G27" s="203"/>
      <c r="H27" s="196"/>
      <c r="I27" s="205"/>
      <c r="J27" s="194"/>
      <c r="K27" s="196"/>
      <c r="L27" s="198"/>
      <c r="M27" s="208"/>
      <c r="N27" s="196"/>
      <c r="O27" s="198"/>
      <c r="P27" s="203"/>
      <c r="Q27" s="196"/>
      <c r="R27" s="198"/>
      <c r="S27" s="3"/>
    </row>
    <row r="28" spans="1:19" x14ac:dyDescent="0.25">
      <c r="A28" s="1"/>
      <c r="B28" s="18" t="s">
        <v>43</v>
      </c>
      <c r="C28" s="52" t="s">
        <v>44</v>
      </c>
      <c r="D28" s="20">
        <f>'[4]NR 2020'!G28</f>
        <v>2734646.89</v>
      </c>
      <c r="E28" s="21">
        <f>'[4]NR 2020'!H28</f>
        <v>16970</v>
      </c>
      <c r="F28" s="22">
        <f t="shared" ref="F28:F38" si="8">D28+E28</f>
        <v>2751616.89</v>
      </c>
      <c r="G28" s="20">
        <f>'[4]NR 2020'!M28</f>
        <v>3580000</v>
      </c>
      <c r="H28" s="21">
        <f>'[4]NR 2020'!N28</f>
        <v>100000</v>
      </c>
      <c r="I28" s="144">
        <f t="shared" ref="I28:I38" si="9">G28+H28</f>
        <v>3680000</v>
      </c>
      <c r="J28" s="145">
        <f>'[4]NR 2020'!Y28</f>
        <v>4000000</v>
      </c>
      <c r="K28" s="146">
        <f>'[4]NR 2020'!Z28</f>
        <v>50000</v>
      </c>
      <c r="L28" s="147">
        <f t="shared" ref="L28:L38" si="10">J28+K28</f>
        <v>4050000</v>
      </c>
      <c r="M28" s="56">
        <f>+J28</f>
        <v>4000000</v>
      </c>
      <c r="N28" s="56">
        <f>+K28</f>
        <v>50000</v>
      </c>
      <c r="O28" s="22">
        <f t="shared" ref="O28:O38" si="11">M28+N28</f>
        <v>4050000</v>
      </c>
      <c r="P28" s="56">
        <f>+M28</f>
        <v>4000000</v>
      </c>
      <c r="Q28" s="56">
        <f>+N28</f>
        <v>50000</v>
      </c>
      <c r="R28" s="22">
        <f t="shared" ref="R28:R38" si="12">P28+Q28</f>
        <v>4050000</v>
      </c>
      <c r="S28" s="3"/>
    </row>
    <row r="29" spans="1:19" x14ac:dyDescent="0.25">
      <c r="A29" s="1"/>
      <c r="B29" s="24" t="s">
        <v>45</v>
      </c>
      <c r="C29" s="57" t="s">
        <v>46</v>
      </c>
      <c r="D29" s="20">
        <f>'[4]NR 2020'!G29</f>
        <v>8306021.4700000007</v>
      </c>
      <c r="E29" s="27">
        <f>'[4]NR 2020'!H29</f>
        <v>377172.5</v>
      </c>
      <c r="F29" s="22">
        <f t="shared" si="8"/>
        <v>8683193.9700000007</v>
      </c>
      <c r="G29" s="20">
        <f>'[4]NR 2020'!M29</f>
        <v>7800000</v>
      </c>
      <c r="H29" s="27">
        <f>'[4]NR 2020'!N29</f>
        <v>1100000</v>
      </c>
      <c r="I29" s="144">
        <f t="shared" si="9"/>
        <v>8900000</v>
      </c>
      <c r="J29" s="149">
        <f>'[4]NR 2020'!Y29</f>
        <v>7800000</v>
      </c>
      <c r="K29" s="155">
        <f>'[4]NR 2020'!Z29</f>
        <v>1100000</v>
      </c>
      <c r="L29" s="151">
        <f t="shared" si="10"/>
        <v>8900000</v>
      </c>
      <c r="M29" s="56">
        <f t="shared" ref="M29:M38" si="13">+J29</f>
        <v>7800000</v>
      </c>
      <c r="N29" s="63">
        <f>+K29</f>
        <v>1100000</v>
      </c>
      <c r="O29" s="22">
        <f t="shared" si="11"/>
        <v>8900000</v>
      </c>
      <c r="P29" s="56">
        <f t="shared" ref="P29:P38" si="14">+M29</f>
        <v>7800000</v>
      </c>
      <c r="Q29" s="63">
        <f>+N29</f>
        <v>1100000</v>
      </c>
      <c r="R29" s="22">
        <f t="shared" si="12"/>
        <v>8900000</v>
      </c>
      <c r="S29" s="3"/>
    </row>
    <row r="30" spans="1:19" x14ac:dyDescent="0.25">
      <c r="A30" s="1"/>
      <c r="B30" s="24" t="s">
        <v>47</v>
      </c>
      <c r="C30" s="35" t="s">
        <v>48</v>
      </c>
      <c r="D30" s="20">
        <f>'[4]NR 2020'!G30</f>
        <v>3180473.65</v>
      </c>
      <c r="E30" s="27">
        <f>'[4]NR 2020'!H30</f>
        <v>0</v>
      </c>
      <c r="F30" s="22">
        <f t="shared" si="8"/>
        <v>3180473.65</v>
      </c>
      <c r="G30" s="20">
        <f>'[4]NR 2020'!M30</f>
        <v>3290000</v>
      </c>
      <c r="H30" s="27">
        <f>'[4]NR 2020'!N30</f>
        <v>30000</v>
      </c>
      <c r="I30" s="144">
        <f t="shared" si="9"/>
        <v>3320000</v>
      </c>
      <c r="J30" s="149">
        <f>'[4]NR 2020'!Y30</f>
        <v>3800000</v>
      </c>
      <c r="K30" s="155">
        <f>'[4]NR 2020'!Z30</f>
        <v>0</v>
      </c>
      <c r="L30" s="151">
        <f t="shared" si="10"/>
        <v>3800000</v>
      </c>
      <c r="M30" s="56">
        <f t="shared" si="13"/>
        <v>3800000</v>
      </c>
      <c r="N30" s="63">
        <v>0</v>
      </c>
      <c r="O30" s="22">
        <f t="shared" si="11"/>
        <v>3800000</v>
      </c>
      <c r="P30" s="56">
        <f t="shared" si="14"/>
        <v>3800000</v>
      </c>
      <c r="Q30" s="63"/>
      <c r="R30" s="22">
        <f t="shared" si="12"/>
        <v>3800000</v>
      </c>
      <c r="S30" s="3"/>
    </row>
    <row r="31" spans="1:19" x14ac:dyDescent="0.25">
      <c r="A31" s="1"/>
      <c r="B31" s="24" t="s">
        <v>49</v>
      </c>
      <c r="C31" s="35" t="s">
        <v>50</v>
      </c>
      <c r="D31" s="20">
        <f>'[4]NR 2020'!G31</f>
        <v>7685458.0300000003</v>
      </c>
      <c r="E31" s="21">
        <f>'[4]NR 2020'!H31</f>
        <v>69897</v>
      </c>
      <c r="F31" s="22">
        <f t="shared" si="8"/>
        <v>7755355.0300000003</v>
      </c>
      <c r="G31" s="20">
        <f>'[4]NR 2020'!M31</f>
        <v>9900000</v>
      </c>
      <c r="H31" s="21">
        <f>'[4]NR 2020'!N31</f>
        <v>40000</v>
      </c>
      <c r="I31" s="144">
        <f t="shared" si="9"/>
        <v>9940000</v>
      </c>
      <c r="J31" s="149">
        <f>'[4]NR 2020'!Y31</f>
        <v>9000000</v>
      </c>
      <c r="K31" s="150">
        <f>'[4]NR 2020'!Z31</f>
        <v>60000</v>
      </c>
      <c r="L31" s="151">
        <f t="shared" si="10"/>
        <v>9060000</v>
      </c>
      <c r="M31" s="56">
        <f t="shared" si="13"/>
        <v>9000000</v>
      </c>
      <c r="N31" s="58">
        <f>+K31</f>
        <v>60000</v>
      </c>
      <c r="O31" s="22">
        <f t="shared" si="11"/>
        <v>9060000</v>
      </c>
      <c r="P31" s="56">
        <f t="shared" si="14"/>
        <v>9000000</v>
      </c>
      <c r="Q31" s="58">
        <f>+N31</f>
        <v>60000</v>
      </c>
      <c r="R31" s="22">
        <f t="shared" si="12"/>
        <v>9060000</v>
      </c>
      <c r="S31" s="3"/>
    </row>
    <row r="32" spans="1:19" x14ac:dyDescent="0.25">
      <c r="A32" s="1"/>
      <c r="B32" s="24" t="s">
        <v>51</v>
      </c>
      <c r="C32" s="35" t="s">
        <v>52</v>
      </c>
      <c r="D32" s="20">
        <f>'[4]NR 2020'!G32</f>
        <v>25203600</v>
      </c>
      <c r="E32" s="21">
        <f>'[4]NR 2020'!H32</f>
        <v>900918</v>
      </c>
      <c r="F32" s="22">
        <f t="shared" si="8"/>
        <v>26104518</v>
      </c>
      <c r="G32" s="20">
        <f>'[4]NR 2020'!M32</f>
        <v>27620000</v>
      </c>
      <c r="H32" s="21">
        <f>'[4]NR 2020'!N32</f>
        <v>980000</v>
      </c>
      <c r="I32" s="144">
        <f t="shared" si="9"/>
        <v>28600000</v>
      </c>
      <c r="J32" s="149">
        <f>'[4]NR 2020'!Y32</f>
        <v>28970000</v>
      </c>
      <c r="K32" s="150">
        <f>'[4]NR 2020'!Z32</f>
        <v>800000</v>
      </c>
      <c r="L32" s="151">
        <f t="shared" si="10"/>
        <v>29770000</v>
      </c>
      <c r="M32" s="160">
        <f>+M33+M34</f>
        <v>30113600</v>
      </c>
      <c r="N32" s="160">
        <f t="shared" ref="N32:O32" si="15">+N33+N34</f>
        <v>800000</v>
      </c>
      <c r="O32" s="160">
        <f t="shared" si="15"/>
        <v>30913600</v>
      </c>
      <c r="P32" s="160">
        <f>+P33+P34</f>
        <v>31392944</v>
      </c>
      <c r="Q32" s="160">
        <f t="shared" ref="Q32:R32" si="16">+Q33+Q34</f>
        <v>800000</v>
      </c>
      <c r="R32" s="160">
        <f t="shared" si="16"/>
        <v>32192944</v>
      </c>
      <c r="S32" s="3"/>
    </row>
    <row r="33" spans="1:19" x14ac:dyDescent="0.25">
      <c r="A33" s="1"/>
      <c r="B33" s="24" t="s">
        <v>53</v>
      </c>
      <c r="C33" s="32" t="s">
        <v>54</v>
      </c>
      <c r="D33" s="20">
        <f>'[4]NR 2020'!G33</f>
        <v>21852130</v>
      </c>
      <c r="E33" s="21">
        <f>'[4]NR 2020'!H33</f>
        <v>694017</v>
      </c>
      <c r="F33" s="22">
        <f t="shared" si="8"/>
        <v>22546147</v>
      </c>
      <c r="G33" s="20">
        <f>'[4]NR 2020'!M33</f>
        <v>25150000</v>
      </c>
      <c r="H33" s="21">
        <f>'[4]NR 2020'!N33</f>
        <v>0</v>
      </c>
      <c r="I33" s="144">
        <f t="shared" si="9"/>
        <v>25150000</v>
      </c>
      <c r="J33" s="149">
        <f>'[4]NR 2020'!Y33</f>
        <v>25950000</v>
      </c>
      <c r="K33" s="150">
        <f>'[4]NR 2020'!Z33</f>
        <v>0</v>
      </c>
      <c r="L33" s="151">
        <f t="shared" si="10"/>
        <v>25950000</v>
      </c>
      <c r="M33" s="160">
        <f>+J33*1.04-4000</f>
        <v>26984000</v>
      </c>
      <c r="N33" s="160">
        <v>0</v>
      </c>
      <c r="O33" s="161">
        <f t="shared" si="11"/>
        <v>26984000</v>
      </c>
      <c r="P33" s="160">
        <f>+M33*1.04-4000</f>
        <v>28059360</v>
      </c>
      <c r="Q33" s="160">
        <v>0</v>
      </c>
      <c r="R33" s="161">
        <f t="shared" si="12"/>
        <v>28059360</v>
      </c>
      <c r="S33" s="3"/>
    </row>
    <row r="34" spans="1:19" x14ac:dyDescent="0.25">
      <c r="A34" s="1"/>
      <c r="B34" s="24" t="s">
        <v>55</v>
      </c>
      <c r="C34" s="64" t="s">
        <v>56</v>
      </c>
      <c r="D34" s="20">
        <f>'[4]NR 2020'!G34</f>
        <v>3351470</v>
      </c>
      <c r="E34" s="21">
        <f>'[4]NR 2020'!H34</f>
        <v>206901</v>
      </c>
      <c r="F34" s="22">
        <f t="shared" si="8"/>
        <v>3558371</v>
      </c>
      <c r="G34" s="20">
        <f>'[4]NR 2020'!M34</f>
        <v>2470000</v>
      </c>
      <c r="H34" s="21">
        <f>'[4]NR 2020'!N34</f>
        <v>980000</v>
      </c>
      <c r="I34" s="144">
        <f t="shared" si="9"/>
        <v>3450000</v>
      </c>
      <c r="J34" s="149">
        <f>'[4]NR 2020'!Y34</f>
        <v>3020000</v>
      </c>
      <c r="K34" s="150">
        <f>'[4]NR 2020'!Z34</f>
        <v>800000</v>
      </c>
      <c r="L34" s="151">
        <f t="shared" si="10"/>
        <v>3820000</v>
      </c>
      <c r="M34" s="160">
        <f>+J34*1.04-11200</f>
        <v>3129600</v>
      </c>
      <c r="N34" s="162">
        <f t="shared" ref="N34:N38" si="17">+K34</f>
        <v>800000</v>
      </c>
      <c r="O34" s="161">
        <f t="shared" si="11"/>
        <v>3929600</v>
      </c>
      <c r="P34" s="160">
        <f>+M34*1.04+78800</f>
        <v>3333584</v>
      </c>
      <c r="Q34" s="162">
        <f t="shared" ref="Q34:Q38" si="18">+N34</f>
        <v>800000</v>
      </c>
      <c r="R34" s="161">
        <f t="shared" si="12"/>
        <v>4133584</v>
      </c>
      <c r="S34" s="3"/>
    </row>
    <row r="35" spans="1:19" x14ac:dyDescent="0.25">
      <c r="A35" s="1"/>
      <c r="B35" s="24" t="s">
        <v>57</v>
      </c>
      <c r="C35" s="35" t="s">
        <v>58</v>
      </c>
      <c r="D35" s="20">
        <f>'[4]NR 2020'!G35</f>
        <v>7910147</v>
      </c>
      <c r="E35" s="21">
        <f>'[4]NR 2020'!H35</f>
        <v>245803</v>
      </c>
      <c r="F35" s="22">
        <f t="shared" si="8"/>
        <v>8155950</v>
      </c>
      <c r="G35" s="20">
        <f>'[4]NR 2020'!M35</f>
        <v>8780000</v>
      </c>
      <c r="H35" s="21">
        <f>'[4]NR 2020'!N35</f>
        <v>200000</v>
      </c>
      <c r="I35" s="144">
        <f t="shared" si="9"/>
        <v>8980000</v>
      </c>
      <c r="J35" s="149">
        <f>'[4]NR 2020'!Y35</f>
        <v>8910000</v>
      </c>
      <c r="K35" s="150">
        <f>'[4]NR 2020'!Z35</f>
        <v>250000</v>
      </c>
      <c r="L35" s="151">
        <f t="shared" si="10"/>
        <v>9160000</v>
      </c>
      <c r="M35" s="160">
        <f t="shared" ref="M35" si="19">+J35*1.04</f>
        <v>9266400</v>
      </c>
      <c r="N35" s="162">
        <v>250000</v>
      </c>
      <c r="O35" s="161">
        <f t="shared" si="11"/>
        <v>9516400</v>
      </c>
      <c r="P35" s="160">
        <f t="shared" ref="P35" si="20">+M35*1.04</f>
        <v>9637056</v>
      </c>
      <c r="Q35" s="162">
        <f t="shared" si="18"/>
        <v>250000</v>
      </c>
      <c r="R35" s="161">
        <f t="shared" si="12"/>
        <v>9887056</v>
      </c>
      <c r="S35" s="3"/>
    </row>
    <row r="36" spans="1:19" x14ac:dyDescent="0.25">
      <c r="A36" s="1"/>
      <c r="B36" s="24" t="s">
        <v>59</v>
      </c>
      <c r="C36" s="35" t="s">
        <v>60</v>
      </c>
      <c r="D36" s="20">
        <f>'[4]NR 2020'!G36</f>
        <v>24793.48</v>
      </c>
      <c r="E36" s="21">
        <f>'[4]NR 2020'!H36</f>
        <v>0</v>
      </c>
      <c r="F36" s="22">
        <f t="shared" si="8"/>
        <v>24793.48</v>
      </c>
      <c r="G36" s="20">
        <f>'[4]NR 2020'!M36</f>
        <v>60000</v>
      </c>
      <c r="H36" s="21">
        <f>'[4]NR 2020'!N36</f>
        <v>0</v>
      </c>
      <c r="I36" s="144">
        <f t="shared" si="9"/>
        <v>60000</v>
      </c>
      <c r="J36" s="149">
        <f>'[4]NR 2020'!Y36</f>
        <v>60000</v>
      </c>
      <c r="K36" s="150">
        <f>'[4]NR 2020'!Z36</f>
        <v>0</v>
      </c>
      <c r="L36" s="151">
        <f t="shared" si="10"/>
        <v>60000</v>
      </c>
      <c r="M36" s="160">
        <f t="shared" si="13"/>
        <v>60000</v>
      </c>
      <c r="N36" s="162">
        <f t="shared" si="17"/>
        <v>0</v>
      </c>
      <c r="O36" s="161">
        <f t="shared" si="11"/>
        <v>60000</v>
      </c>
      <c r="P36" s="160">
        <f t="shared" si="14"/>
        <v>60000</v>
      </c>
      <c r="Q36" s="162">
        <f t="shared" si="18"/>
        <v>0</v>
      </c>
      <c r="R36" s="161">
        <f t="shared" si="12"/>
        <v>60000</v>
      </c>
      <c r="S36" s="3"/>
    </row>
    <row r="37" spans="1:19" x14ac:dyDescent="0.25">
      <c r="A37" s="1"/>
      <c r="B37" s="24" t="s">
        <v>61</v>
      </c>
      <c r="C37" s="35" t="s">
        <v>62</v>
      </c>
      <c r="D37" s="20">
        <f>'[4]NR 2020'!G37</f>
        <v>3389111.67</v>
      </c>
      <c r="E37" s="21">
        <f>'[4]NR 2020'!H37</f>
        <v>0</v>
      </c>
      <c r="F37" s="22">
        <f t="shared" si="8"/>
        <v>3389111.67</v>
      </c>
      <c r="G37" s="20">
        <f>'[4]NR 2020'!M37</f>
        <v>2550000</v>
      </c>
      <c r="H37" s="21">
        <f>'[4]NR 2020'!N37</f>
        <v>10000</v>
      </c>
      <c r="I37" s="144">
        <f t="shared" si="9"/>
        <v>2560000</v>
      </c>
      <c r="J37" s="149">
        <f>'[4]NR 2020'!Y37</f>
        <v>7200000</v>
      </c>
      <c r="K37" s="150">
        <f>'[4]NR 2020'!Z37</f>
        <v>440000</v>
      </c>
      <c r="L37" s="151">
        <f t="shared" si="10"/>
        <v>7640000</v>
      </c>
      <c r="M37" s="160">
        <v>7800000</v>
      </c>
      <c r="N37" s="162">
        <f t="shared" si="17"/>
        <v>440000</v>
      </c>
      <c r="O37" s="161">
        <f t="shared" si="11"/>
        <v>8240000</v>
      </c>
      <c r="P37" s="160">
        <v>8200000</v>
      </c>
      <c r="Q37" s="162">
        <f t="shared" si="18"/>
        <v>440000</v>
      </c>
      <c r="R37" s="161">
        <f t="shared" si="12"/>
        <v>8640000</v>
      </c>
      <c r="S37" s="3"/>
    </row>
    <row r="38" spans="1:19" ht="15.75" thickBot="1" x14ac:dyDescent="0.3">
      <c r="A38" s="1"/>
      <c r="B38" s="65" t="s">
        <v>63</v>
      </c>
      <c r="C38" s="66" t="s">
        <v>64</v>
      </c>
      <c r="D38" s="20">
        <f>'[4]NR 2020'!G38</f>
        <v>4528742.2099999972</v>
      </c>
      <c r="E38" s="21">
        <f>'[4]NR 2020'!H38</f>
        <v>846840.84</v>
      </c>
      <c r="F38" s="39">
        <f t="shared" si="8"/>
        <v>5375583.049999997</v>
      </c>
      <c r="G38" s="20">
        <f>'[4]NR 2020'!M38</f>
        <v>2960000</v>
      </c>
      <c r="H38" s="21">
        <f>'[4]NR 2020'!N38</f>
        <v>100000</v>
      </c>
      <c r="I38" s="153">
        <f t="shared" si="9"/>
        <v>3060000</v>
      </c>
      <c r="J38" s="149">
        <f>'[4]NR 2020'!Y38</f>
        <v>2760000</v>
      </c>
      <c r="K38" s="150">
        <f>'[4]NR 2020'!Z38</f>
        <v>100000</v>
      </c>
      <c r="L38" s="151">
        <f t="shared" si="10"/>
        <v>2860000</v>
      </c>
      <c r="M38" s="160">
        <f t="shared" si="13"/>
        <v>2760000</v>
      </c>
      <c r="N38" s="162">
        <f t="shared" si="17"/>
        <v>100000</v>
      </c>
      <c r="O38" s="163">
        <f t="shared" si="11"/>
        <v>2860000</v>
      </c>
      <c r="P38" s="160">
        <f t="shared" si="14"/>
        <v>2760000</v>
      </c>
      <c r="Q38" s="162">
        <f t="shared" si="18"/>
        <v>100000</v>
      </c>
      <c r="R38" s="163">
        <f t="shared" si="12"/>
        <v>2860000</v>
      </c>
      <c r="S38" s="3"/>
    </row>
    <row r="39" spans="1:19" ht="15.75" thickBot="1" x14ac:dyDescent="0.3">
      <c r="A39" s="1"/>
      <c r="B39" s="44" t="s">
        <v>65</v>
      </c>
      <c r="C39" s="70" t="s">
        <v>66</v>
      </c>
      <c r="D39" s="71">
        <f>SUM(D28:D32)+SUM(D35:D38)</f>
        <v>62962994.400000006</v>
      </c>
      <c r="E39" s="71">
        <f>SUM(E28:E32)+SUM(E35:E38)</f>
        <v>2457601.34</v>
      </c>
      <c r="F39" s="72">
        <f>SUM(F35:F38)+SUM(F28:F32)</f>
        <v>65420595.740000002</v>
      </c>
      <c r="G39" s="71">
        <f>SUM(G28:G32)+SUM(G35:G38)</f>
        <v>66540000</v>
      </c>
      <c r="H39" s="71">
        <f>SUM(H28:H32)+SUM(H35:H38)</f>
        <v>2560000</v>
      </c>
      <c r="I39" s="73">
        <f>SUM(I35:I38)+SUM(I28:I32)</f>
        <v>69100000</v>
      </c>
      <c r="J39" s="74">
        <f>SUM(J28:J32)+SUM(J35:J38)</f>
        <v>72500000</v>
      </c>
      <c r="K39" s="75">
        <f>SUM(K28:K32)+SUM(K35:K38)</f>
        <v>2800000</v>
      </c>
      <c r="L39" s="74">
        <f>SUM(L35:L38)+SUM(L28:L32)</f>
        <v>75300000</v>
      </c>
      <c r="M39" s="71">
        <f>SUM(M28:M32)+SUM(M35:M38)</f>
        <v>74600000</v>
      </c>
      <c r="N39" s="71">
        <f>SUM(N28:N32)+SUM(N35:N38)</f>
        <v>2800000</v>
      </c>
      <c r="O39" s="72">
        <f>SUM(O35:O38)+SUM(O28:O32)</f>
        <v>77400000</v>
      </c>
      <c r="P39" s="71">
        <f>SUM(P28:P32)+SUM(P35:P38)</f>
        <v>76650000</v>
      </c>
      <c r="Q39" s="71">
        <f>SUM(Q28:Q32)+SUM(Q35:Q38)</f>
        <v>2800000</v>
      </c>
      <c r="R39" s="72">
        <f>SUM(R35:R38)+SUM(R28:R32)</f>
        <v>79450000</v>
      </c>
      <c r="S39" s="3"/>
    </row>
    <row r="40" spans="1:19" ht="19.5" thickBot="1" x14ac:dyDescent="0.35">
      <c r="A40" s="1"/>
      <c r="B40" s="76" t="s">
        <v>67</v>
      </c>
      <c r="C40" s="77" t="s">
        <v>68</v>
      </c>
      <c r="D40" s="78">
        <f t="shared" ref="D40:R40" si="21">D24-D39</f>
        <v>1861800.2599999905</v>
      </c>
      <c r="E40" s="78">
        <f t="shared" si="21"/>
        <v>643490.62999999989</v>
      </c>
      <c r="F40" s="79">
        <f t="shared" si="21"/>
        <v>2505290.8899999931</v>
      </c>
      <c r="G40" s="78">
        <f t="shared" si="21"/>
        <v>-28840000</v>
      </c>
      <c r="H40" s="78">
        <f t="shared" si="21"/>
        <v>-1430000</v>
      </c>
      <c r="I40" s="80">
        <f t="shared" si="21"/>
        <v>-30270000</v>
      </c>
      <c r="J40" s="78">
        <f t="shared" si="21"/>
        <v>-1100000</v>
      </c>
      <c r="K40" s="78">
        <f t="shared" si="21"/>
        <v>1100000</v>
      </c>
      <c r="L40" s="79">
        <f t="shared" si="21"/>
        <v>0</v>
      </c>
      <c r="M40" s="81">
        <f t="shared" si="21"/>
        <v>-1200000</v>
      </c>
      <c r="N40" s="78">
        <f t="shared" si="21"/>
        <v>1200000</v>
      </c>
      <c r="O40" s="79">
        <f>O24-O39</f>
        <v>0</v>
      </c>
      <c r="P40" s="78">
        <f t="shared" si="21"/>
        <v>-1200000</v>
      </c>
      <c r="Q40" s="78">
        <f t="shared" si="21"/>
        <v>1200000</v>
      </c>
      <c r="R40" s="79">
        <f t="shared" si="21"/>
        <v>0</v>
      </c>
      <c r="S40" s="3"/>
    </row>
    <row r="41" spans="1:19" ht="15.75" thickBot="1" x14ac:dyDescent="0.3">
      <c r="A41" s="1"/>
      <c r="B41" s="82" t="s">
        <v>69</v>
      </c>
      <c r="C41" s="83" t="s">
        <v>70</v>
      </c>
      <c r="D41" s="84"/>
      <c r="E41" s="85"/>
      <c r="F41" s="86">
        <f>F40-D16</f>
        <v>-33494709.110000007</v>
      </c>
      <c r="G41" s="84"/>
      <c r="H41" s="87"/>
      <c r="I41" s="88">
        <f>I40-G16</f>
        <v>-67970000</v>
      </c>
      <c r="J41" s="89"/>
      <c r="K41" s="87"/>
      <c r="L41" s="86">
        <f>L40-J16</f>
        <v>-42000000</v>
      </c>
      <c r="M41" s="90"/>
      <c r="N41" s="87"/>
      <c r="O41" s="86">
        <f>O40-M16</f>
        <v>-44000000</v>
      </c>
      <c r="P41" s="84"/>
      <c r="Q41" s="87"/>
      <c r="R41" s="86">
        <f>R40-P16</f>
        <v>-46000000</v>
      </c>
      <c r="S41" s="3"/>
    </row>
    <row r="42" spans="1:19" s="96" customFormat="1" ht="8.25" customHeight="1" thickBot="1" x14ac:dyDescent="0.3">
      <c r="A42" s="91"/>
      <c r="B42" s="92"/>
      <c r="C42" s="93"/>
      <c r="D42" s="91"/>
      <c r="E42" s="94"/>
      <c r="F42" s="94"/>
      <c r="G42" s="91"/>
      <c r="H42" s="94"/>
      <c r="I42" s="94"/>
      <c r="J42" s="94"/>
      <c r="K42" s="94"/>
      <c r="L42" s="95"/>
      <c r="M42" s="95"/>
      <c r="N42" s="95"/>
      <c r="O42" s="95"/>
      <c r="P42" s="95"/>
      <c r="Q42" s="95"/>
      <c r="R42" s="95"/>
      <c r="S42" s="95"/>
    </row>
    <row r="43" spans="1:19" s="96" customFormat="1" ht="15.75" customHeight="1" x14ac:dyDescent="0.25">
      <c r="A43" s="91"/>
      <c r="B43" s="97"/>
      <c r="C43" s="212" t="s">
        <v>71</v>
      </c>
      <c r="D43" s="98" t="s">
        <v>72</v>
      </c>
      <c r="E43" s="94"/>
      <c r="F43" s="99"/>
      <c r="G43" s="98" t="s">
        <v>73</v>
      </c>
      <c r="H43" s="94"/>
      <c r="I43" s="94"/>
      <c r="J43" s="98" t="s">
        <v>74</v>
      </c>
      <c r="K43" s="94"/>
      <c r="L43" s="94"/>
      <c r="M43" s="98" t="s">
        <v>75</v>
      </c>
      <c r="N43" s="95"/>
      <c r="O43" s="95"/>
      <c r="P43" s="98" t="s">
        <v>75</v>
      </c>
      <c r="Q43" s="95"/>
      <c r="R43" s="95"/>
      <c r="S43" s="95"/>
    </row>
    <row r="44" spans="1:19" ht="15.75" thickBot="1" x14ac:dyDescent="0.3">
      <c r="A44" s="1"/>
      <c r="B44" s="97"/>
      <c r="C44" s="213"/>
      <c r="D44" s="100">
        <v>0</v>
      </c>
      <c r="E44" s="94"/>
      <c r="F44" s="99"/>
      <c r="G44" s="100">
        <v>0</v>
      </c>
      <c r="H44" s="101"/>
      <c r="I44" s="101"/>
      <c r="J44" s="100">
        <v>0</v>
      </c>
      <c r="K44" s="101"/>
      <c r="L44" s="101"/>
      <c r="M44" s="100">
        <v>0</v>
      </c>
      <c r="N44" s="3"/>
      <c r="O44" s="3"/>
      <c r="P44" s="100">
        <v>0</v>
      </c>
      <c r="Q44" s="3"/>
      <c r="R44" s="3"/>
      <c r="S44" s="3"/>
    </row>
    <row r="45" spans="1:19" s="96" customFormat="1" ht="8.25" customHeight="1" thickBot="1" x14ac:dyDescent="0.3">
      <c r="A45" s="91"/>
      <c r="B45" s="97"/>
      <c r="C45" s="93"/>
      <c r="D45" s="94"/>
      <c r="E45" s="94"/>
      <c r="F45" s="99"/>
      <c r="G45" s="94"/>
      <c r="H45" s="94"/>
      <c r="I45" s="99"/>
      <c r="J45" s="99"/>
      <c r="K45" s="99"/>
      <c r="L45" s="95"/>
      <c r="M45" s="95"/>
      <c r="N45" s="95"/>
      <c r="O45" s="95"/>
      <c r="P45" s="95"/>
      <c r="Q45" s="95"/>
      <c r="R45" s="95"/>
      <c r="S45" s="95"/>
    </row>
    <row r="46" spans="1:19" s="96" customFormat="1" ht="37.5" customHeight="1" thickBot="1" x14ac:dyDescent="0.3">
      <c r="A46" s="91"/>
      <c r="B46" s="97"/>
      <c r="C46" s="212" t="s">
        <v>76</v>
      </c>
      <c r="D46" s="102" t="s">
        <v>77</v>
      </c>
      <c r="E46" s="103" t="s">
        <v>78</v>
      </c>
      <c r="F46" s="99"/>
      <c r="G46" s="102" t="s">
        <v>77</v>
      </c>
      <c r="H46" s="103" t="s">
        <v>78</v>
      </c>
      <c r="I46" s="95"/>
      <c r="J46" s="102" t="s">
        <v>77</v>
      </c>
      <c r="K46" s="103" t="s">
        <v>78</v>
      </c>
      <c r="L46" s="104"/>
      <c r="M46" s="102" t="s">
        <v>77</v>
      </c>
      <c r="N46" s="103" t="s">
        <v>78</v>
      </c>
      <c r="O46" s="95"/>
      <c r="P46" s="102" t="s">
        <v>77</v>
      </c>
      <c r="Q46" s="103" t="s">
        <v>78</v>
      </c>
      <c r="R46" s="95"/>
      <c r="S46" s="95"/>
    </row>
    <row r="47" spans="1:19" ht="15.75" thickBot="1" x14ac:dyDescent="0.3">
      <c r="A47" s="1"/>
      <c r="B47" s="105"/>
      <c r="C47" s="214"/>
      <c r="D47" s="106">
        <v>6000000</v>
      </c>
      <c r="E47" s="107">
        <v>0</v>
      </c>
      <c r="F47" s="99"/>
      <c r="G47" s="106">
        <v>6000000</v>
      </c>
      <c r="H47" s="107">
        <v>0</v>
      </c>
      <c r="I47" s="3"/>
      <c r="J47" s="106">
        <v>5000000</v>
      </c>
      <c r="K47" s="107">
        <v>0</v>
      </c>
      <c r="L47" s="101"/>
      <c r="M47" s="106">
        <v>5000000</v>
      </c>
      <c r="N47" s="107">
        <v>0</v>
      </c>
      <c r="O47" s="3"/>
      <c r="P47" s="106">
        <v>5000000</v>
      </c>
      <c r="Q47" s="107">
        <v>0</v>
      </c>
      <c r="R47" s="3"/>
      <c r="S47" s="3"/>
    </row>
    <row r="48" spans="1:19" x14ac:dyDescent="0.25">
      <c r="A48" s="1"/>
      <c r="B48" s="105"/>
      <c r="C48" s="93"/>
      <c r="D48" s="94"/>
      <c r="E48" s="94"/>
      <c r="F48" s="99"/>
      <c r="G48" s="94"/>
      <c r="H48" s="94"/>
      <c r="I48" s="99"/>
      <c r="J48" s="99"/>
      <c r="K48" s="99"/>
      <c r="L48" s="95"/>
      <c r="M48" s="3"/>
      <c r="N48" s="95"/>
      <c r="O48" s="95"/>
      <c r="P48" s="3"/>
      <c r="Q48" s="3"/>
      <c r="R48" s="3"/>
      <c r="S48" s="3"/>
    </row>
    <row r="49" spans="1:19" x14ac:dyDescent="0.25">
      <c r="A49" s="1"/>
      <c r="B49" s="105"/>
      <c r="C49" s="108" t="s">
        <v>79</v>
      </c>
      <c r="D49" s="109" t="s">
        <v>80</v>
      </c>
      <c r="E49" s="94"/>
      <c r="F49" s="3"/>
      <c r="G49" s="109" t="s">
        <v>81</v>
      </c>
      <c r="H49" s="3"/>
      <c r="I49" s="3"/>
      <c r="J49" s="109" t="s">
        <v>82</v>
      </c>
      <c r="K49" s="3"/>
      <c r="L49" s="110"/>
      <c r="M49" s="109" t="s">
        <v>83</v>
      </c>
      <c r="N49" s="110"/>
      <c r="O49" s="110"/>
      <c r="P49" s="109" t="s">
        <v>84</v>
      </c>
      <c r="Q49" s="3"/>
      <c r="R49" s="3"/>
      <c r="S49" s="3"/>
    </row>
    <row r="50" spans="1:19" x14ac:dyDescent="0.25">
      <c r="A50" s="1"/>
      <c r="B50" s="105"/>
      <c r="C50" s="111" t="s">
        <v>101</v>
      </c>
      <c r="D50" s="112">
        <f>+D51+D52+D53+D54</f>
        <v>17665814.440000001</v>
      </c>
      <c r="E50" s="94"/>
      <c r="F50" s="3"/>
      <c r="G50" s="112">
        <f>+G51+G52+G53+G54</f>
        <v>12950000</v>
      </c>
      <c r="H50" s="3"/>
      <c r="I50" s="3"/>
      <c r="J50" s="112">
        <f>+J51+J52+J53+J54</f>
        <v>12946011</v>
      </c>
      <c r="K50" s="3"/>
      <c r="L50" s="113"/>
      <c r="M50" s="112">
        <f>+M51+M52+M53+M54</f>
        <v>6746011</v>
      </c>
      <c r="N50" s="113"/>
      <c r="O50" s="113"/>
      <c r="P50" s="112">
        <f>+P51+P52+P53+P54</f>
        <v>5646011</v>
      </c>
      <c r="Q50" s="3"/>
      <c r="R50" s="3"/>
      <c r="S50" s="3"/>
    </row>
    <row r="51" spans="1:19" x14ac:dyDescent="0.25">
      <c r="A51" s="1"/>
      <c r="B51" s="105"/>
      <c r="C51" s="111" t="s">
        <v>85</v>
      </c>
      <c r="D51" s="112">
        <f>+'[4]NR 2020'!G51</f>
        <v>419335.82</v>
      </c>
      <c r="E51" s="94"/>
      <c r="F51" s="3"/>
      <c r="G51" s="112">
        <f>+'[4]NR 2020'!M51</f>
        <v>200000</v>
      </c>
      <c r="H51" s="3"/>
      <c r="I51" s="3"/>
      <c r="J51" s="112">
        <f>+'[4]NR 2020'!Y51</f>
        <v>300000</v>
      </c>
      <c r="K51" s="3"/>
      <c r="L51" s="113"/>
      <c r="M51" s="112">
        <v>200000</v>
      </c>
      <c r="N51" s="113"/>
      <c r="O51" s="113"/>
      <c r="P51" s="112">
        <v>200000</v>
      </c>
      <c r="Q51" s="3"/>
      <c r="R51" s="3"/>
      <c r="S51" s="3"/>
    </row>
    <row r="52" spans="1:19" x14ac:dyDescent="0.25">
      <c r="A52" s="1"/>
      <c r="B52" s="105"/>
      <c r="C52" s="111" t="s">
        <v>86</v>
      </c>
      <c r="D52" s="112">
        <f>+'[4]NR 2020'!G52</f>
        <v>16410326.850000003</v>
      </c>
      <c r="E52" s="94"/>
      <c r="F52" s="3"/>
      <c r="G52" s="112">
        <f>+'[4]NR 2020'!M52</f>
        <v>11800000</v>
      </c>
      <c r="H52" s="3"/>
      <c r="I52" s="3"/>
      <c r="J52" s="112">
        <f>+'[4]NR 2020'!Y52</f>
        <v>12000000</v>
      </c>
      <c r="K52" s="3"/>
      <c r="L52" s="113"/>
      <c r="M52" s="112">
        <v>6000000</v>
      </c>
      <c r="N52" s="113"/>
      <c r="O52" s="113"/>
      <c r="P52" s="112">
        <v>5000000</v>
      </c>
      <c r="Q52" s="3"/>
      <c r="R52" s="3"/>
      <c r="S52" s="3"/>
    </row>
    <row r="53" spans="1:19" x14ac:dyDescent="0.25">
      <c r="A53" s="1"/>
      <c r="B53" s="105"/>
      <c r="C53" s="111" t="s">
        <v>87</v>
      </c>
      <c r="D53" s="112">
        <f>+'[4]NR 2020'!G53</f>
        <v>146011</v>
      </c>
      <c r="E53" s="94"/>
      <c r="F53" s="3"/>
      <c r="G53" s="112">
        <f>+'[4]NR 2020'!M53</f>
        <v>150000</v>
      </c>
      <c r="H53" s="3"/>
      <c r="I53" s="3"/>
      <c r="J53" s="112">
        <f>+'[4]NR 2020'!Y53</f>
        <v>146011</v>
      </c>
      <c r="K53" s="3"/>
      <c r="L53" s="113"/>
      <c r="M53" s="112">
        <f>+J53</f>
        <v>146011</v>
      </c>
      <c r="N53" s="113"/>
      <c r="O53" s="113"/>
      <c r="P53" s="112">
        <f>+M53</f>
        <v>146011</v>
      </c>
      <c r="Q53" s="3"/>
      <c r="R53" s="3"/>
      <c r="S53" s="3"/>
    </row>
    <row r="54" spans="1:19" x14ac:dyDescent="0.25">
      <c r="A54" s="1"/>
      <c r="B54" s="105"/>
      <c r="C54" s="114" t="s">
        <v>88</v>
      </c>
      <c r="D54" s="112">
        <f>+'[4]NR 2020'!G54</f>
        <v>690140.77</v>
      </c>
      <c r="E54" s="94"/>
      <c r="F54" s="3"/>
      <c r="G54" s="112">
        <f>+'[4]NR 2020'!M54</f>
        <v>800000</v>
      </c>
      <c r="H54" s="3"/>
      <c r="I54" s="3"/>
      <c r="J54" s="112">
        <f>+'[4]NR 2020'!Y54</f>
        <v>500000</v>
      </c>
      <c r="K54" s="3"/>
      <c r="L54" s="113"/>
      <c r="M54" s="112">
        <v>400000</v>
      </c>
      <c r="N54" s="113"/>
      <c r="O54" s="113"/>
      <c r="P54" s="112">
        <v>300000</v>
      </c>
      <c r="Q54" s="3"/>
      <c r="R54" s="3"/>
      <c r="S54" s="3"/>
    </row>
    <row r="55" spans="1:19" ht="10.5" customHeight="1" x14ac:dyDescent="0.25">
      <c r="A55" s="1"/>
      <c r="B55" s="105"/>
      <c r="C55" s="93"/>
      <c r="D55" s="94"/>
      <c r="E55" s="9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5"/>
      <c r="C56" s="108" t="s">
        <v>89</v>
      </c>
      <c r="D56" s="109" t="s">
        <v>80</v>
      </c>
      <c r="E56" s="94"/>
      <c r="F56" s="99"/>
      <c r="G56" s="109" t="s">
        <v>90</v>
      </c>
      <c r="H56" s="94"/>
      <c r="I56" s="99"/>
      <c r="J56" s="109" t="s">
        <v>82</v>
      </c>
      <c r="K56" s="99"/>
      <c r="L56" s="3"/>
      <c r="M56" s="109" t="s">
        <v>83</v>
      </c>
      <c r="N56" s="110"/>
      <c r="O56" s="110"/>
      <c r="P56" s="109" t="s">
        <v>84</v>
      </c>
      <c r="Q56" s="3"/>
      <c r="R56" s="3"/>
      <c r="S56" s="3"/>
    </row>
    <row r="57" spans="1:19" x14ac:dyDescent="0.25">
      <c r="A57" s="1"/>
      <c r="B57" s="105"/>
      <c r="C57" s="111"/>
      <c r="D57" s="115">
        <f>+'[4]NR 2020'!E57</f>
        <v>66</v>
      </c>
      <c r="E57" s="94"/>
      <c r="F57" s="99"/>
      <c r="G57" s="115">
        <f>+'[4]NR 2020'!J57</f>
        <v>86</v>
      </c>
      <c r="H57" s="94"/>
      <c r="I57" s="99"/>
      <c r="J57" s="115">
        <f>+'[4]NR 2020'!V57</f>
        <v>81</v>
      </c>
      <c r="K57" s="99"/>
      <c r="L57" s="3"/>
      <c r="M57" s="115">
        <v>81</v>
      </c>
      <c r="N57" s="3"/>
      <c r="O57" s="3"/>
      <c r="P57" s="115">
        <v>81</v>
      </c>
      <c r="Q57" s="3"/>
      <c r="R57" s="3"/>
      <c r="S57" s="3"/>
    </row>
    <row r="58" spans="1:19" x14ac:dyDescent="0.25">
      <c r="A58" s="1"/>
      <c r="B58" s="105"/>
      <c r="C58" s="93"/>
      <c r="D58" s="94"/>
      <c r="E58" s="94"/>
      <c r="F58" s="99"/>
      <c r="G58" s="94"/>
      <c r="H58" s="94"/>
      <c r="I58" s="99"/>
      <c r="J58" s="99"/>
      <c r="K58" s="99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6" t="s">
        <v>91</v>
      </c>
      <c r="C59" s="117"/>
      <c r="D59" s="215"/>
      <c r="E59" s="215"/>
      <c r="F59" s="215"/>
      <c r="G59" s="215"/>
      <c r="H59" s="215"/>
      <c r="I59" s="215"/>
      <c r="J59" s="215"/>
      <c r="K59" s="215"/>
      <c r="L59" s="118"/>
      <c r="M59" s="118"/>
      <c r="N59" s="118"/>
      <c r="O59" s="118"/>
      <c r="P59" s="118"/>
      <c r="Q59" s="118"/>
      <c r="R59" s="119"/>
      <c r="S59" s="3"/>
    </row>
    <row r="60" spans="1:19" x14ac:dyDescent="0.25">
      <c r="A60" s="1"/>
      <c r="B60" s="120" t="s">
        <v>109</v>
      </c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121"/>
      <c r="S60" s="3"/>
    </row>
    <row r="61" spans="1:19" x14ac:dyDescent="0.25">
      <c r="A61" s="1"/>
      <c r="B61" s="209"/>
      <c r="C61" s="210"/>
      <c r="D61" s="210"/>
      <c r="E61" s="210"/>
      <c r="F61" s="210"/>
      <c r="G61" s="210"/>
      <c r="H61" s="210"/>
      <c r="I61" s="210"/>
      <c r="J61" s="210"/>
      <c r="K61" s="210"/>
      <c r="L61" s="96"/>
      <c r="M61" s="96"/>
      <c r="N61" s="96"/>
      <c r="O61" s="96"/>
      <c r="P61" s="96"/>
      <c r="Q61" s="96"/>
      <c r="R61" s="121"/>
      <c r="S61" s="3"/>
    </row>
    <row r="62" spans="1:19" x14ac:dyDescent="0.25">
      <c r="A62" s="1"/>
      <c r="B62" s="209"/>
      <c r="C62" s="210"/>
      <c r="D62" s="210"/>
      <c r="E62" s="210"/>
      <c r="F62" s="210"/>
      <c r="G62" s="210"/>
      <c r="H62" s="210"/>
      <c r="I62" s="210"/>
      <c r="J62" s="210"/>
      <c r="K62" s="210"/>
      <c r="L62" s="96"/>
      <c r="M62" s="96"/>
      <c r="N62" s="96"/>
      <c r="O62" s="96"/>
      <c r="P62" s="96"/>
      <c r="Q62" s="96"/>
      <c r="R62" s="121"/>
      <c r="S62" s="3"/>
    </row>
    <row r="63" spans="1:19" x14ac:dyDescent="0.25">
      <c r="A63" s="1"/>
      <c r="B63" s="209"/>
      <c r="C63" s="210"/>
      <c r="D63" s="210"/>
      <c r="E63" s="210"/>
      <c r="F63" s="210"/>
      <c r="G63" s="210"/>
      <c r="H63" s="210"/>
      <c r="I63" s="210"/>
      <c r="J63" s="210"/>
      <c r="K63" s="210"/>
      <c r="L63" s="96"/>
      <c r="M63" s="96"/>
      <c r="N63" s="96"/>
      <c r="O63" s="96"/>
      <c r="P63" s="96"/>
      <c r="Q63" s="96"/>
      <c r="R63" s="121"/>
      <c r="S63" s="3"/>
    </row>
    <row r="64" spans="1:19" x14ac:dyDescent="0.25">
      <c r="A64" s="1"/>
      <c r="B64" s="209"/>
      <c r="C64" s="210"/>
      <c r="D64" s="210"/>
      <c r="E64" s="210"/>
      <c r="F64" s="210"/>
      <c r="G64" s="210"/>
      <c r="H64" s="210"/>
      <c r="I64" s="210"/>
      <c r="J64" s="210"/>
      <c r="K64" s="210"/>
      <c r="L64" s="96"/>
      <c r="M64" s="96"/>
      <c r="N64" s="96"/>
      <c r="O64" s="96"/>
      <c r="P64" s="96"/>
      <c r="Q64" s="96"/>
      <c r="R64" s="121"/>
      <c r="S64" s="3"/>
    </row>
    <row r="65" spans="1:19" x14ac:dyDescent="0.25">
      <c r="A65" s="1"/>
      <c r="B65" s="122"/>
      <c r="C65" s="123"/>
      <c r="D65" s="124"/>
      <c r="E65" s="124"/>
      <c r="F65" s="124"/>
      <c r="G65" s="124"/>
      <c r="H65" s="124"/>
      <c r="I65" s="124"/>
      <c r="J65" s="124"/>
      <c r="K65" s="124"/>
      <c r="L65" s="96"/>
      <c r="M65" s="96"/>
      <c r="N65" s="96"/>
      <c r="O65" s="96"/>
      <c r="P65" s="96"/>
      <c r="Q65" s="96"/>
      <c r="R65" s="121"/>
      <c r="S65" s="3"/>
    </row>
    <row r="66" spans="1:19" x14ac:dyDescent="0.25">
      <c r="A66" s="1"/>
      <c r="B66" s="125"/>
      <c r="C66" s="126"/>
      <c r="D66" s="124"/>
      <c r="E66" s="124"/>
      <c r="F66" s="124"/>
      <c r="G66" s="124"/>
      <c r="H66" s="124"/>
      <c r="I66" s="124"/>
      <c r="J66" s="124"/>
      <c r="K66" s="124"/>
      <c r="L66" s="96"/>
      <c r="M66" s="96"/>
      <c r="N66" s="96"/>
      <c r="O66" s="96"/>
      <c r="P66" s="96"/>
      <c r="Q66" s="96"/>
      <c r="R66" s="121"/>
      <c r="S66" s="3"/>
    </row>
    <row r="67" spans="1:19" x14ac:dyDescent="0.25">
      <c r="A67" s="1"/>
      <c r="B67" s="122"/>
      <c r="C67" s="127"/>
      <c r="D67" s="124"/>
      <c r="E67" s="124"/>
      <c r="F67" s="124"/>
      <c r="G67" s="124"/>
      <c r="H67" s="124"/>
      <c r="I67" s="124"/>
      <c r="J67" s="124"/>
      <c r="K67" s="124"/>
      <c r="L67" s="96"/>
      <c r="M67" s="96"/>
      <c r="N67" s="96"/>
      <c r="O67" s="96"/>
      <c r="P67" s="96"/>
      <c r="Q67" s="96"/>
      <c r="R67" s="121"/>
      <c r="S67" s="3"/>
    </row>
    <row r="68" spans="1:19" x14ac:dyDescent="0.25">
      <c r="A68" s="1"/>
      <c r="B68" s="122"/>
      <c r="C68" s="127"/>
      <c r="D68" s="124"/>
      <c r="E68" s="124"/>
      <c r="F68" s="124"/>
      <c r="G68" s="124"/>
      <c r="H68" s="124"/>
      <c r="I68" s="124"/>
      <c r="J68" s="124"/>
      <c r="K68" s="124"/>
      <c r="L68" s="96"/>
      <c r="M68" s="96"/>
      <c r="N68" s="96"/>
      <c r="O68" s="96"/>
      <c r="P68" s="96"/>
      <c r="Q68" s="96"/>
      <c r="R68" s="121"/>
      <c r="S68" s="3"/>
    </row>
    <row r="69" spans="1:19" x14ac:dyDescent="0.25">
      <c r="A69" s="1"/>
      <c r="B69" s="128"/>
      <c r="C69" s="129"/>
      <c r="D69" s="130"/>
      <c r="E69" s="130"/>
      <c r="F69" s="130"/>
      <c r="G69" s="130"/>
      <c r="H69" s="130"/>
      <c r="I69" s="130"/>
      <c r="J69" s="130"/>
      <c r="K69" s="130"/>
      <c r="L69" s="131"/>
      <c r="M69" s="131"/>
      <c r="N69" s="131"/>
      <c r="O69" s="131"/>
      <c r="P69" s="131"/>
      <c r="Q69" s="131"/>
      <c r="R69" s="132"/>
      <c r="S69" s="3"/>
    </row>
    <row r="70" spans="1:19" x14ac:dyDescent="0.25">
      <c r="A70" s="91"/>
      <c r="B70" s="133"/>
      <c r="C70" s="134"/>
      <c r="D70" s="135"/>
      <c r="E70" s="135"/>
      <c r="F70" s="135"/>
      <c r="G70" s="135"/>
      <c r="H70" s="135"/>
      <c r="I70" s="135"/>
      <c r="J70" s="135"/>
      <c r="K70" s="135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6" t="s">
        <v>93</v>
      </c>
      <c r="C72" s="137">
        <v>43746</v>
      </c>
      <c r="D72" s="124"/>
      <c r="E72" s="136"/>
      <c r="F72" s="136" t="s">
        <v>94</v>
      </c>
      <c r="G72" s="211" t="s">
        <v>110</v>
      </c>
      <c r="H72" s="211"/>
      <c r="I72" s="211"/>
      <c r="J72" s="211"/>
      <c r="K72" s="136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6"/>
      <c r="C74" s="164" t="s">
        <v>111</v>
      </c>
      <c r="D74" s="164"/>
      <c r="E74" s="136"/>
      <c r="F74" s="136" t="s">
        <v>95</v>
      </c>
      <c r="G74" s="222"/>
      <c r="H74" s="222"/>
      <c r="I74" s="222"/>
      <c r="J74" s="222"/>
      <c r="K74" s="136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6"/>
      <c r="C75" s="164"/>
      <c r="D75" s="164"/>
      <c r="E75" s="136"/>
      <c r="F75" s="136"/>
      <c r="G75" s="222"/>
      <c r="H75" s="222"/>
      <c r="I75" s="222"/>
      <c r="J75" s="222"/>
      <c r="K75" s="136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1"/>
      <c r="B77" s="133"/>
      <c r="C77" s="134"/>
      <c r="D77" s="135"/>
      <c r="E77" s="135"/>
      <c r="F77" s="135"/>
      <c r="G77" s="135"/>
      <c r="H77" s="135"/>
      <c r="I77" s="135"/>
      <c r="J77" s="135"/>
      <c r="K77" s="135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60">
    <mergeCell ref="G72:J72"/>
    <mergeCell ref="G74:J75"/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M13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P10:R10"/>
    <mergeCell ref="D12:F12"/>
    <mergeCell ref="G12:I12"/>
    <mergeCell ref="J12:L12"/>
    <mergeCell ref="M12:O12"/>
    <mergeCell ref="P12:R12"/>
    <mergeCell ref="M10:O10"/>
    <mergeCell ref="D4:K4"/>
    <mergeCell ref="D8:K8"/>
    <mergeCell ref="D10:F10"/>
    <mergeCell ref="G10:I10"/>
    <mergeCell ref="J10:L10"/>
  </mergeCells>
  <pageMargins left="0.31496062992125984" right="0.31496062992125984" top="0.39370078740157483" bottom="0.39370078740157483" header="0.11811023622047245" footer="0.11811023622047245"/>
  <pageSetup paperSize="8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4"/>
  <sheetViews>
    <sheetView showGridLines="0" zoomScale="80" zoomScaleNormal="80" zoomScaleSheetLayoutView="80" workbookViewId="0">
      <selection activeCell="L16" sqref="L16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5" width="16.28515625" customWidth="1"/>
    <col min="6" max="6" width="14.28515625" customWidth="1"/>
    <col min="7" max="7" width="21.28515625" style="141" customWidth="1"/>
    <col min="8" max="8" width="18.140625" customWidth="1"/>
    <col min="9" max="9" width="18.42578125" customWidth="1"/>
    <col min="10" max="10" width="20.85546875" customWidth="1"/>
    <col min="11" max="11" width="16.42578125" customWidth="1"/>
    <col min="12" max="12" width="14.28515625" customWidth="1"/>
    <col min="13" max="13" width="21.140625" customWidth="1"/>
    <col min="14" max="14" width="16.140625" customWidth="1"/>
    <col min="15" max="15" width="14.28515625" customWidth="1"/>
    <col min="16" max="16" width="21.42578125" customWidth="1"/>
    <col min="17" max="17" width="16.28515625" customWidth="1"/>
    <col min="18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96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216" t="str">
        <f>'[5]NR 2020'!D4:U4</f>
        <v>Technické služby města Chomutova, příspěvková organizace</v>
      </c>
      <c r="E4" s="216"/>
      <c r="F4" s="216"/>
      <c r="G4" s="216"/>
      <c r="H4" s="216"/>
      <c r="I4" s="216"/>
      <c r="J4" s="216"/>
      <c r="K4" s="21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142"/>
      <c r="E5" s="142"/>
      <c r="F5" s="142"/>
      <c r="G5" s="142"/>
      <c r="H5" s="142"/>
      <c r="I5" s="142"/>
      <c r="J5" s="142"/>
      <c r="K5" s="142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3</v>
      </c>
      <c r="C6" s="1"/>
      <c r="D6" s="143">
        <f>'[5]NR 2020'!D6</f>
        <v>79065</v>
      </c>
      <c r="E6" s="142"/>
      <c r="F6" s="142"/>
      <c r="G6" s="142"/>
      <c r="H6" s="142"/>
      <c r="I6" s="142"/>
      <c r="J6" s="142"/>
      <c r="K6" s="142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142"/>
      <c r="E7" s="142"/>
      <c r="F7" s="142"/>
      <c r="G7" s="142"/>
      <c r="H7" s="142"/>
      <c r="I7" s="142"/>
      <c r="J7" s="142"/>
      <c r="K7" s="142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4</v>
      </c>
      <c r="C8" s="1"/>
      <c r="D8" s="217" t="str">
        <f>'[5]NR 2020'!D8:U8</f>
        <v>náměstí 1. máje 89, 430 01 Chomutov</v>
      </c>
      <c r="E8" s="217"/>
      <c r="F8" s="217"/>
      <c r="G8" s="217"/>
      <c r="H8" s="217"/>
      <c r="I8" s="217"/>
      <c r="J8" s="217"/>
      <c r="K8" s="217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42.75" customHeight="1" thickBot="1" x14ac:dyDescent="0.3">
      <c r="A10" s="1"/>
      <c r="B10" s="8" t="s">
        <v>6</v>
      </c>
      <c r="C10" s="9" t="s">
        <v>7</v>
      </c>
      <c r="D10" s="169" t="s">
        <v>8</v>
      </c>
      <c r="E10" s="169"/>
      <c r="F10" s="170"/>
      <c r="G10" s="169" t="s">
        <v>9</v>
      </c>
      <c r="H10" s="169"/>
      <c r="I10" s="171"/>
      <c r="J10" s="223" t="s">
        <v>112</v>
      </c>
      <c r="K10" s="224"/>
      <c r="L10" s="225"/>
      <c r="M10" s="173" t="s">
        <v>11</v>
      </c>
      <c r="N10" s="169"/>
      <c r="O10" s="170"/>
      <c r="P10" s="169" t="s">
        <v>12</v>
      </c>
      <c r="Q10" s="169"/>
      <c r="R10" s="170"/>
      <c r="S10" s="3"/>
    </row>
    <row r="11" spans="1:19" ht="30.75" customHeight="1" thickBot="1" x14ac:dyDescent="0.3">
      <c r="A11" s="1"/>
      <c r="B11" s="10"/>
      <c r="C11" s="11"/>
      <c r="D11" s="12" t="s">
        <v>13</v>
      </c>
      <c r="E11" s="13" t="s">
        <v>14</v>
      </c>
      <c r="F11" s="13" t="s">
        <v>15</v>
      </c>
      <c r="G11" s="12" t="s">
        <v>13</v>
      </c>
      <c r="H11" s="13" t="s">
        <v>14</v>
      </c>
      <c r="I11" s="14" t="s">
        <v>15</v>
      </c>
      <c r="J11" s="14" t="s">
        <v>13</v>
      </c>
      <c r="K11" s="13" t="s">
        <v>14</v>
      </c>
      <c r="L11" s="13" t="s">
        <v>15</v>
      </c>
      <c r="M11" s="15" t="s">
        <v>13</v>
      </c>
      <c r="N11" s="13" t="s">
        <v>14</v>
      </c>
      <c r="O11" s="13" t="s">
        <v>15</v>
      </c>
      <c r="P11" s="12" t="s">
        <v>13</v>
      </c>
      <c r="Q11" s="13" t="s">
        <v>14</v>
      </c>
      <c r="R11" s="13" t="s">
        <v>15</v>
      </c>
      <c r="S11" s="3"/>
    </row>
    <row r="12" spans="1:19" ht="15.75" customHeight="1" thickBot="1" x14ac:dyDescent="0.3">
      <c r="A12" s="1"/>
      <c r="B12" s="16"/>
      <c r="C12" s="17" t="s">
        <v>16</v>
      </c>
      <c r="D12" s="184"/>
      <c r="E12" s="184"/>
      <c r="F12" s="185"/>
      <c r="G12" s="184"/>
      <c r="H12" s="184"/>
      <c r="I12" s="184"/>
      <c r="J12" s="186"/>
      <c r="K12" s="184"/>
      <c r="L12" s="185"/>
      <c r="M12" s="184"/>
      <c r="N12" s="184"/>
      <c r="O12" s="185"/>
      <c r="P12" s="184"/>
      <c r="Q12" s="184"/>
      <c r="R12" s="185"/>
      <c r="S12" s="3"/>
    </row>
    <row r="13" spans="1:19" ht="15.75" customHeight="1" x14ac:dyDescent="0.25">
      <c r="A13" s="1"/>
      <c r="B13" s="174" t="s">
        <v>6</v>
      </c>
      <c r="C13" s="176" t="s">
        <v>7</v>
      </c>
      <c r="D13" s="178" t="s">
        <v>17</v>
      </c>
      <c r="E13" s="180" t="s">
        <v>18</v>
      </c>
      <c r="F13" s="182" t="s">
        <v>16</v>
      </c>
      <c r="G13" s="187" t="s">
        <v>17</v>
      </c>
      <c r="H13" s="180" t="s">
        <v>18</v>
      </c>
      <c r="I13" s="189" t="s">
        <v>16</v>
      </c>
      <c r="J13" s="178" t="s">
        <v>17</v>
      </c>
      <c r="K13" s="180" t="s">
        <v>18</v>
      </c>
      <c r="L13" s="182" t="s">
        <v>16</v>
      </c>
      <c r="M13" s="191" t="s">
        <v>17</v>
      </c>
      <c r="N13" s="180" t="s">
        <v>18</v>
      </c>
      <c r="O13" s="182" t="s">
        <v>16</v>
      </c>
      <c r="P13" s="187" t="s">
        <v>17</v>
      </c>
      <c r="Q13" s="180" t="s">
        <v>18</v>
      </c>
      <c r="R13" s="182" t="s">
        <v>16</v>
      </c>
      <c r="S13" s="3"/>
    </row>
    <row r="14" spans="1:19" ht="15.75" thickBot="1" x14ac:dyDescent="0.3">
      <c r="A14" s="1"/>
      <c r="B14" s="175"/>
      <c r="C14" s="177"/>
      <c r="D14" s="179"/>
      <c r="E14" s="181"/>
      <c r="F14" s="183"/>
      <c r="G14" s="188"/>
      <c r="H14" s="181"/>
      <c r="I14" s="190"/>
      <c r="J14" s="179"/>
      <c r="K14" s="181"/>
      <c r="L14" s="183"/>
      <c r="M14" s="192"/>
      <c r="N14" s="181"/>
      <c r="O14" s="183"/>
      <c r="P14" s="188"/>
      <c r="Q14" s="181"/>
      <c r="R14" s="183"/>
      <c r="S14" s="3"/>
    </row>
    <row r="15" spans="1:19" x14ac:dyDescent="0.25">
      <c r="A15" s="1"/>
      <c r="B15" s="18" t="s">
        <v>19</v>
      </c>
      <c r="C15" s="19" t="s">
        <v>20</v>
      </c>
      <c r="D15" s="20">
        <f>'[5]NR 2020'!G15</f>
        <v>14419887.290000001</v>
      </c>
      <c r="E15" s="21">
        <f>'[5]NR 2020'!H15</f>
        <v>14441048.589999998</v>
      </c>
      <c r="F15" s="22">
        <f t="shared" ref="F15:F23" si="0">D15+E15</f>
        <v>28860935.879999999</v>
      </c>
      <c r="G15" s="20">
        <f>'[5]NR 2020'!M15</f>
        <v>15250000</v>
      </c>
      <c r="H15" s="21">
        <f>'[5]NR 2020'!N15</f>
        <v>14487000</v>
      </c>
      <c r="I15" s="144">
        <f t="shared" ref="I15:I23" si="1">G15+H15</f>
        <v>29737000</v>
      </c>
      <c r="J15" s="145">
        <f>'[5]NR 2020'!Y15</f>
        <v>16230000</v>
      </c>
      <c r="K15" s="146">
        <f>'[5]NR 2020'!Z15</f>
        <v>15050000</v>
      </c>
      <c r="L15" s="147">
        <f>J15+K15</f>
        <v>31280000</v>
      </c>
      <c r="M15" s="148">
        <f>+J15*1.02</f>
        <v>16554600</v>
      </c>
      <c r="N15" s="21">
        <f t="shared" ref="N15:N23" si="2">+K15*1.02</f>
        <v>15351000</v>
      </c>
      <c r="O15" s="22">
        <f t="shared" ref="O15:O23" si="3">M15+N15</f>
        <v>31905600</v>
      </c>
      <c r="P15" s="20">
        <f>+M15*1.02</f>
        <v>16885692</v>
      </c>
      <c r="Q15" s="21">
        <f>+N15*1.02</f>
        <v>15658020</v>
      </c>
      <c r="R15" s="22">
        <f t="shared" ref="R15:R23" si="4">P15+Q15</f>
        <v>32543712</v>
      </c>
      <c r="S15" s="3"/>
    </row>
    <row r="16" spans="1:19" x14ac:dyDescent="0.25">
      <c r="A16" s="1"/>
      <c r="B16" s="24" t="s">
        <v>21</v>
      </c>
      <c r="C16" s="25" t="s">
        <v>22</v>
      </c>
      <c r="D16" s="20">
        <f>'[5]NR 2020'!G16</f>
        <v>120461000</v>
      </c>
      <c r="E16" s="27">
        <f>'[5]NR 2020'!H16</f>
        <v>0</v>
      </c>
      <c r="F16" s="22">
        <f t="shared" si="0"/>
        <v>120461000</v>
      </c>
      <c r="G16" s="20">
        <f>'[5]NR 2020'!M16</f>
        <v>127400000</v>
      </c>
      <c r="H16" s="27">
        <f>'[5]NR 2020'!N16</f>
        <v>0</v>
      </c>
      <c r="I16" s="144">
        <f t="shared" si="1"/>
        <v>127400000</v>
      </c>
      <c r="J16" s="165">
        <f>'[5]NR 2020'!Y16</f>
        <v>134038000</v>
      </c>
      <c r="K16" s="150">
        <f>'[5]NR 2020'!Z16</f>
        <v>0</v>
      </c>
      <c r="L16" s="166">
        <f t="shared" ref="L16:L23" si="5">J16+K16</f>
        <v>134038000</v>
      </c>
      <c r="M16" s="152">
        <f t="shared" ref="M16:M23" si="6">+J16*1.02</f>
        <v>136718760</v>
      </c>
      <c r="N16" s="27">
        <f t="shared" si="2"/>
        <v>0</v>
      </c>
      <c r="O16" s="22">
        <f t="shared" si="3"/>
        <v>136718760</v>
      </c>
      <c r="P16" s="26">
        <f t="shared" ref="P16:Q23" si="7">+M16*1.02</f>
        <v>139453135.19999999</v>
      </c>
      <c r="Q16" s="27">
        <f t="shared" si="7"/>
        <v>0</v>
      </c>
      <c r="R16" s="22">
        <f t="shared" si="4"/>
        <v>139453135.19999999</v>
      </c>
      <c r="S16" s="3"/>
    </row>
    <row r="17" spans="1:19" x14ac:dyDescent="0.25">
      <c r="A17" s="1"/>
      <c r="B17" s="24" t="s">
        <v>23</v>
      </c>
      <c r="C17" s="29" t="s">
        <v>24</v>
      </c>
      <c r="D17" s="20">
        <f>'[5]NR 2020'!G17</f>
        <v>0</v>
      </c>
      <c r="E17" s="27">
        <f>'[5]NR 2020'!H17</f>
        <v>0</v>
      </c>
      <c r="F17" s="22">
        <f t="shared" si="0"/>
        <v>0</v>
      </c>
      <c r="G17" s="20">
        <f>'[5]NR 2020'!M17</f>
        <v>0</v>
      </c>
      <c r="H17" s="27">
        <f>'[5]NR 2020'!N17</f>
        <v>0</v>
      </c>
      <c r="I17" s="144">
        <f t="shared" si="1"/>
        <v>0</v>
      </c>
      <c r="J17" s="149">
        <f>'[5]NR 2020'!Y17</f>
        <v>0</v>
      </c>
      <c r="K17" s="150">
        <f>'[5]NR 2020'!Z17</f>
        <v>0</v>
      </c>
      <c r="L17" s="151">
        <f t="shared" si="5"/>
        <v>0</v>
      </c>
      <c r="M17" s="152">
        <f t="shared" si="6"/>
        <v>0</v>
      </c>
      <c r="N17" s="30">
        <f t="shared" si="2"/>
        <v>0</v>
      </c>
      <c r="O17" s="22">
        <f t="shared" si="3"/>
        <v>0</v>
      </c>
      <c r="P17" s="26">
        <f t="shared" si="7"/>
        <v>0</v>
      </c>
      <c r="Q17" s="30">
        <f t="shared" si="7"/>
        <v>0</v>
      </c>
      <c r="R17" s="22">
        <f t="shared" si="4"/>
        <v>0</v>
      </c>
      <c r="S17" s="3"/>
    </row>
    <row r="18" spans="1:19" x14ac:dyDescent="0.25">
      <c r="A18" s="1"/>
      <c r="B18" s="24" t="s">
        <v>25</v>
      </c>
      <c r="C18" s="31" t="s">
        <v>26</v>
      </c>
      <c r="D18" s="20">
        <f>'[5]NR 2020'!G18</f>
        <v>988254</v>
      </c>
      <c r="E18" s="21">
        <f>'[5]NR 2020'!H18</f>
        <v>0</v>
      </c>
      <c r="F18" s="22">
        <f t="shared" si="0"/>
        <v>988254</v>
      </c>
      <c r="G18" s="20">
        <f>'[5]NR 2020'!M18</f>
        <v>1510000</v>
      </c>
      <c r="H18" s="21">
        <f>'[5]NR 2020'!N18</f>
        <v>0</v>
      </c>
      <c r="I18" s="144">
        <f t="shared" si="1"/>
        <v>1510000</v>
      </c>
      <c r="J18" s="149">
        <f>'[5]NR 2020'!Y18</f>
        <v>1261073</v>
      </c>
      <c r="K18" s="150">
        <f>'[5]NR 2020'!Z18</f>
        <v>0</v>
      </c>
      <c r="L18" s="151">
        <f t="shared" si="5"/>
        <v>1261073</v>
      </c>
      <c r="M18" s="152">
        <f t="shared" si="6"/>
        <v>1286294.46</v>
      </c>
      <c r="N18" s="21">
        <f t="shared" si="2"/>
        <v>0</v>
      </c>
      <c r="O18" s="22">
        <f t="shared" si="3"/>
        <v>1286294.46</v>
      </c>
      <c r="P18" s="26">
        <f t="shared" si="7"/>
        <v>1312020.3492000001</v>
      </c>
      <c r="Q18" s="21">
        <f t="shared" si="7"/>
        <v>0</v>
      </c>
      <c r="R18" s="22">
        <f t="shared" si="4"/>
        <v>1312020.3492000001</v>
      </c>
      <c r="S18" s="3"/>
    </row>
    <row r="19" spans="1:19" x14ac:dyDescent="0.25">
      <c r="A19" s="1"/>
      <c r="B19" s="24" t="s">
        <v>27</v>
      </c>
      <c r="C19" s="32" t="s">
        <v>28</v>
      </c>
      <c r="D19" s="20">
        <f>'[5]NR 2020'!G19</f>
        <v>0</v>
      </c>
      <c r="E19" s="21">
        <f>'[5]NR 2020'!H19</f>
        <v>0</v>
      </c>
      <c r="F19" s="22">
        <f t="shared" si="0"/>
        <v>0</v>
      </c>
      <c r="G19" s="20">
        <f>'[5]NR 2020'!M19</f>
        <v>921792</v>
      </c>
      <c r="H19" s="21">
        <f>'[5]NR 2020'!N19</f>
        <v>0</v>
      </c>
      <c r="I19" s="144">
        <f t="shared" si="1"/>
        <v>921792</v>
      </c>
      <c r="J19" s="149">
        <f>'[5]NR 2020'!Y19</f>
        <v>0</v>
      </c>
      <c r="K19" s="150">
        <f>'[5]NR 2020'!Z19</f>
        <v>0</v>
      </c>
      <c r="L19" s="151">
        <f t="shared" si="5"/>
        <v>0</v>
      </c>
      <c r="M19" s="152">
        <f t="shared" si="6"/>
        <v>0</v>
      </c>
      <c r="N19" s="33">
        <f t="shared" si="2"/>
        <v>0</v>
      </c>
      <c r="O19" s="22">
        <f t="shared" si="3"/>
        <v>0</v>
      </c>
      <c r="P19" s="26">
        <f t="shared" si="7"/>
        <v>0</v>
      </c>
      <c r="Q19" s="33">
        <f t="shared" si="7"/>
        <v>0</v>
      </c>
      <c r="R19" s="22">
        <f t="shared" si="4"/>
        <v>0</v>
      </c>
      <c r="S19" s="3"/>
    </row>
    <row r="20" spans="1:19" x14ac:dyDescent="0.25">
      <c r="A20" s="1"/>
      <c r="B20" s="24" t="s">
        <v>29</v>
      </c>
      <c r="C20" s="34" t="s">
        <v>30</v>
      </c>
      <c r="D20" s="20">
        <f>'[5]NR 2020'!G20</f>
        <v>0</v>
      </c>
      <c r="E20" s="21">
        <f>'[5]NR 2020'!H20</f>
        <v>0</v>
      </c>
      <c r="F20" s="22">
        <f t="shared" si="0"/>
        <v>0</v>
      </c>
      <c r="G20" s="20">
        <f>'[5]NR 2020'!M20</f>
        <v>0</v>
      </c>
      <c r="H20" s="21">
        <f>'[5]NR 2020'!N20</f>
        <v>0</v>
      </c>
      <c r="I20" s="144">
        <f t="shared" si="1"/>
        <v>0</v>
      </c>
      <c r="J20" s="149">
        <f>'[5]NR 2020'!Y20</f>
        <v>0</v>
      </c>
      <c r="K20" s="150">
        <f>'[5]NR 2020'!Z20</f>
        <v>0</v>
      </c>
      <c r="L20" s="151">
        <f t="shared" si="5"/>
        <v>0</v>
      </c>
      <c r="M20" s="152">
        <f t="shared" si="6"/>
        <v>0</v>
      </c>
      <c r="N20" s="33">
        <f t="shared" si="2"/>
        <v>0</v>
      </c>
      <c r="O20" s="22">
        <f t="shared" si="3"/>
        <v>0</v>
      </c>
      <c r="P20" s="26">
        <f t="shared" si="7"/>
        <v>0</v>
      </c>
      <c r="Q20" s="33">
        <f t="shared" si="7"/>
        <v>0</v>
      </c>
      <c r="R20" s="22">
        <f t="shared" si="4"/>
        <v>0</v>
      </c>
      <c r="S20" s="3"/>
    </row>
    <row r="21" spans="1:19" x14ac:dyDescent="0.25">
      <c r="A21" s="1"/>
      <c r="B21" s="24" t="s">
        <v>31</v>
      </c>
      <c r="C21" s="35" t="s">
        <v>32</v>
      </c>
      <c r="D21" s="20">
        <f>'[5]NR 2020'!G21</f>
        <v>2741534.16</v>
      </c>
      <c r="E21" s="21">
        <f>'[5]NR 2020'!H21</f>
        <v>12301.37</v>
      </c>
      <c r="F21" s="22">
        <f t="shared" si="0"/>
        <v>2753835.5300000003</v>
      </c>
      <c r="G21" s="20">
        <f>'[5]NR 2020'!M21</f>
        <v>0</v>
      </c>
      <c r="H21" s="21">
        <f>'[5]NR 2020'!N21</f>
        <v>0</v>
      </c>
      <c r="I21" s="144">
        <f t="shared" si="1"/>
        <v>0</v>
      </c>
      <c r="J21" s="149">
        <f>'[5]NR 2020'!Y21</f>
        <v>1396342</v>
      </c>
      <c r="K21" s="150">
        <f>'[5]NR 2020'!Z21</f>
        <v>6000</v>
      </c>
      <c r="L21" s="151">
        <f t="shared" si="5"/>
        <v>1402342</v>
      </c>
      <c r="M21" s="152">
        <f t="shared" si="6"/>
        <v>1424268.84</v>
      </c>
      <c r="N21" s="36">
        <f t="shared" si="2"/>
        <v>6120</v>
      </c>
      <c r="O21" s="22">
        <f t="shared" si="3"/>
        <v>1430388.84</v>
      </c>
      <c r="P21" s="26">
        <f t="shared" si="7"/>
        <v>1452754.2168000001</v>
      </c>
      <c r="Q21" s="36">
        <f t="shared" si="7"/>
        <v>6242.4000000000005</v>
      </c>
      <c r="R21" s="22">
        <f t="shared" si="4"/>
        <v>1458996.6168</v>
      </c>
      <c r="S21" s="3"/>
    </row>
    <row r="22" spans="1:19" x14ac:dyDescent="0.25">
      <c r="A22" s="1"/>
      <c r="B22" s="24" t="s">
        <v>33</v>
      </c>
      <c r="C22" s="35" t="s">
        <v>34</v>
      </c>
      <c r="D22" s="20">
        <f>'[5]NR 2020'!G22</f>
        <v>0</v>
      </c>
      <c r="E22" s="21">
        <f>'[5]NR 2020'!H22</f>
        <v>0</v>
      </c>
      <c r="F22" s="22">
        <f t="shared" si="0"/>
        <v>0</v>
      </c>
      <c r="G22" s="20">
        <f>'[5]NR 2020'!M22</f>
        <v>0</v>
      </c>
      <c r="H22" s="21">
        <f>'[5]NR 2020'!N22</f>
        <v>0</v>
      </c>
      <c r="I22" s="144">
        <f t="shared" si="1"/>
        <v>0</v>
      </c>
      <c r="J22" s="149">
        <f>'[5]NR 2020'!Y22</f>
        <v>625000</v>
      </c>
      <c r="K22" s="150">
        <f>'[5]NR 2020'!Z22</f>
        <v>0</v>
      </c>
      <c r="L22" s="151">
        <f t="shared" si="5"/>
        <v>625000</v>
      </c>
      <c r="M22" s="152">
        <f t="shared" si="6"/>
        <v>637500</v>
      </c>
      <c r="N22" s="36">
        <f t="shared" si="2"/>
        <v>0</v>
      </c>
      <c r="O22" s="22">
        <f t="shared" si="3"/>
        <v>637500</v>
      </c>
      <c r="P22" s="26">
        <f t="shared" si="7"/>
        <v>650250</v>
      </c>
      <c r="Q22" s="36">
        <f t="shared" si="7"/>
        <v>0</v>
      </c>
      <c r="R22" s="22">
        <f t="shared" si="4"/>
        <v>650250</v>
      </c>
      <c r="S22" s="3"/>
    </row>
    <row r="23" spans="1:19" ht="15.75" thickBot="1" x14ac:dyDescent="0.3">
      <c r="A23" s="1"/>
      <c r="B23" s="37" t="s">
        <v>35</v>
      </c>
      <c r="C23" s="38" t="s">
        <v>36</v>
      </c>
      <c r="D23" s="20">
        <f>'[5]NR 2020'!G23</f>
        <v>0</v>
      </c>
      <c r="E23" s="21">
        <f>'[5]NR 2020'!H23</f>
        <v>0</v>
      </c>
      <c r="F23" s="39">
        <f t="shared" si="0"/>
        <v>0</v>
      </c>
      <c r="G23" s="20">
        <f>'[5]NR 2020'!M23</f>
        <v>0</v>
      </c>
      <c r="H23" s="21">
        <f>'[5]NR 2020'!N23</f>
        <v>0</v>
      </c>
      <c r="I23" s="153">
        <f t="shared" si="1"/>
        <v>0</v>
      </c>
      <c r="J23" s="149">
        <f>'[5]NR 2020'!Y23</f>
        <v>0</v>
      </c>
      <c r="K23" s="150">
        <f>'[5]NR 2020'!Z23</f>
        <v>0</v>
      </c>
      <c r="L23" s="151">
        <f t="shared" si="5"/>
        <v>0</v>
      </c>
      <c r="M23" s="154">
        <f t="shared" si="6"/>
        <v>0</v>
      </c>
      <c r="N23" s="41">
        <f t="shared" si="2"/>
        <v>0</v>
      </c>
      <c r="O23" s="39">
        <f t="shared" si="3"/>
        <v>0</v>
      </c>
      <c r="P23" s="40">
        <f t="shared" si="7"/>
        <v>0</v>
      </c>
      <c r="Q23" s="41">
        <f t="shared" si="7"/>
        <v>0</v>
      </c>
      <c r="R23" s="39">
        <f t="shared" si="4"/>
        <v>0</v>
      </c>
      <c r="S23" s="3"/>
    </row>
    <row r="24" spans="1:19" ht="15.75" thickBot="1" x14ac:dyDescent="0.3">
      <c r="A24" s="1"/>
      <c r="B24" s="44" t="s">
        <v>37</v>
      </c>
      <c r="C24" s="45" t="s">
        <v>38</v>
      </c>
      <c r="D24" s="46">
        <f t="shared" ref="D24:R24" si="8">SUM(D15:D21)</f>
        <v>138610675.44999999</v>
      </c>
      <c r="E24" s="46">
        <f t="shared" si="8"/>
        <v>14453349.959999997</v>
      </c>
      <c r="F24" s="46">
        <f t="shared" si="8"/>
        <v>153064025.41</v>
      </c>
      <c r="G24" s="46">
        <f t="shared" si="8"/>
        <v>145081792</v>
      </c>
      <c r="H24" s="46">
        <f t="shared" si="8"/>
        <v>14487000</v>
      </c>
      <c r="I24" s="47">
        <f t="shared" si="8"/>
        <v>159568792</v>
      </c>
      <c r="J24" s="48">
        <f t="shared" si="8"/>
        <v>152925415</v>
      </c>
      <c r="K24" s="48">
        <f t="shared" si="8"/>
        <v>15056000</v>
      </c>
      <c r="L24" s="48">
        <f t="shared" si="8"/>
        <v>167981415</v>
      </c>
      <c r="M24" s="49">
        <f t="shared" si="8"/>
        <v>155983923.30000001</v>
      </c>
      <c r="N24" s="46">
        <f t="shared" si="8"/>
        <v>15357120</v>
      </c>
      <c r="O24" s="46">
        <f t="shared" si="8"/>
        <v>171341043.30000001</v>
      </c>
      <c r="P24" s="46">
        <f t="shared" si="8"/>
        <v>159103601.766</v>
      </c>
      <c r="Q24" s="46">
        <f t="shared" si="8"/>
        <v>15664262.4</v>
      </c>
      <c r="R24" s="46">
        <f t="shared" si="8"/>
        <v>174767864.16600001</v>
      </c>
      <c r="S24" s="3"/>
    </row>
    <row r="25" spans="1:19" ht="15.75" customHeight="1" thickBot="1" x14ac:dyDescent="0.3">
      <c r="A25" s="1"/>
      <c r="B25" s="50"/>
      <c r="C25" s="51" t="s">
        <v>39</v>
      </c>
      <c r="D25" s="199"/>
      <c r="E25" s="199"/>
      <c r="F25" s="200"/>
      <c r="G25" s="199"/>
      <c r="H25" s="199"/>
      <c r="I25" s="199"/>
      <c r="J25" s="201"/>
      <c r="K25" s="199"/>
      <c r="L25" s="200"/>
      <c r="M25" s="199"/>
      <c r="N25" s="199"/>
      <c r="O25" s="200"/>
      <c r="P25" s="199"/>
      <c r="Q25" s="199"/>
      <c r="R25" s="200"/>
      <c r="S25" s="3"/>
    </row>
    <row r="26" spans="1:19" x14ac:dyDescent="0.25">
      <c r="A26" s="1"/>
      <c r="B26" s="174" t="s">
        <v>6</v>
      </c>
      <c r="C26" s="176" t="s">
        <v>7</v>
      </c>
      <c r="D26" s="193" t="s">
        <v>40</v>
      </c>
      <c r="E26" s="195" t="s">
        <v>41</v>
      </c>
      <c r="F26" s="197" t="s">
        <v>42</v>
      </c>
      <c r="G26" s="202" t="s">
        <v>40</v>
      </c>
      <c r="H26" s="195" t="s">
        <v>41</v>
      </c>
      <c r="I26" s="204" t="s">
        <v>42</v>
      </c>
      <c r="J26" s="193" t="s">
        <v>40</v>
      </c>
      <c r="K26" s="195" t="s">
        <v>41</v>
      </c>
      <c r="L26" s="197" t="s">
        <v>42</v>
      </c>
      <c r="M26" s="207" t="s">
        <v>40</v>
      </c>
      <c r="N26" s="195" t="s">
        <v>41</v>
      </c>
      <c r="O26" s="197" t="s">
        <v>42</v>
      </c>
      <c r="P26" s="202" t="s">
        <v>40</v>
      </c>
      <c r="Q26" s="195" t="s">
        <v>41</v>
      </c>
      <c r="R26" s="197" t="s">
        <v>42</v>
      </c>
      <c r="S26" s="3"/>
    </row>
    <row r="27" spans="1:19" ht="15.75" thickBot="1" x14ac:dyDescent="0.3">
      <c r="A27" s="1"/>
      <c r="B27" s="175"/>
      <c r="C27" s="177"/>
      <c r="D27" s="194"/>
      <c r="E27" s="196"/>
      <c r="F27" s="198"/>
      <c r="G27" s="203"/>
      <c r="H27" s="196"/>
      <c r="I27" s="205"/>
      <c r="J27" s="194"/>
      <c r="K27" s="196"/>
      <c r="L27" s="198"/>
      <c r="M27" s="208"/>
      <c r="N27" s="196"/>
      <c r="O27" s="198"/>
      <c r="P27" s="203"/>
      <c r="Q27" s="196"/>
      <c r="R27" s="198"/>
      <c r="S27" s="3"/>
    </row>
    <row r="28" spans="1:19" x14ac:dyDescent="0.25">
      <c r="A28" s="1"/>
      <c r="B28" s="18" t="s">
        <v>43</v>
      </c>
      <c r="C28" s="52" t="s">
        <v>44</v>
      </c>
      <c r="D28" s="20">
        <f>'[5]NR 2020'!G28</f>
        <v>4967740.33</v>
      </c>
      <c r="E28" s="21">
        <f>'[5]NR 2020'!H28</f>
        <v>22338.870000000003</v>
      </c>
      <c r="F28" s="22">
        <f t="shared" ref="F28:F38" si="9">D28+E28</f>
        <v>4990079.2</v>
      </c>
      <c r="G28" s="20">
        <f>'[5]NR 2020'!M28</f>
        <v>2761040</v>
      </c>
      <c r="H28" s="21">
        <f>'[5]NR 2020'!N28</f>
        <v>25500</v>
      </c>
      <c r="I28" s="144">
        <f t="shared" ref="I28:I38" si="10">G28+H28</f>
        <v>2786540</v>
      </c>
      <c r="J28" s="145">
        <f>'[5]NR 2020'!Y28</f>
        <v>3106398.83</v>
      </c>
      <c r="K28" s="146">
        <f>'[5]NR 2020'!Z28</f>
        <v>38000</v>
      </c>
      <c r="L28" s="147">
        <f t="shared" ref="L28:L38" si="11">J28+K28</f>
        <v>3144398.83</v>
      </c>
      <c r="M28" s="56">
        <f t="shared" ref="M28:N38" si="12">+J28*1.02</f>
        <v>3168526.8066000002</v>
      </c>
      <c r="N28" s="56">
        <f t="shared" si="12"/>
        <v>38760</v>
      </c>
      <c r="O28" s="22">
        <f t="shared" ref="O28:O38" si="13">M28+N28</f>
        <v>3207286.8066000002</v>
      </c>
      <c r="P28" s="56">
        <f t="shared" ref="P28:Q38" si="14">+M28*1.02</f>
        <v>3231897.3427320002</v>
      </c>
      <c r="Q28" s="56">
        <f t="shared" si="14"/>
        <v>39535.199999999997</v>
      </c>
      <c r="R28" s="22">
        <f t="shared" ref="R28:R38" si="15">P28+Q28</f>
        <v>3271432.5427320004</v>
      </c>
      <c r="S28" s="3"/>
    </row>
    <row r="29" spans="1:19" x14ac:dyDescent="0.25">
      <c r="A29" s="1"/>
      <c r="B29" s="24" t="s">
        <v>45</v>
      </c>
      <c r="C29" s="57" t="s">
        <v>46</v>
      </c>
      <c r="D29" s="20">
        <f>'[5]NR 2020'!G29</f>
        <v>11785809.41</v>
      </c>
      <c r="E29" s="27">
        <f>'[5]NR 2020'!H29</f>
        <v>2327500.81</v>
      </c>
      <c r="F29" s="22">
        <f t="shared" si="9"/>
        <v>14113310.220000001</v>
      </c>
      <c r="G29" s="20">
        <f>'[5]NR 2020'!M29</f>
        <v>10900673.98</v>
      </c>
      <c r="H29" s="27">
        <f>'[5]NR 2020'!N29</f>
        <v>2025500</v>
      </c>
      <c r="I29" s="144">
        <f t="shared" si="10"/>
        <v>12926173.98</v>
      </c>
      <c r="J29" s="149">
        <f>'[5]NR 2020'!Y29</f>
        <v>10860000</v>
      </c>
      <c r="K29" s="155">
        <f>'[5]NR 2020'!Z29</f>
        <v>2407500</v>
      </c>
      <c r="L29" s="151">
        <f t="shared" si="11"/>
        <v>13267500</v>
      </c>
      <c r="M29" s="58">
        <f t="shared" si="12"/>
        <v>11077200</v>
      </c>
      <c r="N29" s="63">
        <f t="shared" si="12"/>
        <v>2455650</v>
      </c>
      <c r="O29" s="22">
        <f t="shared" si="13"/>
        <v>13532850</v>
      </c>
      <c r="P29" s="58">
        <f t="shared" si="14"/>
        <v>11298744</v>
      </c>
      <c r="Q29" s="63">
        <f t="shared" si="14"/>
        <v>2504763</v>
      </c>
      <c r="R29" s="22">
        <f t="shared" si="15"/>
        <v>13803507</v>
      </c>
      <c r="S29" s="3"/>
    </row>
    <row r="30" spans="1:19" x14ac:dyDescent="0.25">
      <c r="A30" s="1"/>
      <c r="B30" s="24" t="s">
        <v>47</v>
      </c>
      <c r="C30" s="35" t="s">
        <v>48</v>
      </c>
      <c r="D30" s="20">
        <f>'[5]NR 2020'!G30</f>
        <v>9090778.2599999979</v>
      </c>
      <c r="E30" s="27">
        <f>'[5]NR 2020'!H30</f>
        <v>53939.41</v>
      </c>
      <c r="F30" s="22">
        <f t="shared" si="9"/>
        <v>9144717.6699999981</v>
      </c>
      <c r="G30" s="20">
        <f>'[5]NR 2020'!M30</f>
        <v>8691017</v>
      </c>
      <c r="H30" s="27">
        <f>'[5]NR 2020'!N30</f>
        <v>44000</v>
      </c>
      <c r="I30" s="144">
        <f t="shared" si="10"/>
        <v>8735017</v>
      </c>
      <c r="J30" s="149">
        <f>'[5]NR 2020'!Y30</f>
        <v>8757000</v>
      </c>
      <c r="K30" s="155">
        <f>'[5]NR 2020'!Z30</f>
        <v>65000</v>
      </c>
      <c r="L30" s="151">
        <f t="shared" si="11"/>
        <v>8822000</v>
      </c>
      <c r="M30" s="58">
        <f t="shared" si="12"/>
        <v>8932140</v>
      </c>
      <c r="N30" s="63">
        <f t="shared" si="12"/>
        <v>66300</v>
      </c>
      <c r="O30" s="22">
        <f t="shared" si="13"/>
        <v>8998440</v>
      </c>
      <c r="P30" s="58">
        <f t="shared" si="14"/>
        <v>9110782.8000000007</v>
      </c>
      <c r="Q30" s="63">
        <f t="shared" si="14"/>
        <v>67626</v>
      </c>
      <c r="R30" s="22">
        <f t="shared" si="15"/>
        <v>9178408.8000000007</v>
      </c>
      <c r="S30" s="3"/>
    </row>
    <row r="31" spans="1:19" x14ac:dyDescent="0.25">
      <c r="A31" s="1"/>
      <c r="B31" s="24" t="s">
        <v>49</v>
      </c>
      <c r="C31" s="35" t="s">
        <v>50</v>
      </c>
      <c r="D31" s="20">
        <f>'[5]NR 2020'!G31</f>
        <v>30470715.739999995</v>
      </c>
      <c r="E31" s="21">
        <f>'[5]NR 2020'!H31</f>
        <v>3946598.0500000003</v>
      </c>
      <c r="F31" s="22">
        <f t="shared" si="9"/>
        <v>34417313.789999992</v>
      </c>
      <c r="G31" s="20">
        <f>'[5]NR 2020'!M31</f>
        <v>30541510.170000002</v>
      </c>
      <c r="H31" s="21">
        <f>'[5]NR 2020'!N31</f>
        <v>3858400</v>
      </c>
      <c r="I31" s="144">
        <f t="shared" si="10"/>
        <v>34399910.170000002</v>
      </c>
      <c r="J31" s="149">
        <f>'[5]NR 2020'!Y31</f>
        <v>29320000</v>
      </c>
      <c r="K31" s="150">
        <f>'[5]NR 2020'!Z31</f>
        <v>4296180</v>
      </c>
      <c r="L31" s="151">
        <f t="shared" si="11"/>
        <v>33616180</v>
      </c>
      <c r="M31" s="58">
        <f t="shared" si="12"/>
        <v>29906400</v>
      </c>
      <c r="N31" s="58">
        <f t="shared" si="12"/>
        <v>4382103.5999999996</v>
      </c>
      <c r="O31" s="22">
        <f t="shared" si="13"/>
        <v>34288503.600000001</v>
      </c>
      <c r="P31" s="58">
        <f t="shared" si="14"/>
        <v>30504528</v>
      </c>
      <c r="Q31" s="58">
        <f t="shared" si="14"/>
        <v>4469745.6719999993</v>
      </c>
      <c r="R31" s="22">
        <f t="shared" si="15"/>
        <v>34974273.671999998</v>
      </c>
      <c r="S31" s="3"/>
    </row>
    <row r="32" spans="1:19" x14ac:dyDescent="0.25">
      <c r="A32" s="1"/>
      <c r="B32" s="24" t="s">
        <v>51</v>
      </c>
      <c r="C32" s="35" t="s">
        <v>52</v>
      </c>
      <c r="D32" s="20">
        <f>'[5]NR 2020'!G32</f>
        <v>47323599.579999998</v>
      </c>
      <c r="E32" s="21">
        <f>'[5]NR 2020'!H32</f>
        <v>2653082.42</v>
      </c>
      <c r="F32" s="22">
        <f t="shared" si="9"/>
        <v>49976682</v>
      </c>
      <c r="G32" s="20">
        <f>'[5]NR 2020'!M32</f>
        <v>54588149.780000001</v>
      </c>
      <c r="H32" s="21">
        <f>'[5]NR 2020'!N32</f>
        <v>2740259.1</v>
      </c>
      <c r="I32" s="144">
        <f t="shared" si="10"/>
        <v>57328408.880000003</v>
      </c>
      <c r="J32" s="149">
        <f>'[5]NR 2020'!Y32</f>
        <v>59384719.997649997</v>
      </c>
      <c r="K32" s="150">
        <f>'[5]NR 2020'!Z32</f>
        <v>2711000</v>
      </c>
      <c r="L32" s="151">
        <f t="shared" si="11"/>
        <v>62095719.997649997</v>
      </c>
      <c r="M32" s="58">
        <f t="shared" si="12"/>
        <v>60572414.397602998</v>
      </c>
      <c r="N32" s="58">
        <f t="shared" si="12"/>
        <v>2765220</v>
      </c>
      <c r="O32" s="22">
        <f t="shared" si="13"/>
        <v>63337634.397602998</v>
      </c>
      <c r="P32" s="58">
        <f t="shared" si="14"/>
        <v>61783862.685555056</v>
      </c>
      <c r="Q32" s="58">
        <f t="shared" si="14"/>
        <v>2820524.4</v>
      </c>
      <c r="R32" s="22">
        <f t="shared" si="15"/>
        <v>64604387.085555054</v>
      </c>
      <c r="S32" s="3"/>
    </row>
    <row r="33" spans="1:19" x14ac:dyDescent="0.25">
      <c r="A33" s="1"/>
      <c r="B33" s="24" t="s">
        <v>53</v>
      </c>
      <c r="C33" s="32" t="s">
        <v>54</v>
      </c>
      <c r="D33" s="20">
        <f>'[5]NR 2020'!G33</f>
        <v>46643573.579999998</v>
      </c>
      <c r="E33" s="21">
        <f>'[5]NR 2020'!H33</f>
        <v>2653082.42</v>
      </c>
      <c r="F33" s="22">
        <f t="shared" si="9"/>
        <v>49296656</v>
      </c>
      <c r="G33" s="20">
        <f>'[5]NR 2020'!M33</f>
        <v>53800485.939999998</v>
      </c>
      <c r="H33" s="21">
        <f>'[5]NR 2020'!N33</f>
        <v>2737037.6</v>
      </c>
      <c r="I33" s="144">
        <f t="shared" si="10"/>
        <v>56537523.539999999</v>
      </c>
      <c r="J33" s="149">
        <f>'[5]NR 2020'!Y33</f>
        <v>58589719.99764999</v>
      </c>
      <c r="K33" s="150">
        <f>'[5]NR 2020'!Z33</f>
        <v>2711000</v>
      </c>
      <c r="L33" s="151">
        <f t="shared" si="11"/>
        <v>61300719.99764999</v>
      </c>
      <c r="M33" s="58">
        <f t="shared" si="12"/>
        <v>59761514.39760299</v>
      </c>
      <c r="N33" s="58">
        <f t="shared" si="12"/>
        <v>2765220</v>
      </c>
      <c r="O33" s="22">
        <f t="shared" si="13"/>
        <v>62526734.39760299</v>
      </c>
      <c r="P33" s="58">
        <f t="shared" si="14"/>
        <v>60956744.685555048</v>
      </c>
      <c r="Q33" s="58">
        <f t="shared" si="14"/>
        <v>2820524.4</v>
      </c>
      <c r="R33" s="22">
        <f t="shared" si="15"/>
        <v>63777269.085555047</v>
      </c>
      <c r="S33" s="3"/>
    </row>
    <row r="34" spans="1:19" x14ac:dyDescent="0.25">
      <c r="A34" s="1"/>
      <c r="B34" s="24" t="s">
        <v>55</v>
      </c>
      <c r="C34" s="64" t="s">
        <v>56</v>
      </c>
      <c r="D34" s="20">
        <f>'[5]NR 2020'!G34</f>
        <v>680026</v>
      </c>
      <c r="E34" s="21">
        <f>'[5]NR 2020'!H34</f>
        <v>0</v>
      </c>
      <c r="F34" s="22">
        <f t="shared" si="9"/>
        <v>680026</v>
      </c>
      <c r="G34" s="20">
        <f>'[5]NR 2020'!M34</f>
        <v>787663.84</v>
      </c>
      <c r="H34" s="21">
        <f>'[5]NR 2020'!N34</f>
        <v>15000</v>
      </c>
      <c r="I34" s="144">
        <f t="shared" si="10"/>
        <v>802663.84</v>
      </c>
      <c r="J34" s="149">
        <f>'[5]NR 2020'!Y34</f>
        <v>795000</v>
      </c>
      <c r="K34" s="150">
        <f>'[5]NR 2020'!Z34</f>
        <v>0</v>
      </c>
      <c r="L34" s="151">
        <f t="shared" si="11"/>
        <v>795000</v>
      </c>
      <c r="M34" s="58">
        <f t="shared" si="12"/>
        <v>810900</v>
      </c>
      <c r="N34" s="58">
        <f t="shared" si="12"/>
        <v>0</v>
      </c>
      <c r="O34" s="22">
        <f t="shared" si="13"/>
        <v>810900</v>
      </c>
      <c r="P34" s="58">
        <f t="shared" si="14"/>
        <v>827118</v>
      </c>
      <c r="Q34" s="58">
        <f t="shared" si="14"/>
        <v>0</v>
      </c>
      <c r="R34" s="22">
        <f t="shared" si="15"/>
        <v>827118</v>
      </c>
      <c r="S34" s="3"/>
    </row>
    <row r="35" spans="1:19" x14ac:dyDescent="0.25">
      <c r="A35" s="1"/>
      <c r="B35" s="24" t="s">
        <v>57</v>
      </c>
      <c r="C35" s="35" t="s">
        <v>58</v>
      </c>
      <c r="D35" s="20">
        <f>'[5]NR 2020'!G35</f>
        <v>17025139.510000002</v>
      </c>
      <c r="E35" s="21">
        <f>'[5]NR 2020'!H35</f>
        <v>959914.48</v>
      </c>
      <c r="F35" s="22">
        <f t="shared" si="9"/>
        <v>17985053.990000002</v>
      </c>
      <c r="G35" s="20">
        <f>'[5]NR 2020'!M35</f>
        <v>19822539.480000004</v>
      </c>
      <c r="H35" s="21">
        <f>'[5]NR 2020'!N35</f>
        <v>985753.5</v>
      </c>
      <c r="I35" s="144">
        <f t="shared" si="10"/>
        <v>20808292.980000004</v>
      </c>
      <c r="J35" s="149">
        <f>'[5]NR 2020'!Y35</f>
        <v>21259729.759158701</v>
      </c>
      <c r="K35" s="150">
        <f>'[5]NR 2020'!Z35</f>
        <v>978838</v>
      </c>
      <c r="L35" s="151">
        <f t="shared" si="11"/>
        <v>22238567.759158701</v>
      </c>
      <c r="M35" s="58">
        <f t="shared" si="12"/>
        <v>21684924.354341876</v>
      </c>
      <c r="N35" s="58">
        <f t="shared" si="12"/>
        <v>998414.76</v>
      </c>
      <c r="O35" s="22">
        <f t="shared" si="13"/>
        <v>22683339.114341877</v>
      </c>
      <c r="P35" s="58">
        <f t="shared" si="14"/>
        <v>22118622.841428712</v>
      </c>
      <c r="Q35" s="58">
        <f t="shared" si="14"/>
        <v>1018383.0552000001</v>
      </c>
      <c r="R35" s="22">
        <f t="shared" si="15"/>
        <v>23137005.896628711</v>
      </c>
      <c r="S35" s="3"/>
    </row>
    <row r="36" spans="1:19" x14ac:dyDescent="0.25">
      <c r="A36" s="1"/>
      <c r="B36" s="24" t="s">
        <v>59</v>
      </c>
      <c r="C36" s="35" t="s">
        <v>60</v>
      </c>
      <c r="D36" s="20">
        <f>'[5]NR 2020'!G36</f>
        <v>75881.859999999986</v>
      </c>
      <c r="E36" s="21">
        <f>'[5]NR 2020'!H36</f>
        <v>358684</v>
      </c>
      <c r="F36" s="22">
        <f t="shared" si="9"/>
        <v>434565.86</v>
      </c>
      <c r="G36" s="20">
        <f>'[5]NR 2020'!M36</f>
        <v>139600</v>
      </c>
      <c r="H36" s="21">
        <f>'[5]NR 2020'!N36</f>
        <v>338500</v>
      </c>
      <c r="I36" s="144">
        <f t="shared" si="10"/>
        <v>478100</v>
      </c>
      <c r="J36" s="149">
        <f>'[5]NR 2020'!Y36</f>
        <v>73100</v>
      </c>
      <c r="K36" s="150">
        <f>'[5]NR 2020'!Z36</f>
        <v>360100</v>
      </c>
      <c r="L36" s="151">
        <f t="shared" si="11"/>
        <v>433200</v>
      </c>
      <c r="M36" s="58">
        <f t="shared" si="12"/>
        <v>74562</v>
      </c>
      <c r="N36" s="58">
        <f t="shared" si="12"/>
        <v>367302</v>
      </c>
      <c r="O36" s="22">
        <f t="shared" si="13"/>
        <v>441864</v>
      </c>
      <c r="P36" s="58">
        <f t="shared" si="14"/>
        <v>76053.240000000005</v>
      </c>
      <c r="Q36" s="58">
        <f t="shared" si="14"/>
        <v>374648.04</v>
      </c>
      <c r="R36" s="22">
        <f t="shared" si="15"/>
        <v>450701.27999999997</v>
      </c>
      <c r="S36" s="3"/>
    </row>
    <row r="37" spans="1:19" x14ac:dyDescent="0.25">
      <c r="A37" s="1"/>
      <c r="B37" s="24" t="s">
        <v>61</v>
      </c>
      <c r="C37" s="35" t="s">
        <v>62</v>
      </c>
      <c r="D37" s="20">
        <f>'[5]NR 2020'!G37</f>
        <v>10571459.58</v>
      </c>
      <c r="E37" s="21">
        <f>'[5]NR 2020'!H37</f>
        <v>1139539.4200000002</v>
      </c>
      <c r="F37" s="22">
        <f t="shared" si="9"/>
        <v>11710999</v>
      </c>
      <c r="G37" s="20">
        <f>'[5]NR 2020'!M37</f>
        <v>10782000</v>
      </c>
      <c r="H37" s="21">
        <f>'[5]NR 2020'!N37</f>
        <v>1501500</v>
      </c>
      <c r="I37" s="144">
        <f t="shared" si="10"/>
        <v>12283500</v>
      </c>
      <c r="J37" s="149">
        <f>'[5]NR 2020'!Y37</f>
        <v>14033165.999999998</v>
      </c>
      <c r="K37" s="150">
        <f>'[5]NR 2020'!Z37</f>
        <v>1288200</v>
      </c>
      <c r="L37" s="151">
        <f t="shared" si="11"/>
        <v>15321365.999999998</v>
      </c>
      <c r="M37" s="58">
        <f t="shared" si="12"/>
        <v>14313829.319999998</v>
      </c>
      <c r="N37" s="58">
        <f t="shared" si="12"/>
        <v>1313964</v>
      </c>
      <c r="O37" s="22">
        <f t="shared" si="13"/>
        <v>15627793.319999998</v>
      </c>
      <c r="P37" s="58">
        <f t="shared" si="14"/>
        <v>14600105.906399999</v>
      </c>
      <c r="Q37" s="58">
        <f t="shared" si="14"/>
        <v>1340243.28</v>
      </c>
      <c r="R37" s="22">
        <f t="shared" si="15"/>
        <v>15940349.186399998</v>
      </c>
      <c r="S37" s="3"/>
    </row>
    <row r="38" spans="1:19" ht="15.75" thickBot="1" x14ac:dyDescent="0.3">
      <c r="A38" s="1"/>
      <c r="B38" s="65" t="s">
        <v>63</v>
      </c>
      <c r="C38" s="66" t="s">
        <v>64</v>
      </c>
      <c r="D38" s="20">
        <f>'[5]NR 2020'!G38</f>
        <v>8301884.7300000191</v>
      </c>
      <c r="E38" s="21">
        <f>'[5]NR 2020'!H38</f>
        <v>1855637.2400000005</v>
      </c>
      <c r="F38" s="39">
        <f t="shared" si="9"/>
        <v>10157521.970000019</v>
      </c>
      <c r="G38" s="20">
        <f>'[5]NR 2020'!M38</f>
        <v>7502848.9900000002</v>
      </c>
      <c r="H38" s="21">
        <f>'[5]NR 2020'!N38</f>
        <v>2320000</v>
      </c>
      <c r="I38" s="153">
        <f t="shared" si="10"/>
        <v>9822848.9900000002</v>
      </c>
      <c r="J38" s="149">
        <f>'[5]NR 2020'!Y38</f>
        <v>7202300.4119868446</v>
      </c>
      <c r="K38" s="150">
        <f>'[5]NR 2020'!Z38</f>
        <v>1840182</v>
      </c>
      <c r="L38" s="151">
        <f t="shared" si="11"/>
        <v>9042482.4119868446</v>
      </c>
      <c r="M38" s="67">
        <f t="shared" si="12"/>
        <v>7346346.4202265814</v>
      </c>
      <c r="N38" s="67">
        <f t="shared" si="12"/>
        <v>1876985.6400000001</v>
      </c>
      <c r="O38" s="39">
        <f t="shared" si="13"/>
        <v>9223332.060226582</v>
      </c>
      <c r="P38" s="67">
        <f t="shared" si="14"/>
        <v>7493273.3486311128</v>
      </c>
      <c r="Q38" s="67">
        <f t="shared" si="14"/>
        <v>1914525.3528000002</v>
      </c>
      <c r="R38" s="39">
        <f t="shared" si="15"/>
        <v>9407798.7014311124</v>
      </c>
      <c r="S38" s="3"/>
    </row>
    <row r="39" spans="1:19" ht="15.75" thickBot="1" x14ac:dyDescent="0.3">
      <c r="A39" s="1"/>
      <c r="B39" s="44" t="s">
        <v>65</v>
      </c>
      <c r="C39" s="70" t="s">
        <v>66</v>
      </c>
      <c r="D39" s="71">
        <f>SUM(D28:D32)+SUM(D35:D38)</f>
        <v>139613009</v>
      </c>
      <c r="E39" s="71">
        <f>SUM(E28:E32)+SUM(E35:E38)</f>
        <v>13317234.700000001</v>
      </c>
      <c r="F39" s="72">
        <f>SUM(F35:F38)+SUM(F28:F32)</f>
        <v>152930243.70000002</v>
      </c>
      <c r="G39" s="71">
        <f>SUM(G28:G32)+SUM(G35:G38)</f>
        <v>145729379.40000001</v>
      </c>
      <c r="H39" s="71">
        <f>SUM(H28:H32)+SUM(H35:H38)</f>
        <v>13839412.6</v>
      </c>
      <c r="I39" s="73">
        <f>SUM(I35:I38)+SUM(I28:I32)</f>
        <v>159568792</v>
      </c>
      <c r="J39" s="74">
        <f>SUM(J28:J32)+SUM(J35:J38)</f>
        <v>153996414.99879554</v>
      </c>
      <c r="K39" s="75">
        <f>SUM(K28:K32)+SUM(K35:K38)</f>
        <v>13985000</v>
      </c>
      <c r="L39" s="74">
        <f>SUM(L35:L38)+SUM(L28:L32)</f>
        <v>167981414.99879554</v>
      </c>
      <c r="M39" s="71">
        <f>SUM(M28:M32)+SUM(M35:M38)</f>
        <v>157076343.29877147</v>
      </c>
      <c r="N39" s="71">
        <f>SUM(N28:N32)+SUM(N35:N38)</f>
        <v>14264700</v>
      </c>
      <c r="O39" s="72">
        <f>SUM(O35:O38)+SUM(O28:O32)</f>
        <v>171341043.29877147</v>
      </c>
      <c r="P39" s="71">
        <f>SUM(P28:P32)+SUM(P35:P38)</f>
        <v>160217870.16474688</v>
      </c>
      <c r="Q39" s="71">
        <f>SUM(Q28:Q32)+SUM(Q35:Q38)</f>
        <v>14549994</v>
      </c>
      <c r="R39" s="72">
        <f>SUM(R35:R38)+SUM(R28:R32)</f>
        <v>174767864.16474688</v>
      </c>
      <c r="S39" s="3"/>
    </row>
    <row r="40" spans="1:19" ht="19.5" thickBot="1" x14ac:dyDescent="0.35">
      <c r="A40" s="1"/>
      <c r="B40" s="76" t="s">
        <v>67</v>
      </c>
      <c r="C40" s="77" t="s">
        <v>68</v>
      </c>
      <c r="D40" s="78">
        <f t="shared" ref="D40:R40" si="16">D24-D39</f>
        <v>-1002333.5500000119</v>
      </c>
      <c r="E40" s="78">
        <f t="shared" si="16"/>
        <v>1136115.2599999961</v>
      </c>
      <c r="F40" s="79">
        <f t="shared" si="16"/>
        <v>133781.70999997854</v>
      </c>
      <c r="G40" s="78">
        <f t="shared" si="16"/>
        <v>-647587.40000000596</v>
      </c>
      <c r="H40" s="78">
        <f t="shared" si="16"/>
        <v>647587.40000000037</v>
      </c>
      <c r="I40" s="80">
        <f t="shared" si="16"/>
        <v>0</v>
      </c>
      <c r="J40" s="78">
        <f t="shared" si="16"/>
        <v>-1070999.9987955391</v>
      </c>
      <c r="K40" s="78">
        <f t="shared" si="16"/>
        <v>1071000</v>
      </c>
      <c r="L40" s="79">
        <f t="shared" si="16"/>
        <v>1.2044608592987061E-3</v>
      </c>
      <c r="M40" s="81">
        <f t="shared" si="16"/>
        <v>-1092419.9987714589</v>
      </c>
      <c r="N40" s="78">
        <f t="shared" si="16"/>
        <v>1092420</v>
      </c>
      <c r="O40" s="79">
        <f t="shared" si="16"/>
        <v>1.2285411357879639E-3</v>
      </c>
      <c r="P40" s="78">
        <f t="shared" si="16"/>
        <v>-1114268.3987468779</v>
      </c>
      <c r="Q40" s="78">
        <f t="shared" si="16"/>
        <v>1114268.4000000004</v>
      </c>
      <c r="R40" s="79">
        <f t="shared" si="16"/>
        <v>1.2531280517578125E-3</v>
      </c>
      <c r="S40" s="3"/>
    </row>
    <row r="41" spans="1:19" ht="15.75" thickBot="1" x14ac:dyDescent="0.3">
      <c r="A41" s="1"/>
      <c r="B41" s="82" t="s">
        <v>69</v>
      </c>
      <c r="C41" s="83" t="s">
        <v>70</v>
      </c>
      <c r="D41" s="84"/>
      <c r="E41" s="85"/>
      <c r="F41" s="86">
        <f>F40-D16</f>
        <v>-120327218.29000002</v>
      </c>
      <c r="G41" s="84"/>
      <c r="H41" s="87"/>
      <c r="I41" s="88">
        <f>I40-G16</f>
        <v>-127400000</v>
      </c>
      <c r="J41" s="89"/>
      <c r="K41" s="87"/>
      <c r="L41" s="86">
        <f>L40-J16</f>
        <v>-134037999.99879554</v>
      </c>
      <c r="M41" s="90"/>
      <c r="N41" s="87"/>
      <c r="O41" s="86">
        <f>O40-M16</f>
        <v>-136718759.99877146</v>
      </c>
      <c r="P41" s="84"/>
      <c r="Q41" s="87"/>
      <c r="R41" s="86">
        <f>R40-P16</f>
        <v>-139453135.19874686</v>
      </c>
      <c r="S41" s="3"/>
    </row>
    <row r="42" spans="1:19" s="96" customFormat="1" ht="8.25" customHeight="1" thickBot="1" x14ac:dyDescent="0.3">
      <c r="A42" s="91"/>
      <c r="B42" s="92"/>
      <c r="C42" s="93"/>
      <c r="D42" s="91"/>
      <c r="E42" s="94"/>
      <c r="F42" s="94"/>
      <c r="G42" s="91"/>
      <c r="H42" s="94"/>
      <c r="I42" s="94"/>
      <c r="J42" s="94"/>
      <c r="K42" s="94"/>
      <c r="L42" s="95"/>
      <c r="M42" s="95"/>
      <c r="N42" s="95"/>
      <c r="O42" s="95"/>
      <c r="P42" s="95"/>
      <c r="Q42" s="95"/>
      <c r="R42" s="95"/>
      <c r="S42" s="95"/>
    </row>
    <row r="43" spans="1:19" s="96" customFormat="1" ht="15.75" customHeight="1" x14ac:dyDescent="0.25">
      <c r="A43" s="91"/>
      <c r="B43" s="97"/>
      <c r="C43" s="212" t="s">
        <v>71</v>
      </c>
      <c r="D43" s="98" t="s">
        <v>72</v>
      </c>
      <c r="E43" s="94"/>
      <c r="F43" s="99"/>
      <c r="G43" s="98" t="s">
        <v>73</v>
      </c>
      <c r="H43" s="94"/>
      <c r="I43" s="94"/>
      <c r="J43" s="98" t="s">
        <v>74</v>
      </c>
      <c r="K43" s="94"/>
      <c r="L43" s="94"/>
      <c r="M43" s="98" t="s">
        <v>75</v>
      </c>
      <c r="N43" s="95"/>
      <c r="O43" s="95"/>
      <c r="P43" s="98" t="s">
        <v>75</v>
      </c>
      <c r="Q43" s="95"/>
      <c r="R43" s="95"/>
      <c r="S43" s="95"/>
    </row>
    <row r="44" spans="1:19" ht="15.75" thickBot="1" x14ac:dyDescent="0.3">
      <c r="A44" s="1"/>
      <c r="B44" s="97"/>
      <c r="C44" s="213"/>
      <c r="D44" s="100">
        <v>0</v>
      </c>
      <c r="E44" s="94"/>
      <c r="F44" s="99"/>
      <c r="G44" s="100">
        <v>0</v>
      </c>
      <c r="H44" s="101"/>
      <c r="I44" s="101"/>
      <c r="J44" s="100">
        <v>0</v>
      </c>
      <c r="K44" s="101"/>
      <c r="L44" s="101"/>
      <c r="M44" s="100">
        <v>0</v>
      </c>
      <c r="N44" s="3"/>
      <c r="O44" s="3"/>
      <c r="P44" s="100">
        <v>0</v>
      </c>
      <c r="Q44" s="3"/>
      <c r="R44" s="3"/>
      <c r="S44" s="3"/>
    </row>
    <row r="45" spans="1:19" s="96" customFormat="1" ht="8.25" customHeight="1" thickBot="1" x14ac:dyDescent="0.3">
      <c r="A45" s="91"/>
      <c r="B45" s="97"/>
      <c r="C45" s="93"/>
      <c r="D45" s="94"/>
      <c r="E45" s="94"/>
      <c r="F45" s="99"/>
      <c r="G45" s="94"/>
      <c r="H45" s="94"/>
      <c r="I45" s="99"/>
      <c r="J45" s="99"/>
      <c r="K45" s="99"/>
      <c r="L45" s="95"/>
      <c r="M45" s="95"/>
      <c r="N45" s="95"/>
      <c r="O45" s="95"/>
      <c r="P45" s="95"/>
      <c r="Q45" s="95"/>
      <c r="R45" s="95"/>
      <c r="S45" s="95"/>
    </row>
    <row r="46" spans="1:19" s="96" customFormat="1" ht="37.5" customHeight="1" thickBot="1" x14ac:dyDescent="0.3">
      <c r="A46" s="91"/>
      <c r="B46" s="97"/>
      <c r="C46" s="212" t="s">
        <v>76</v>
      </c>
      <c r="D46" s="102" t="s">
        <v>77</v>
      </c>
      <c r="E46" s="103" t="s">
        <v>78</v>
      </c>
      <c r="F46" s="99"/>
      <c r="G46" s="102" t="s">
        <v>77</v>
      </c>
      <c r="H46" s="103" t="s">
        <v>78</v>
      </c>
      <c r="I46" s="95"/>
      <c r="J46" s="102" t="s">
        <v>77</v>
      </c>
      <c r="K46" s="103" t="s">
        <v>78</v>
      </c>
      <c r="L46" s="104"/>
      <c r="M46" s="102" t="s">
        <v>77</v>
      </c>
      <c r="N46" s="103" t="s">
        <v>78</v>
      </c>
      <c r="O46" s="95"/>
      <c r="P46" s="102" t="s">
        <v>77</v>
      </c>
      <c r="Q46" s="103" t="s">
        <v>78</v>
      </c>
      <c r="R46" s="95"/>
      <c r="S46" s="95"/>
    </row>
    <row r="47" spans="1:19" ht="15.75" thickBot="1" x14ac:dyDescent="0.3">
      <c r="A47" s="1"/>
      <c r="B47" s="105"/>
      <c r="C47" s="214"/>
      <c r="D47" s="106">
        <v>5000000</v>
      </c>
      <c r="E47" s="107">
        <v>0</v>
      </c>
      <c r="F47" s="99"/>
      <c r="G47" s="106">
        <v>5000000</v>
      </c>
      <c r="H47" s="107">
        <v>0</v>
      </c>
      <c r="I47" s="3"/>
      <c r="J47" s="106">
        <v>6000000</v>
      </c>
      <c r="K47" s="107">
        <v>0</v>
      </c>
      <c r="L47" s="101"/>
      <c r="M47" s="106">
        <v>0</v>
      </c>
      <c r="N47" s="107">
        <v>0</v>
      </c>
      <c r="O47" s="3"/>
      <c r="P47" s="106">
        <v>0</v>
      </c>
      <c r="Q47" s="107">
        <v>0</v>
      </c>
      <c r="R47" s="3"/>
      <c r="S47" s="3"/>
    </row>
    <row r="48" spans="1:19" x14ac:dyDescent="0.25">
      <c r="A48" s="1"/>
      <c r="B48" s="105"/>
      <c r="C48" s="93"/>
      <c r="D48" s="94"/>
      <c r="E48" s="94"/>
      <c r="F48" s="99"/>
      <c r="G48" s="94"/>
      <c r="H48" s="94"/>
      <c r="I48" s="99"/>
      <c r="J48" s="99"/>
      <c r="K48" s="99"/>
      <c r="L48" s="95"/>
      <c r="M48" s="3"/>
      <c r="N48" s="95"/>
      <c r="O48" s="95"/>
      <c r="P48" s="3"/>
      <c r="Q48" s="3"/>
      <c r="R48" s="3"/>
      <c r="S48" s="3"/>
    </row>
    <row r="49" spans="1:19" x14ac:dyDescent="0.25">
      <c r="A49" s="1"/>
      <c r="B49" s="105"/>
      <c r="C49" s="108" t="s">
        <v>79</v>
      </c>
      <c r="D49" s="109" t="s">
        <v>80</v>
      </c>
      <c r="E49" s="94"/>
      <c r="F49" s="3"/>
      <c r="G49" s="109" t="s">
        <v>81</v>
      </c>
      <c r="H49" s="3"/>
      <c r="I49" s="3"/>
      <c r="J49" s="109" t="s">
        <v>82</v>
      </c>
      <c r="K49" s="3"/>
      <c r="L49" s="110"/>
      <c r="M49" s="109" t="s">
        <v>83</v>
      </c>
      <c r="N49" s="110"/>
      <c r="O49" s="110"/>
      <c r="P49" s="109" t="s">
        <v>84</v>
      </c>
      <c r="Q49" s="3"/>
      <c r="R49" s="3"/>
      <c r="S49" s="3"/>
    </row>
    <row r="50" spans="1:19" x14ac:dyDescent="0.25">
      <c r="A50" s="1"/>
      <c r="B50" s="105"/>
      <c r="C50" s="111" t="s">
        <v>101</v>
      </c>
      <c r="D50" s="112">
        <f>SUM(D51:D54)</f>
        <v>4465136</v>
      </c>
      <c r="E50" s="94"/>
      <c r="F50" s="3"/>
      <c r="G50" s="112">
        <f>SUM(G51:G54)</f>
        <v>1157733.9708000005</v>
      </c>
      <c r="H50" s="3"/>
      <c r="I50" s="3"/>
      <c r="J50" s="112">
        <f>SUM(J51:J54)</f>
        <v>8491451.3999530021</v>
      </c>
      <c r="K50" s="3"/>
      <c r="L50" s="113"/>
      <c r="M50" s="112">
        <f>SUM(M51:M54)</f>
        <v>8491451.3999530021</v>
      </c>
      <c r="N50" s="113"/>
      <c r="O50" s="113"/>
      <c r="P50" s="112">
        <f>SUM(P51:P54)</f>
        <v>8491451.3999530021</v>
      </c>
      <c r="Q50" s="3"/>
      <c r="R50" s="3"/>
      <c r="S50" s="3"/>
    </row>
    <row r="51" spans="1:19" x14ac:dyDescent="0.25">
      <c r="A51" s="1"/>
      <c r="B51" s="105"/>
      <c r="C51" s="111" t="s">
        <v>85</v>
      </c>
      <c r="D51" s="112">
        <f>+'[5]NR 2020'!G51</f>
        <v>0</v>
      </c>
      <c r="E51" s="94"/>
      <c r="F51" s="3"/>
      <c r="G51" s="112">
        <v>100000</v>
      </c>
      <c r="H51" s="3"/>
      <c r="I51" s="3"/>
      <c r="J51" s="112">
        <v>100000</v>
      </c>
      <c r="K51" s="3"/>
      <c r="L51" s="113"/>
      <c r="M51" s="112">
        <f>+J51</f>
        <v>100000</v>
      </c>
      <c r="N51" s="113"/>
      <c r="O51" s="113"/>
      <c r="P51" s="112">
        <f>+M51</f>
        <v>100000</v>
      </c>
      <c r="Q51" s="3"/>
      <c r="R51" s="3"/>
      <c r="S51" s="3"/>
    </row>
    <row r="52" spans="1:19" x14ac:dyDescent="0.25">
      <c r="A52" s="1"/>
      <c r="B52" s="105"/>
      <c r="C52" s="111" t="s">
        <v>86</v>
      </c>
      <c r="D52" s="112">
        <f>+'[5]NR 2020'!G52</f>
        <v>4307846</v>
      </c>
      <c r="E52" s="94"/>
      <c r="F52" s="3"/>
      <c r="G52" s="112">
        <f>+'[5]NR 2020'!M52</f>
        <v>989431.98000000045</v>
      </c>
      <c r="H52" s="3"/>
      <c r="I52" s="3"/>
      <c r="J52" s="112">
        <f>+'[5]NR 2020'!Y52</f>
        <v>8209437.0000000019</v>
      </c>
      <c r="K52" s="3"/>
      <c r="L52" s="113"/>
      <c r="M52" s="112">
        <f>+J52</f>
        <v>8209437.0000000019</v>
      </c>
      <c r="N52" s="113"/>
      <c r="O52" s="113"/>
      <c r="P52" s="112">
        <f>+M52</f>
        <v>8209437.0000000019</v>
      </c>
      <c r="Q52" s="3"/>
      <c r="R52" s="3"/>
      <c r="S52" s="3"/>
    </row>
    <row r="53" spans="1:19" x14ac:dyDescent="0.25">
      <c r="A53" s="1"/>
      <c r="B53" s="105"/>
      <c r="C53" s="111" t="s">
        <v>87</v>
      </c>
      <c r="D53" s="112">
        <f>+'[5]NR 2020'!G53</f>
        <v>0</v>
      </c>
      <c r="E53" s="94"/>
      <c r="F53" s="3"/>
      <c r="G53" s="112">
        <f>+'[5]NR 2020'!M53</f>
        <v>0</v>
      </c>
      <c r="H53" s="3"/>
      <c r="I53" s="3"/>
      <c r="J53" s="112">
        <v>0</v>
      </c>
      <c r="K53" s="3"/>
      <c r="L53" s="113"/>
      <c r="M53" s="112">
        <f>+J53</f>
        <v>0</v>
      </c>
      <c r="N53" s="113"/>
      <c r="O53" s="113"/>
      <c r="P53" s="112">
        <f>+M53</f>
        <v>0</v>
      </c>
      <c r="Q53" s="3"/>
      <c r="R53" s="3"/>
      <c r="S53" s="3"/>
    </row>
    <row r="54" spans="1:19" x14ac:dyDescent="0.25">
      <c r="A54" s="1"/>
      <c r="B54" s="105"/>
      <c r="C54" s="114" t="s">
        <v>88</v>
      </c>
      <c r="D54" s="112">
        <f>+'[5]NR 2020'!G54</f>
        <v>157290</v>
      </c>
      <c r="E54" s="94"/>
      <c r="F54" s="3"/>
      <c r="G54" s="112">
        <f>+'[5]NR 2020'!M54</f>
        <v>68301.990800000029</v>
      </c>
      <c r="H54" s="3"/>
      <c r="I54" s="3"/>
      <c r="J54" s="112">
        <f>+'[5]NR 2020'!Y54</f>
        <v>182014.39995299978</v>
      </c>
      <c r="K54" s="3"/>
      <c r="L54" s="113"/>
      <c r="M54" s="112">
        <f>+J54</f>
        <v>182014.39995299978</v>
      </c>
      <c r="N54" s="113"/>
      <c r="O54" s="113"/>
      <c r="P54" s="112">
        <f>+M54</f>
        <v>182014.39995299978</v>
      </c>
      <c r="Q54" s="3"/>
      <c r="R54" s="3"/>
      <c r="S54" s="3"/>
    </row>
    <row r="55" spans="1:19" ht="10.5" customHeight="1" x14ac:dyDescent="0.25">
      <c r="A55" s="1"/>
      <c r="B55" s="105"/>
      <c r="C55" s="93"/>
      <c r="D55" s="94"/>
      <c r="E55" s="9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5"/>
      <c r="C56" s="108" t="s">
        <v>89</v>
      </c>
      <c r="D56" s="109" t="s">
        <v>80</v>
      </c>
      <c r="E56" s="94"/>
      <c r="F56" s="99"/>
      <c r="G56" s="109" t="s">
        <v>90</v>
      </c>
      <c r="H56" s="94"/>
      <c r="I56" s="99"/>
      <c r="J56" s="109" t="s">
        <v>82</v>
      </c>
      <c r="K56" s="99"/>
      <c r="L56" s="3"/>
      <c r="M56" s="109" t="s">
        <v>83</v>
      </c>
      <c r="N56" s="110"/>
      <c r="O56" s="110"/>
      <c r="P56" s="109" t="s">
        <v>84</v>
      </c>
      <c r="Q56" s="3"/>
      <c r="R56" s="3"/>
      <c r="S56" s="3"/>
    </row>
    <row r="57" spans="1:19" x14ac:dyDescent="0.25">
      <c r="A57" s="1"/>
      <c r="B57" s="105"/>
      <c r="C57" s="111"/>
      <c r="D57" s="115">
        <f>+'[5]NR 2020'!E57</f>
        <v>189</v>
      </c>
      <c r="E57" s="94"/>
      <c r="F57" s="99"/>
      <c r="G57" s="115">
        <f>+'[5]NR 2020'!J57</f>
        <v>200</v>
      </c>
      <c r="H57" s="94"/>
      <c r="I57" s="99"/>
      <c r="J57" s="115">
        <v>200</v>
      </c>
      <c r="K57" s="99"/>
      <c r="L57" s="3"/>
      <c r="M57" s="115">
        <f>+J57</f>
        <v>200</v>
      </c>
      <c r="N57" s="3"/>
      <c r="O57" s="3"/>
      <c r="P57" s="115">
        <f>+M57</f>
        <v>200</v>
      </c>
      <c r="Q57" s="3"/>
      <c r="R57" s="3"/>
      <c r="S57" s="3"/>
    </row>
    <row r="58" spans="1:19" x14ac:dyDescent="0.25">
      <c r="A58" s="1"/>
      <c r="B58" s="105"/>
      <c r="C58" s="93"/>
      <c r="D58" s="94"/>
      <c r="E58" s="94"/>
      <c r="F58" s="99"/>
      <c r="G58" s="94"/>
      <c r="H58" s="94"/>
      <c r="I58" s="99"/>
      <c r="J58" s="99"/>
      <c r="K58" s="99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6" t="s">
        <v>91</v>
      </c>
      <c r="C59" s="117"/>
      <c r="D59" s="215"/>
      <c r="E59" s="215"/>
      <c r="F59" s="215"/>
      <c r="G59" s="215"/>
      <c r="H59" s="215"/>
      <c r="I59" s="215"/>
      <c r="J59" s="215"/>
      <c r="K59" s="215"/>
      <c r="L59" s="118"/>
      <c r="M59" s="118"/>
      <c r="N59" s="118"/>
      <c r="O59" s="118"/>
      <c r="P59" s="118"/>
      <c r="Q59" s="118"/>
      <c r="R59" s="119"/>
      <c r="S59" s="3"/>
    </row>
    <row r="60" spans="1:19" x14ac:dyDescent="0.25">
      <c r="A60" s="1"/>
      <c r="B60" s="120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121"/>
      <c r="S60" s="3"/>
    </row>
    <row r="61" spans="1:19" x14ac:dyDescent="0.25">
      <c r="A61" s="1"/>
      <c r="B61" s="209"/>
      <c r="C61" s="210"/>
      <c r="D61" s="210"/>
      <c r="E61" s="210"/>
      <c r="F61" s="210"/>
      <c r="G61" s="210"/>
      <c r="H61" s="210"/>
      <c r="I61" s="210"/>
      <c r="J61" s="210"/>
      <c r="K61" s="210"/>
      <c r="L61" s="96"/>
      <c r="M61" s="96"/>
      <c r="N61" s="96"/>
      <c r="O61" s="96"/>
      <c r="P61" s="96"/>
      <c r="Q61" s="96"/>
      <c r="R61" s="121"/>
      <c r="S61" s="3"/>
    </row>
    <row r="62" spans="1:19" x14ac:dyDescent="0.25">
      <c r="A62" s="1"/>
      <c r="B62" s="209"/>
      <c r="C62" s="210"/>
      <c r="D62" s="210"/>
      <c r="E62" s="210"/>
      <c r="F62" s="210"/>
      <c r="G62" s="210"/>
      <c r="H62" s="210"/>
      <c r="I62" s="210"/>
      <c r="J62" s="210"/>
      <c r="K62" s="210"/>
      <c r="L62" s="96"/>
      <c r="M62" s="96"/>
      <c r="N62" s="96"/>
      <c r="O62" s="96"/>
      <c r="P62" s="96"/>
      <c r="Q62" s="96"/>
      <c r="R62" s="121"/>
      <c r="S62" s="3"/>
    </row>
    <row r="63" spans="1:19" x14ac:dyDescent="0.25">
      <c r="A63" s="1"/>
      <c r="B63" s="209"/>
      <c r="C63" s="210"/>
      <c r="D63" s="210"/>
      <c r="E63" s="210"/>
      <c r="F63" s="210"/>
      <c r="G63" s="210"/>
      <c r="H63" s="210"/>
      <c r="I63" s="210"/>
      <c r="J63" s="210"/>
      <c r="K63" s="210"/>
      <c r="L63" s="96"/>
      <c r="M63" s="96"/>
      <c r="N63" s="96"/>
      <c r="O63" s="96"/>
      <c r="P63" s="96"/>
      <c r="Q63" s="96"/>
      <c r="R63" s="121"/>
      <c r="S63" s="3"/>
    </row>
    <row r="64" spans="1:19" x14ac:dyDescent="0.25">
      <c r="A64" s="1"/>
      <c r="B64" s="209"/>
      <c r="C64" s="210"/>
      <c r="D64" s="210"/>
      <c r="E64" s="210"/>
      <c r="F64" s="210"/>
      <c r="G64" s="210"/>
      <c r="H64" s="210"/>
      <c r="I64" s="210"/>
      <c r="J64" s="210"/>
      <c r="K64" s="210"/>
      <c r="L64" s="96"/>
      <c r="M64" s="96"/>
      <c r="N64" s="96"/>
      <c r="O64" s="96"/>
      <c r="P64" s="96"/>
      <c r="Q64" s="96"/>
      <c r="R64" s="121"/>
      <c r="S64" s="3"/>
    </row>
    <row r="65" spans="1:19" x14ac:dyDescent="0.25">
      <c r="A65" s="1"/>
      <c r="B65" s="122"/>
      <c r="C65" s="123"/>
      <c r="D65" s="124"/>
      <c r="E65" s="124"/>
      <c r="F65" s="124"/>
      <c r="G65" s="124"/>
      <c r="H65" s="124"/>
      <c r="I65" s="124"/>
      <c r="J65" s="124"/>
      <c r="K65" s="124"/>
      <c r="L65" s="96"/>
      <c r="M65" s="96"/>
      <c r="N65" s="96"/>
      <c r="O65" s="96"/>
      <c r="P65" s="96"/>
      <c r="Q65" s="96"/>
      <c r="R65" s="121"/>
      <c r="S65" s="3"/>
    </row>
    <row r="66" spans="1:19" x14ac:dyDescent="0.25">
      <c r="A66" s="1"/>
      <c r="B66" s="125"/>
      <c r="C66" s="126"/>
      <c r="D66" s="124"/>
      <c r="E66" s="124"/>
      <c r="F66" s="124"/>
      <c r="G66" s="124"/>
      <c r="H66" s="124"/>
      <c r="I66" s="124"/>
      <c r="J66" s="124"/>
      <c r="K66" s="124"/>
      <c r="L66" s="96"/>
      <c r="M66" s="96"/>
      <c r="N66" s="96"/>
      <c r="O66" s="96"/>
      <c r="P66" s="96"/>
      <c r="Q66" s="96"/>
      <c r="R66" s="121"/>
      <c r="S66" s="3"/>
    </row>
    <row r="67" spans="1:19" x14ac:dyDescent="0.25">
      <c r="A67" s="1"/>
      <c r="B67" s="122"/>
      <c r="C67" s="127"/>
      <c r="D67" s="124"/>
      <c r="E67" s="124"/>
      <c r="F67" s="124"/>
      <c r="G67" s="124"/>
      <c r="H67" s="124"/>
      <c r="I67" s="124"/>
      <c r="J67" s="124"/>
      <c r="K67" s="124"/>
      <c r="L67" s="96"/>
      <c r="M67" s="96"/>
      <c r="N67" s="96"/>
      <c r="O67" s="96"/>
      <c r="P67" s="96"/>
      <c r="Q67" s="96"/>
      <c r="R67" s="121"/>
      <c r="S67" s="3"/>
    </row>
    <row r="68" spans="1:19" x14ac:dyDescent="0.25">
      <c r="A68" s="1"/>
      <c r="B68" s="122"/>
      <c r="C68" s="127"/>
      <c r="D68" s="124"/>
      <c r="E68" s="124"/>
      <c r="F68" s="124"/>
      <c r="G68" s="124"/>
      <c r="H68" s="124"/>
      <c r="I68" s="124"/>
      <c r="J68" s="124"/>
      <c r="K68" s="124"/>
      <c r="L68" s="96"/>
      <c r="M68" s="96"/>
      <c r="N68" s="96"/>
      <c r="O68" s="96"/>
      <c r="P68" s="96"/>
      <c r="Q68" s="96"/>
      <c r="R68" s="121"/>
      <c r="S68" s="3"/>
    </row>
    <row r="69" spans="1:19" x14ac:dyDescent="0.25">
      <c r="A69" s="1"/>
      <c r="B69" s="128"/>
      <c r="C69" s="129"/>
      <c r="D69" s="130"/>
      <c r="E69" s="130"/>
      <c r="F69" s="130"/>
      <c r="G69" s="130"/>
      <c r="H69" s="130"/>
      <c r="I69" s="130"/>
      <c r="J69" s="130"/>
      <c r="K69" s="130"/>
      <c r="L69" s="131"/>
      <c r="M69" s="131"/>
      <c r="N69" s="131"/>
      <c r="O69" s="131"/>
      <c r="P69" s="131"/>
      <c r="Q69" s="131"/>
      <c r="R69" s="132"/>
      <c r="S69" s="3"/>
    </row>
    <row r="70" spans="1:19" x14ac:dyDescent="0.25">
      <c r="A70" s="91"/>
      <c r="B70" s="133"/>
      <c r="C70" s="134"/>
      <c r="D70" s="135"/>
      <c r="E70" s="135"/>
      <c r="F70" s="135"/>
      <c r="G70" s="135"/>
      <c r="H70" s="135"/>
      <c r="I70" s="135"/>
      <c r="J70" s="135"/>
      <c r="K70" s="135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6" t="s">
        <v>93</v>
      </c>
      <c r="C72" s="137">
        <v>43720</v>
      </c>
      <c r="D72" s="124"/>
      <c r="E72" s="136"/>
      <c r="F72" s="136" t="s">
        <v>94</v>
      </c>
      <c r="G72" s="138" t="s">
        <v>108</v>
      </c>
      <c r="H72" s="136"/>
      <c r="I72" s="136"/>
      <c r="J72" s="136"/>
      <c r="K72" s="136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6"/>
      <c r="C74" s="136"/>
      <c r="D74" s="139"/>
      <c r="E74" s="136"/>
      <c r="F74" s="136" t="s">
        <v>95</v>
      </c>
      <c r="G74" s="140"/>
      <c r="H74" s="136"/>
      <c r="I74" s="136"/>
      <c r="J74" s="136"/>
      <c r="K74" s="136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6"/>
      <c r="C75" s="136"/>
      <c r="D75" s="139"/>
      <c r="E75" s="136"/>
      <c r="F75" s="136"/>
      <c r="G75" s="140"/>
      <c r="H75" s="136"/>
      <c r="I75" s="136"/>
      <c r="J75" s="136"/>
      <c r="K75" s="136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1"/>
      <c r="B77" s="133"/>
      <c r="C77" s="134"/>
      <c r="D77" s="135"/>
      <c r="E77" s="135"/>
      <c r="F77" s="135"/>
      <c r="G77" s="135"/>
      <c r="H77" s="135"/>
      <c r="I77" s="135"/>
      <c r="J77" s="135"/>
      <c r="K77" s="135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B64:K64"/>
    <mergeCell ref="N26:N27"/>
    <mergeCell ref="O26:O27"/>
    <mergeCell ref="P26:P27"/>
    <mergeCell ref="Q26:Q27"/>
    <mergeCell ref="B26:B27"/>
    <mergeCell ref="C46:C47"/>
    <mergeCell ref="D59:K59"/>
    <mergeCell ref="B61:K61"/>
    <mergeCell ref="B62:K62"/>
    <mergeCell ref="B63:K63"/>
    <mergeCell ref="R26:R27"/>
    <mergeCell ref="C43:C44"/>
    <mergeCell ref="H26:H27"/>
    <mergeCell ref="I26:I27"/>
    <mergeCell ref="J26:J27"/>
    <mergeCell ref="K26:K27"/>
    <mergeCell ref="L26:L27"/>
    <mergeCell ref="M26:M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M13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P10:R10"/>
    <mergeCell ref="D12:F12"/>
    <mergeCell ref="G12:I12"/>
    <mergeCell ref="J12:L12"/>
    <mergeCell ref="M12:O12"/>
    <mergeCell ref="P12:R12"/>
    <mergeCell ref="M10:O10"/>
    <mergeCell ref="D4:K4"/>
    <mergeCell ref="D8:K8"/>
    <mergeCell ref="D10:F10"/>
    <mergeCell ref="G10:I10"/>
    <mergeCell ref="J10:L10"/>
  </mergeCells>
  <pageMargins left="0.70866141732283472" right="0.70866141732283472" top="0.78740157480314965" bottom="0.78740157480314965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CHK</vt:lpstr>
      <vt:lpstr>MěLe</vt:lpstr>
      <vt:lpstr>SOS</vt:lpstr>
      <vt:lpstr>ZOO</vt:lpstr>
      <vt:lpstr>TSmCh</vt:lpstr>
      <vt:lpstr>CHK!Oblast_tisku</vt:lpstr>
      <vt:lpstr>MěLe!Oblast_tisku</vt:lpstr>
      <vt:lpstr>SOS!Oblast_tisku</vt:lpstr>
      <vt:lpstr>TSmCh!Oblast_tisku</vt:lpstr>
      <vt:lpstr>ZOO!Oblast_tisku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Matějková Romana</cp:lastModifiedBy>
  <dcterms:created xsi:type="dcterms:W3CDTF">2019-10-11T10:33:47Z</dcterms:created>
  <dcterms:modified xsi:type="dcterms:W3CDTF">2019-10-15T10:14:25Z</dcterms:modified>
</cp:coreProperties>
</file>