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65" windowWidth="15600" windowHeight="9915" tabRatio="982"/>
  </bookViews>
  <sheets>
    <sheet name="Souhrnná tabulka" sheetId="25" r:id="rId1"/>
  </sheets>
  <definedNames>
    <definedName name="_xlnm.Print_Area" localSheetId="0">'Souhrnná tabulka'!$A$1:$O$122</definedName>
  </definedNames>
  <calcPr calcId="145621"/>
</workbook>
</file>

<file path=xl/calcChain.xml><?xml version="1.0" encoding="utf-8"?>
<calcChain xmlns="http://schemas.openxmlformats.org/spreadsheetml/2006/main">
  <c r="G50" i="25" l="1"/>
  <c r="F118" i="25" s="1"/>
  <c r="E50" i="25"/>
  <c r="H17" i="25"/>
  <c r="F116" i="25" s="1"/>
  <c r="H33" i="25"/>
  <c r="I33" i="25" s="1"/>
  <c r="H94" i="25"/>
  <c r="I15" i="25"/>
  <c r="H8" i="25"/>
  <c r="H14" i="25" s="1"/>
  <c r="H80" i="25"/>
  <c r="I80" i="25" s="1"/>
  <c r="I98" i="25"/>
  <c r="I97" i="25"/>
  <c r="G97" i="25"/>
  <c r="I96" i="25"/>
  <c r="G96" i="25"/>
  <c r="I95" i="25"/>
  <c r="G95" i="25"/>
  <c r="G94" i="25" s="1"/>
  <c r="F94" i="25"/>
  <c r="E94" i="25"/>
  <c r="D94" i="25"/>
  <c r="C94" i="25"/>
  <c r="C99" i="25" s="1"/>
  <c r="I93" i="25"/>
  <c r="G93" i="25"/>
  <c r="I92" i="25"/>
  <c r="G92" i="25"/>
  <c r="I91" i="25"/>
  <c r="G91" i="25"/>
  <c r="I90" i="25"/>
  <c r="G90" i="25"/>
  <c r="I89" i="25"/>
  <c r="G89" i="25"/>
  <c r="I88" i="25"/>
  <c r="G88" i="25"/>
  <c r="I87" i="25"/>
  <c r="G87" i="25"/>
  <c r="I86" i="25"/>
  <c r="G86" i="25"/>
  <c r="I85" i="25"/>
  <c r="G85" i="25"/>
  <c r="I84" i="25"/>
  <c r="G84" i="25"/>
  <c r="I83" i="25"/>
  <c r="G83" i="25"/>
  <c r="I82" i="25"/>
  <c r="G82" i="25"/>
  <c r="I81" i="25"/>
  <c r="G81" i="25"/>
  <c r="F80" i="25"/>
  <c r="E80" i="25"/>
  <c r="D80" i="25"/>
  <c r="C80" i="25"/>
  <c r="I79" i="25"/>
  <c r="G79" i="25"/>
  <c r="I78" i="25"/>
  <c r="G78" i="25"/>
  <c r="I77" i="25"/>
  <c r="G77" i="25"/>
  <c r="I76" i="25"/>
  <c r="G76" i="25"/>
  <c r="I75" i="25"/>
  <c r="G75" i="25"/>
  <c r="I74" i="25"/>
  <c r="G74" i="25"/>
  <c r="I73" i="25"/>
  <c r="G73" i="25"/>
  <c r="I72" i="25"/>
  <c r="G72" i="25"/>
  <c r="H71" i="25"/>
  <c r="F71" i="25"/>
  <c r="G71" i="25" s="1"/>
  <c r="I70" i="25"/>
  <c r="G70" i="25"/>
  <c r="I69" i="25"/>
  <c r="G69" i="25"/>
  <c r="I68" i="25"/>
  <c r="G68" i="25"/>
  <c r="I67" i="25"/>
  <c r="G67" i="25"/>
  <c r="I66" i="25"/>
  <c r="G66" i="25"/>
  <c r="I65" i="25"/>
  <c r="G65" i="25"/>
  <c r="I64" i="25"/>
  <c r="G64" i="25"/>
  <c r="I63" i="25"/>
  <c r="G63" i="25"/>
  <c r="I62" i="25"/>
  <c r="G62" i="25"/>
  <c r="C49" i="25"/>
  <c r="K48" i="25"/>
  <c r="C48" i="25"/>
  <c r="C51" i="25" s="1"/>
  <c r="E41" i="25"/>
  <c r="C41" i="25"/>
  <c r="I40" i="25"/>
  <c r="G40" i="25"/>
  <c r="I39" i="25"/>
  <c r="G39" i="25"/>
  <c r="I38" i="25"/>
  <c r="G38" i="25"/>
  <c r="I37" i="25"/>
  <c r="G37" i="25"/>
  <c r="I36" i="25"/>
  <c r="G36" i="25"/>
  <c r="I35" i="25"/>
  <c r="G35" i="25"/>
  <c r="I34" i="25"/>
  <c r="G34" i="25"/>
  <c r="F33" i="25"/>
  <c r="F30" i="25" s="1"/>
  <c r="I32" i="25"/>
  <c r="G32" i="25"/>
  <c r="I31" i="25"/>
  <c r="G31" i="25"/>
  <c r="D30" i="25"/>
  <c r="D41" i="25" s="1"/>
  <c r="G17" i="25"/>
  <c r="I16" i="25"/>
  <c r="F115" i="25" s="1"/>
  <c r="G16" i="25"/>
  <c r="G15" i="25"/>
  <c r="F14" i="25"/>
  <c r="G14" i="25" s="1"/>
  <c r="E14" i="25"/>
  <c r="E18" i="25" s="1"/>
  <c r="D14" i="25"/>
  <c r="D18" i="25" s="1"/>
  <c r="C14" i="25"/>
  <c r="C18" i="25"/>
  <c r="I13" i="25"/>
  <c r="G13" i="25"/>
  <c r="I12" i="25"/>
  <c r="G12" i="25"/>
  <c r="I11" i="25"/>
  <c r="G11" i="25"/>
  <c r="I10" i="25"/>
  <c r="G10" i="25"/>
  <c r="I9" i="25"/>
  <c r="G9" i="25"/>
  <c r="G8" i="25"/>
  <c r="H30" i="25" l="1"/>
  <c r="G49" i="25" s="1"/>
  <c r="H49" i="25" s="1"/>
  <c r="I8" i="25"/>
  <c r="I71" i="25"/>
  <c r="D99" i="25"/>
  <c r="F18" i="25"/>
  <c r="E109" i="25" s="1"/>
  <c r="E111" i="25" s="1"/>
  <c r="F113" i="25" s="1"/>
  <c r="G80" i="25"/>
  <c r="E99" i="25"/>
  <c r="I94" i="25"/>
  <c r="F117" i="25" s="1"/>
  <c r="I17" i="25"/>
  <c r="F50" i="25"/>
  <c r="H50" i="25" s="1"/>
  <c r="F99" i="25"/>
  <c r="G99" i="25" s="1"/>
  <c r="H101" i="25"/>
  <c r="H18" i="25"/>
  <c r="F109" i="25" s="1"/>
  <c r="I14" i="25"/>
  <c r="E110" i="25"/>
  <c r="H99" i="25"/>
  <c r="G33" i="25"/>
  <c r="I18" i="25"/>
  <c r="G18" i="25"/>
  <c r="D49" i="25"/>
  <c r="G30" i="25"/>
  <c r="F29" i="25"/>
  <c r="I30" i="25" l="1"/>
  <c r="F48" i="25"/>
  <c r="F114" i="25"/>
  <c r="H29" i="25"/>
  <c r="I29" i="25" s="1"/>
  <c r="F110" i="25"/>
  <c r="F111" i="25" s="1"/>
  <c r="I99" i="25"/>
  <c r="F119" i="25"/>
  <c r="G29" i="25"/>
  <c r="F41" i="25"/>
  <c r="G41" i="25" s="1"/>
  <c r="D48" i="25"/>
  <c r="E49" i="25"/>
  <c r="H41" i="25" l="1"/>
  <c r="G48" i="25"/>
  <c r="F51" i="25"/>
  <c r="H48" i="25"/>
  <c r="I41" i="25"/>
  <c r="E48" i="25"/>
  <c r="E51" i="25" s="1"/>
  <c r="D51" i="25"/>
  <c r="G51" i="25" l="1"/>
  <c r="H100" i="25"/>
  <c r="H51" i="25"/>
  <c r="J48" i="25"/>
  <c r="L48" i="25" s="1"/>
  <c r="N48" i="25" s="1"/>
</calcChain>
</file>

<file path=xl/sharedStrings.xml><?xml version="1.0" encoding="utf-8"?>
<sst xmlns="http://schemas.openxmlformats.org/spreadsheetml/2006/main" count="157" uniqueCount="132">
  <si>
    <t>Rekapitulace</t>
  </si>
  <si>
    <t>deficit</t>
  </si>
  <si>
    <t>snížení výdajů</t>
  </si>
  <si>
    <t>saldo</t>
  </si>
  <si>
    <t>snížení příjmů</t>
  </si>
  <si>
    <t xml:space="preserve">DRUH PŘÍJMŮ </t>
  </si>
  <si>
    <t xml:space="preserve">Schválený </t>
  </si>
  <si>
    <t>Upravený rozpočet</t>
  </si>
  <si>
    <t>Skutečnost</t>
  </si>
  <si>
    <t>Požadavek</t>
  </si>
  <si>
    <t xml:space="preserve">Rozdíl </t>
  </si>
  <si>
    <t>rozpočet r. 2013</t>
  </si>
  <si>
    <t xml:space="preserve"> r. 2013 </t>
  </si>
  <si>
    <t>k 30.06.2013</t>
  </si>
  <si>
    <t>ke SR</t>
  </si>
  <si>
    <t>Třída 3 - kapitálové příjmy celkem</t>
  </si>
  <si>
    <t>Třída 4 - přijaté transfery celkem</t>
  </si>
  <si>
    <t>P Ř Í J M Y /bez financování/:</t>
  </si>
  <si>
    <t>Financování (revolvingový úvěr)</t>
  </si>
  <si>
    <t>Financování (volné FP na účtech)</t>
  </si>
  <si>
    <t>PŘÍJMY CELKEM :</t>
  </si>
  <si>
    <t xml:space="preserve">ORGANIZAČNÍ JEDNOTKA </t>
  </si>
  <si>
    <t xml:space="preserve">01 - ODBOR EKONOMIKY </t>
  </si>
  <si>
    <t>01 - ODBOR EKONOMIKY - REZERVA</t>
  </si>
  <si>
    <t>01 - ODBOR EKONOMIKY - REZERVA FOND KOMUNIKACÍ</t>
  </si>
  <si>
    <t xml:space="preserve">02 - ORIaMM, oddělení majetkoprávní </t>
  </si>
  <si>
    <t>03 - PROJEKTY EU</t>
  </si>
  <si>
    <t xml:space="preserve">04 - ODBOR SOCIÁLNÍCH VĚCÍ </t>
  </si>
  <si>
    <t xml:space="preserve">05 - OBECNÍ ŽINOSTENSKÝ ÚŘAD, STAVEBNÍ ÚŘAD A ŽIVOTNÍ PROSTŘEDÍ </t>
  </si>
  <si>
    <t xml:space="preserve">06 - ODBOR DOPRAVNÍCH A SPRÁVNÍCH ČINNOSTÍ </t>
  </si>
  <si>
    <t xml:space="preserve">07 - ODBOR ŠKOLSTVÍ </t>
  </si>
  <si>
    <t>08 - ODBOR KANCELÁŘ TAJEMNÍKA</t>
  </si>
  <si>
    <t>08 - ODBOR KANCELÁŘ TAJEMNÍKA (provoz budov a ICT)</t>
  </si>
  <si>
    <t>09 - INTERNÍ AUDIT</t>
  </si>
  <si>
    <t>12 - ÚSEK PERSONÁLNÍ A MZDOVÝ</t>
  </si>
  <si>
    <t>13 - INTERNÍ AUDIT - KP</t>
  </si>
  <si>
    <t xml:space="preserve">15 - MĚSTSKÁ POLICIE </t>
  </si>
  <si>
    <t>16 - JEDN. SBORU DOBROVOL. HASIČŮ</t>
  </si>
  <si>
    <t>17 - ODBOR ROZVOJE, INVESTIC A MAJETKU MĚSTA</t>
  </si>
  <si>
    <t>18 - ORGANIZAČNÍ SLOŽKA - PRACOVNÍ SKUPINA</t>
  </si>
  <si>
    <t>31 - PŘÍSPĚVKOVÉ ORGANIZACE</t>
  </si>
  <si>
    <t>Podkrušnohorský zoopark - provoz</t>
  </si>
  <si>
    <t>Podkrušnohorský zoopark - investice</t>
  </si>
  <si>
    <t>Podkrušnohorský zoopark - půjčka investice dofin. projektů</t>
  </si>
  <si>
    <t>Podkrušnohorský zoopark - půjčka neinvestice dofin. projektů</t>
  </si>
  <si>
    <t>Podkrušnohorský zoopark - neinvestice  projekty</t>
  </si>
  <si>
    <t>Podkrušnohorský zoopark - investice  projekty</t>
  </si>
  <si>
    <t>Městské lesy - provoz</t>
  </si>
  <si>
    <t>Sociální služby Chomutov - provoz</t>
  </si>
  <si>
    <t>Sociální služby Chomutov - projekt</t>
  </si>
  <si>
    <t>Sociální služby Chomutov - investice</t>
  </si>
  <si>
    <t>Technické služby města Chomutova - provoz</t>
  </si>
  <si>
    <t>Technické služby města Chomutova - investice</t>
  </si>
  <si>
    <t>Středisko knihov. a kultur.služeb - provoz</t>
  </si>
  <si>
    <t xml:space="preserve">32 - OBCHODNÍ SPOLEČNOSTI </t>
  </si>
  <si>
    <t>Dopravní podnik měst CV a Jirkova a.s.</t>
  </si>
  <si>
    <t>Dopravní podnik měst CV a Jirkova a.s. - rekreační doprava</t>
  </si>
  <si>
    <t>KULTURA A SPORT CHOMUTOV S.R.O. - provoz</t>
  </si>
  <si>
    <t>KULTURA A SPORT CHOMUTOV S.R.O. - investice</t>
  </si>
  <si>
    <t>VÝDAJE CELKEM :</t>
  </si>
  <si>
    <t>z toho: běžné výdaje</t>
  </si>
  <si>
    <t xml:space="preserve">             kapitálové výdaje</t>
  </si>
  <si>
    <t xml:space="preserve">             financování - (volné FP na účtech)</t>
  </si>
  <si>
    <t xml:space="preserve">             financování - splátka půjčky SFŽP FP</t>
  </si>
  <si>
    <t xml:space="preserve">             financování - splátka půjčených FP</t>
  </si>
  <si>
    <t>NÁVRH ROZPOČTU r. 2014 - PŘÍJMY (v tis. Kč)</t>
  </si>
  <si>
    <t xml:space="preserve"> </t>
  </si>
  <si>
    <t>NÁVRH ROZPOČTU r. 2014 - VÝDAJE (v tis. Kč)</t>
  </si>
  <si>
    <t>Objem příjmů</t>
  </si>
  <si>
    <t xml:space="preserve">Objem výdajů </t>
  </si>
  <si>
    <t>ROZDÍL</t>
  </si>
  <si>
    <t>Třída 5 - běžné výdaje</t>
  </si>
  <si>
    <t>Třída 6 - kapitálové výdaje</t>
  </si>
  <si>
    <t xml:space="preserve">DRUH VÝDAJŮ </t>
  </si>
  <si>
    <t>OKT - ICT</t>
  </si>
  <si>
    <t>MěPo</t>
  </si>
  <si>
    <t>ORIaMM</t>
  </si>
  <si>
    <t>PZOO - půjčka</t>
  </si>
  <si>
    <t>PZOO - vratka nájmů</t>
  </si>
  <si>
    <t>FRMK</t>
  </si>
  <si>
    <t>FRDI</t>
  </si>
  <si>
    <t>IA - projekty</t>
  </si>
  <si>
    <t>Provozní rozpočet</t>
  </si>
  <si>
    <t>Kapitálový rozpočet</t>
  </si>
  <si>
    <t>Příjmy</t>
  </si>
  <si>
    <t>Výdaje</t>
  </si>
  <si>
    <t>Saldo</t>
  </si>
  <si>
    <t>Celkem</t>
  </si>
  <si>
    <t>SOUHRNNÁ REKAPITULACE</t>
  </si>
  <si>
    <t xml:space="preserve">Financování: </t>
  </si>
  <si>
    <t>Financování (volné FP - portfolio J&amp;T Banka)</t>
  </si>
  <si>
    <t>NÁVRH ROZPOČTU r. 2014 - VÝDAJE - PODROBNĚJŠÍ ČLENĚNÍ (v tis. Kč)</t>
  </si>
  <si>
    <t>Čisté provozní saldo</t>
  </si>
  <si>
    <t>Saldo bez vratek dotací</t>
  </si>
  <si>
    <t>saldo konečné</t>
  </si>
  <si>
    <t>z toho:  OSMM</t>
  </si>
  <si>
    <t>provozní náklady projektové</t>
  </si>
  <si>
    <t>rezerva FRMK (jež je provozní, ale účelově určená na investice)</t>
  </si>
  <si>
    <t>PZOO - expozice pandy červené</t>
  </si>
  <si>
    <t>Návrh OE</t>
  </si>
  <si>
    <t xml:space="preserve">Rozdíl oproti </t>
  </si>
  <si>
    <t>požadavku</t>
  </si>
  <si>
    <t>Rozpočet</t>
  </si>
  <si>
    <t>Požadavky</t>
  </si>
  <si>
    <t>Úprava OE</t>
  </si>
  <si>
    <r>
      <t xml:space="preserve">Třída 2 - nedaňové příjmy </t>
    </r>
    <r>
      <rPr>
        <sz val="11"/>
        <rFont val="Calibri"/>
        <family val="2"/>
        <charset val="238"/>
      </rPr>
      <t>- vratky dotací z let minulých</t>
    </r>
  </si>
  <si>
    <r>
      <t xml:space="preserve">Třída 2 - nedaňové příjmy </t>
    </r>
    <r>
      <rPr>
        <sz val="11"/>
        <rFont val="Calibri"/>
        <family val="2"/>
        <charset val="238"/>
      </rPr>
      <t>- vratky dotací</t>
    </r>
  </si>
  <si>
    <r>
      <t xml:space="preserve">Třída 2 - nedaňové příjmy </t>
    </r>
    <r>
      <rPr>
        <sz val="11"/>
        <rFont val="Calibri"/>
        <family val="2"/>
        <charset val="238"/>
      </rPr>
      <t>- vlastní</t>
    </r>
  </si>
  <si>
    <r>
      <t>Třída 1 - daňové příjmy</t>
    </r>
    <r>
      <rPr>
        <sz val="11"/>
        <rFont val="Calibri"/>
        <family val="2"/>
        <charset val="238"/>
      </rPr>
      <t xml:space="preserve"> (celkem = RUD + vlastní)</t>
    </r>
  </si>
  <si>
    <t>Saldo po úpravách OE</t>
  </si>
  <si>
    <t>Příjmy po úpravách OE</t>
  </si>
  <si>
    <t>Výdaje po úpravách OE</t>
  </si>
  <si>
    <t>(plánováno zapojit v roce 2013, zatím však nečerpáno)</t>
  </si>
  <si>
    <t xml:space="preserve">  72 500,0 tis. Kč - portfólio J&amp;T Banka</t>
  </si>
  <si>
    <t>NÁVRH ROZPOČTU r. 2014 - REKAPITULACE (v tis. Kč)</t>
  </si>
  <si>
    <t>Vyplacené vratky dotací</t>
  </si>
  <si>
    <t>Prostředky zadržované URR RS SZ - ROP (stav k 22.10.2013)</t>
  </si>
  <si>
    <t>Financování</t>
  </si>
  <si>
    <t xml:space="preserve">             0,0 tis. Kč - revolvingový úvěr</t>
  </si>
  <si>
    <t>(plně načerpán)</t>
  </si>
  <si>
    <t>(vratky obdržené + část zadržených prostředků)</t>
  </si>
  <si>
    <t>399 178,0 tis. Kč - volné zdroje</t>
  </si>
  <si>
    <t xml:space="preserve"> 330 000,0 tis. Kč - splátka půjčených FP (revolvingový úvěr)</t>
  </si>
  <si>
    <t>portfólio</t>
  </si>
  <si>
    <t>prostředky na účtech + vratky obdržené a zadržené</t>
  </si>
  <si>
    <t>FIN/P vol.fin. prostř.</t>
  </si>
  <si>
    <t>FIN/V splátka úvěru</t>
  </si>
  <si>
    <r>
      <t>FIN/P - J</t>
    </r>
    <r>
      <rPr>
        <sz val="10"/>
        <color indexed="8"/>
        <rFont val="Calibri"/>
        <family val="2"/>
        <charset val="238"/>
      </rPr>
      <t>αT Banka</t>
    </r>
  </si>
  <si>
    <t xml:space="preserve"> Financování: </t>
  </si>
  <si>
    <t>Poznámky:  Stav načerpaného úvěru</t>
  </si>
  <si>
    <t>Návrh rozpočtu statutárního města Chomutova pro rok 2014</t>
  </si>
  <si>
    <t>schválený usn. ZM č. 145 + 146/13                      ze dne 25.11.2013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</si>
</sst>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_ ;[Red]\-#,##0.00\ 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40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name val="Calibri"/>
      <family val="2"/>
      <charset val="238"/>
    </font>
    <font>
      <b/>
      <sz val="12"/>
      <color indexed="9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0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name val="Calibri"/>
      <family val="2"/>
      <charset val="238"/>
    </font>
    <font>
      <sz val="8"/>
      <color indexed="9"/>
      <name val="Calibri"/>
      <family val="2"/>
      <charset val="238"/>
    </font>
    <font>
      <sz val="7"/>
      <color indexed="9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22"/>
      <color indexed="8"/>
      <name val="Calibri"/>
      <family val="2"/>
      <charset val="238"/>
    </font>
    <font>
      <sz val="22"/>
      <color indexed="8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rgb="FF00000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27" fillId="0" borderId="0" applyNumberFormat="0" applyFill="0" applyBorder="0" applyAlignment="0" applyProtection="0"/>
    <xf numFmtId="0" fontId="28" fillId="0" borderId="0" applyNumberFormat="0" applyBorder="0" applyProtection="0"/>
    <xf numFmtId="0" fontId="16" fillId="0" borderId="0"/>
  </cellStyleXfs>
  <cellXfs count="175">
    <xf numFmtId="0" fontId="0" fillId="0" borderId="0" xfId="0"/>
    <xf numFmtId="0" fontId="0" fillId="0" borderId="0" xfId="0" applyFont="1" applyBorder="1"/>
    <xf numFmtId="0" fontId="0" fillId="0" borderId="0" xfId="0" applyFont="1"/>
    <xf numFmtId="0" fontId="4" fillId="0" borderId="0" xfId="0" applyFont="1" applyFill="1" applyBorder="1"/>
    <xf numFmtId="0" fontId="0" fillId="0" borderId="0" xfId="0" applyFont="1" applyFill="1"/>
    <xf numFmtId="0" fontId="0" fillId="0" borderId="0" xfId="0" applyFont="1" applyFill="1" applyBorder="1"/>
    <xf numFmtId="0" fontId="0" fillId="0" borderId="1" xfId="0" applyFont="1" applyBorder="1"/>
    <xf numFmtId="0" fontId="4" fillId="0" borderId="2" xfId="0" applyFont="1" applyBorder="1"/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left"/>
    </xf>
    <xf numFmtId="164" fontId="7" fillId="3" borderId="6" xfId="0" applyNumberFormat="1" applyFont="1" applyFill="1" applyBorder="1"/>
    <xf numFmtId="0" fontId="7" fillId="3" borderId="6" xfId="0" applyFont="1" applyFill="1" applyBorder="1" applyAlignment="1"/>
    <xf numFmtId="164" fontId="4" fillId="0" borderId="7" xfId="0" applyNumberFormat="1" applyFont="1" applyBorder="1"/>
    <xf numFmtId="0" fontId="7" fillId="0" borderId="8" xfId="0" applyFont="1" applyFill="1" applyBorder="1" applyAlignment="1">
      <alignment horizontal="left"/>
    </xf>
    <xf numFmtId="164" fontId="7" fillId="0" borderId="8" xfId="0" applyNumberFormat="1" applyFont="1" applyBorder="1"/>
    <xf numFmtId="0" fontId="9" fillId="0" borderId="8" xfId="0" applyFont="1" applyBorder="1"/>
    <xf numFmtId="164" fontId="4" fillId="0" borderId="8" xfId="0" applyNumberFormat="1" applyFont="1" applyBorder="1"/>
    <xf numFmtId="0" fontId="4" fillId="0" borderId="9" xfId="0" applyFont="1" applyBorder="1"/>
    <xf numFmtId="0" fontId="4" fillId="0" borderId="0" xfId="0" applyFont="1"/>
    <xf numFmtId="0" fontId="4" fillId="0" borderId="0" xfId="0" applyFont="1" applyBorder="1"/>
    <xf numFmtId="0" fontId="7" fillId="0" borderId="0" xfId="0" applyFont="1" applyAlignment="1">
      <alignment horizontal="left"/>
    </xf>
    <xf numFmtId="0" fontId="9" fillId="0" borderId="0" xfId="0" applyFont="1"/>
    <xf numFmtId="0" fontId="7" fillId="0" borderId="0" xfId="0" applyFont="1"/>
    <xf numFmtId="0" fontId="10" fillId="0" borderId="0" xfId="0" applyFont="1"/>
    <xf numFmtId="0" fontId="8" fillId="0" borderId="0" xfId="0" applyFont="1" applyAlignment="1">
      <alignment horizontal="left"/>
    </xf>
    <xf numFmtId="0" fontId="6" fillId="2" borderId="10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left" vertical="center"/>
    </xf>
    <xf numFmtId="4" fontId="7" fillId="0" borderId="6" xfId="0" applyNumberFormat="1" applyFont="1" applyFill="1" applyBorder="1" applyAlignment="1">
      <alignment horizontal="right"/>
    </xf>
    <xf numFmtId="0" fontId="7" fillId="0" borderId="6" xfId="0" applyFont="1" applyBorder="1"/>
    <xf numFmtId="4" fontId="7" fillId="0" borderId="6" xfId="0" applyNumberFormat="1" applyFont="1" applyBorder="1"/>
    <xf numFmtId="0" fontId="1" fillId="2" borderId="5" xfId="0" applyFont="1" applyFill="1" applyBorder="1" applyAlignment="1"/>
    <xf numFmtId="4" fontId="1" fillId="2" borderId="6" xfId="0" applyNumberFormat="1" applyFont="1" applyFill="1" applyBorder="1"/>
    <xf numFmtId="4" fontId="7" fillId="0" borderId="0" xfId="0" applyNumberFormat="1" applyFont="1" applyFill="1" applyBorder="1"/>
    <xf numFmtId="4" fontId="4" fillId="0" borderId="0" xfId="0" applyNumberFormat="1" applyFont="1" applyFill="1" applyBorder="1"/>
    <xf numFmtId="4" fontId="4" fillId="0" borderId="11" xfId="0" applyNumberFormat="1" applyFont="1" applyFill="1" applyBorder="1" applyAlignment="1">
      <alignment horizontal="right"/>
    </xf>
    <xf numFmtId="4" fontId="4" fillId="0" borderId="12" xfId="0" applyNumberFormat="1" applyFont="1" applyFill="1" applyBorder="1" applyAlignment="1">
      <alignment horizontal="right"/>
    </xf>
    <xf numFmtId="4" fontId="4" fillId="0" borderId="7" xfId="0" applyNumberFormat="1" applyFont="1" applyFill="1" applyBorder="1" applyAlignment="1">
      <alignment horizontal="right"/>
    </xf>
    <xf numFmtId="0" fontId="9" fillId="0" borderId="0" xfId="0" applyFont="1" applyBorder="1"/>
    <xf numFmtId="0" fontId="7" fillId="3" borderId="6" xfId="0" applyFont="1" applyFill="1" applyBorder="1"/>
    <xf numFmtId="164" fontId="7" fillId="3" borderId="6" xfId="0" applyNumberFormat="1" applyFont="1" applyFill="1" applyBorder="1" applyAlignment="1">
      <alignment horizontal="right"/>
    </xf>
    <xf numFmtId="0" fontId="7" fillId="3" borderId="6" xfId="0" applyFont="1" applyFill="1" applyBorder="1" applyAlignment="1">
      <alignment horizontal="left"/>
    </xf>
    <xf numFmtId="0" fontId="12" fillId="3" borderId="6" xfId="0" applyFont="1" applyFill="1" applyBorder="1" applyAlignment="1">
      <alignment horizontal="left"/>
    </xf>
    <xf numFmtId="0" fontId="12" fillId="3" borderId="4" xfId="0" applyFont="1" applyFill="1" applyBorder="1" applyAlignment="1">
      <alignment horizontal="left"/>
    </xf>
    <xf numFmtId="0" fontId="7" fillId="3" borderId="10" xfId="0" applyFont="1" applyFill="1" applyBorder="1"/>
    <xf numFmtId="0" fontId="13" fillId="4" borderId="13" xfId="0" applyFont="1" applyFill="1" applyBorder="1" applyAlignment="1">
      <alignment horizontal="left" indent="2"/>
    </xf>
    <xf numFmtId="164" fontId="4" fillId="4" borderId="13" xfId="0" applyNumberFormat="1" applyFont="1" applyFill="1" applyBorder="1"/>
    <xf numFmtId="0" fontId="13" fillId="4" borderId="12" xfId="0" applyFont="1" applyFill="1" applyBorder="1" applyAlignment="1">
      <alignment horizontal="left" indent="2"/>
    </xf>
    <xf numFmtId="164" fontId="4" fillId="4" borderId="7" xfId="0" applyNumberFormat="1" applyFont="1" applyFill="1" applyBorder="1"/>
    <xf numFmtId="0" fontId="13" fillId="4" borderId="7" xfId="0" applyFont="1" applyFill="1" applyBorder="1" applyAlignment="1">
      <alignment horizontal="left" indent="2"/>
    </xf>
    <xf numFmtId="0" fontId="13" fillId="4" borderId="8" xfId="0" applyFont="1" applyFill="1" applyBorder="1" applyAlignment="1">
      <alignment horizontal="left" indent="2"/>
    </xf>
    <xf numFmtId="164" fontId="4" fillId="4" borderId="8" xfId="0" applyNumberFormat="1" applyFont="1" applyFill="1" applyBorder="1"/>
    <xf numFmtId="164" fontId="4" fillId="4" borderId="14" xfId="0" applyNumberFormat="1" applyFont="1" applyFill="1" applyBorder="1"/>
    <xf numFmtId="164" fontId="7" fillId="0" borderId="6" xfId="0" applyNumberFormat="1" applyFont="1" applyBorder="1"/>
    <xf numFmtId="164" fontId="7" fillId="0" borderId="4" xfId="0" applyNumberFormat="1" applyFont="1" applyBorder="1"/>
    <xf numFmtId="164" fontId="8" fillId="0" borderId="15" xfId="0" applyNumberFormat="1" applyFont="1" applyBorder="1"/>
    <xf numFmtId="0" fontId="9" fillId="0" borderId="16" xfId="0" applyFont="1" applyBorder="1"/>
    <xf numFmtId="0" fontId="7" fillId="0" borderId="0" xfId="0" applyFont="1" applyBorder="1"/>
    <xf numFmtId="164" fontId="7" fillId="0" borderId="0" xfId="0" applyNumberFormat="1" applyFont="1" applyBorder="1"/>
    <xf numFmtId="0" fontId="7" fillId="0" borderId="0" xfId="0" applyFont="1" applyFill="1" applyBorder="1" applyAlignment="1">
      <alignment horizontal="right"/>
    </xf>
    <xf numFmtId="164" fontId="7" fillId="0" borderId="0" xfId="0" applyNumberFormat="1" applyFont="1" applyBorder="1" applyAlignment="1"/>
    <xf numFmtId="164" fontId="8" fillId="0" borderId="0" xfId="0" applyNumberFormat="1" applyFont="1" applyBorder="1" applyAlignment="1"/>
    <xf numFmtId="0" fontId="1" fillId="0" borderId="0" xfId="0" applyFont="1" applyFill="1" applyBorder="1" applyAlignment="1"/>
    <xf numFmtId="4" fontId="1" fillId="0" borderId="0" xfId="0" applyNumberFormat="1" applyFont="1" applyFill="1" applyBorder="1"/>
    <xf numFmtId="4" fontId="1" fillId="0" borderId="0" xfId="0" applyNumberFormat="1" applyFont="1" applyFill="1" applyBorder="1" applyAlignment="1">
      <alignment horizontal="left"/>
    </xf>
    <xf numFmtId="4" fontId="3" fillId="0" borderId="0" xfId="0" applyNumberFormat="1" applyFont="1" applyFill="1" applyBorder="1"/>
    <xf numFmtId="4" fontId="7" fillId="0" borderId="0" xfId="0" applyNumberFormat="1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/>
    <xf numFmtId="0" fontId="1" fillId="2" borderId="6" xfId="0" applyFont="1" applyFill="1" applyBorder="1" applyAlignment="1"/>
    <xf numFmtId="0" fontId="7" fillId="0" borderId="12" xfId="0" applyFont="1" applyFill="1" applyBorder="1" applyAlignment="1"/>
    <xf numFmtId="0" fontId="14" fillId="2" borderId="5" xfId="0" applyFont="1" applyFill="1" applyBorder="1" applyAlignment="1"/>
    <xf numFmtId="164" fontId="14" fillId="2" borderId="6" xfId="0" applyNumberFormat="1" applyFont="1" applyFill="1" applyBorder="1"/>
    <xf numFmtId="0" fontId="7" fillId="0" borderId="12" xfId="0" applyFont="1" applyFill="1" applyBorder="1" applyAlignment="1">
      <alignment horizontal="left"/>
    </xf>
    <xf numFmtId="164" fontId="7" fillId="0" borderId="12" xfId="0" applyNumberFormat="1" applyFont="1" applyBorder="1"/>
    <xf numFmtId="0" fontId="9" fillId="0" borderId="12" xfId="0" applyFont="1" applyBorder="1"/>
    <xf numFmtId="164" fontId="4" fillId="0" borderId="12" xfId="0" applyNumberFormat="1" applyFont="1" applyBorder="1"/>
    <xf numFmtId="0" fontId="14" fillId="2" borderId="6" xfId="0" applyFont="1" applyFill="1" applyBorder="1"/>
    <xf numFmtId="164" fontId="14" fillId="2" borderId="17" xfId="0" applyNumberFormat="1" applyFont="1" applyFill="1" applyBorder="1"/>
    <xf numFmtId="0" fontId="7" fillId="0" borderId="0" xfId="0" applyFont="1" applyFill="1" applyBorder="1" applyAlignment="1">
      <alignment horizontal="left" indent="9"/>
    </xf>
    <xf numFmtId="0" fontId="7" fillId="0" borderId="0" xfId="0" applyFont="1" applyFill="1"/>
    <xf numFmtId="0" fontId="4" fillId="0" borderId="0" xfId="0" applyFont="1" applyFill="1"/>
    <xf numFmtId="49" fontId="0" fillId="0" borderId="0" xfId="0" applyNumberFormat="1" applyFont="1"/>
    <xf numFmtId="49" fontId="0" fillId="0" borderId="0" xfId="0" applyNumberFormat="1" applyFont="1" applyFill="1"/>
    <xf numFmtId="49" fontId="0" fillId="0" borderId="0" xfId="0" applyNumberFormat="1" applyFont="1" applyFill="1" applyBorder="1"/>
    <xf numFmtId="49" fontId="4" fillId="0" borderId="0" xfId="0" applyNumberFormat="1" applyFont="1" applyFill="1" applyBorder="1"/>
    <xf numFmtId="4" fontId="0" fillId="0" borderId="0" xfId="0" applyNumberFormat="1" applyFont="1"/>
    <xf numFmtId="4" fontId="7" fillId="0" borderId="6" xfId="0" applyNumberFormat="1" applyFont="1" applyFill="1" applyBorder="1" applyAlignment="1">
      <alignment horizontal="right" vertical="center"/>
    </xf>
    <xf numFmtId="4" fontId="7" fillId="0" borderId="6" xfId="0" applyNumberFormat="1" applyFont="1" applyBorder="1" applyAlignment="1">
      <alignment horizontal="right"/>
    </xf>
    <xf numFmtId="4" fontId="1" fillId="2" borderId="6" xfId="0" applyNumberFormat="1" applyFont="1" applyFill="1" applyBorder="1" applyAlignment="1">
      <alignment horizontal="right"/>
    </xf>
    <xf numFmtId="4" fontId="4" fillId="0" borderId="13" xfId="0" applyNumberFormat="1" applyFont="1" applyBorder="1" applyAlignment="1">
      <alignment horizontal="right"/>
    </xf>
    <xf numFmtId="4" fontId="4" fillId="0" borderId="13" xfId="0" applyNumberFormat="1" applyFont="1" applyBorder="1"/>
    <xf numFmtId="4" fontId="4" fillId="0" borderId="7" xfId="0" applyNumberFormat="1" applyFont="1" applyBorder="1" applyAlignment="1">
      <alignment horizontal="right"/>
    </xf>
    <xf numFmtId="4" fontId="4" fillId="0" borderId="7" xfId="0" applyNumberFormat="1" applyFont="1" applyBorder="1"/>
    <xf numFmtId="4" fontId="4" fillId="0" borderId="18" xfId="0" applyNumberFormat="1" applyFont="1" applyBorder="1" applyAlignment="1">
      <alignment horizontal="right"/>
    </xf>
    <xf numFmtId="4" fontId="4" fillId="0" borderId="18" xfId="0" applyNumberFormat="1" applyFont="1" applyBorder="1"/>
    <xf numFmtId="4" fontId="4" fillId="0" borderId="18" xfId="0" applyNumberFormat="1" applyFont="1" applyFill="1" applyBorder="1" applyAlignment="1">
      <alignment horizontal="right"/>
    </xf>
    <xf numFmtId="4" fontId="4" fillId="0" borderId="13" xfId="0" applyNumberFormat="1" applyFont="1" applyFill="1" applyBorder="1" applyAlignment="1">
      <alignment horizontal="right"/>
    </xf>
    <xf numFmtId="0" fontId="4" fillId="0" borderId="13" xfId="0" applyFont="1" applyBorder="1"/>
    <xf numFmtId="0" fontId="4" fillId="0" borderId="7" xfId="0" applyFont="1" applyBorder="1" applyAlignment="1">
      <alignment horizontal="left" indent="5"/>
    </xf>
    <xf numFmtId="0" fontId="4" fillId="0" borderId="18" xfId="0" applyFont="1" applyBorder="1" applyAlignment="1">
      <alignment horizontal="left" indent="5"/>
    </xf>
    <xf numFmtId="164" fontId="4" fillId="0" borderId="0" xfId="0" applyNumberFormat="1" applyFont="1" applyBorder="1" applyAlignment="1"/>
    <xf numFmtId="49" fontId="1" fillId="2" borderId="3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" fontId="1" fillId="2" borderId="6" xfId="0" applyNumberFormat="1" applyFont="1" applyFill="1" applyBorder="1" applyAlignment="1">
      <alignment horizontal="center" wrapText="1"/>
    </xf>
    <xf numFmtId="4" fontId="0" fillId="0" borderId="12" xfId="0" applyNumberFormat="1" applyFont="1" applyFill="1" applyBorder="1" applyAlignment="1">
      <alignment horizontal="right"/>
    </xf>
    <xf numFmtId="4" fontId="0" fillId="0" borderId="10" xfId="0" applyNumberFormat="1" applyFont="1" applyBorder="1"/>
    <xf numFmtId="4" fontId="0" fillId="0" borderId="10" xfId="0" applyNumberFormat="1" applyFont="1" applyFill="1" applyBorder="1" applyAlignment="1">
      <alignment horizontal="right"/>
    </xf>
    <xf numFmtId="0" fontId="7" fillId="5" borderId="6" xfId="0" applyFont="1" applyFill="1" applyBorder="1" applyAlignment="1"/>
    <xf numFmtId="4" fontId="7" fillId="5" borderId="5" xfId="0" applyNumberFormat="1" applyFont="1" applyFill="1" applyBorder="1" applyAlignment="1">
      <alignment horizontal="right"/>
    </xf>
    <xf numFmtId="4" fontId="7" fillId="5" borderId="6" xfId="0" applyNumberFormat="1" applyFont="1" applyFill="1" applyBorder="1" applyAlignment="1">
      <alignment horizontal="right"/>
    </xf>
    <xf numFmtId="4" fontId="2" fillId="5" borderId="6" xfId="0" applyNumberFormat="1" applyFont="1" applyFill="1" applyBorder="1" applyAlignment="1">
      <alignment horizontal="right"/>
    </xf>
    <xf numFmtId="4" fontId="1" fillId="2" borderId="5" xfId="0" applyNumberFormat="1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64" fontId="0" fillId="0" borderId="0" xfId="0" applyNumberFormat="1" applyFont="1" applyFill="1"/>
    <xf numFmtId="164" fontId="0" fillId="0" borderId="0" xfId="0" applyNumberFormat="1" applyFont="1"/>
    <xf numFmtId="0" fontId="27" fillId="0" borderId="0" xfId="1"/>
    <xf numFmtId="164" fontId="15" fillId="0" borderId="12" xfId="0" applyNumberFormat="1" applyFont="1" applyBorder="1"/>
    <xf numFmtId="164" fontId="4" fillId="0" borderId="18" xfId="0" applyNumberFormat="1" applyFont="1" applyBorder="1"/>
    <xf numFmtId="0" fontId="19" fillId="0" borderId="0" xfId="0" applyFont="1"/>
    <xf numFmtId="4" fontId="19" fillId="0" borderId="0" xfId="0" applyNumberFormat="1" applyFont="1"/>
    <xf numFmtId="4" fontId="21" fillId="0" borderId="0" xfId="0" applyNumberFormat="1" applyFont="1"/>
    <xf numFmtId="4" fontId="7" fillId="0" borderId="0" xfId="0" applyNumberFormat="1" applyFont="1" applyBorder="1"/>
    <xf numFmtId="0" fontId="7" fillId="0" borderId="10" xfId="0" applyFont="1" applyFill="1" applyBorder="1" applyAlignment="1"/>
    <xf numFmtId="4" fontId="4" fillId="0" borderId="1" xfId="0" applyNumberFormat="1" applyFont="1" applyFill="1" applyBorder="1" applyAlignment="1">
      <alignment horizontal="right"/>
    </xf>
    <xf numFmtId="4" fontId="4" fillId="0" borderId="10" xfId="0" applyNumberFormat="1" applyFont="1" applyFill="1" applyBorder="1" applyAlignment="1">
      <alignment horizontal="right"/>
    </xf>
    <xf numFmtId="4" fontId="22" fillId="0" borderId="0" xfId="0" applyNumberFormat="1" applyFont="1" applyFill="1" applyBorder="1" applyAlignment="1">
      <alignment horizontal="center" wrapText="1"/>
    </xf>
    <xf numFmtId="49" fontId="22" fillId="0" borderId="0" xfId="0" applyNumberFormat="1" applyFont="1" applyFill="1" applyBorder="1" applyAlignment="1">
      <alignment horizontal="center" wrapText="1"/>
    </xf>
    <xf numFmtId="4" fontId="23" fillId="0" borderId="0" xfId="0" applyNumberFormat="1" applyFont="1" applyFill="1" applyBorder="1" applyAlignment="1">
      <alignment horizontal="center" wrapText="1"/>
    </xf>
    <xf numFmtId="0" fontId="20" fillId="0" borderId="0" xfId="0" applyFont="1" applyFill="1" applyBorder="1"/>
    <xf numFmtId="4" fontId="22" fillId="0" borderId="0" xfId="0" applyNumberFormat="1" applyFont="1" applyFill="1" applyBorder="1"/>
    <xf numFmtId="0" fontId="7" fillId="0" borderId="7" xfId="0" applyFont="1" applyFill="1" applyBorder="1" applyAlignment="1"/>
    <xf numFmtId="4" fontId="4" fillId="0" borderId="22" xfId="0" applyNumberFormat="1" applyFont="1" applyFill="1" applyBorder="1" applyAlignment="1">
      <alignment horizontal="right"/>
    </xf>
    <xf numFmtId="4" fontId="0" fillId="0" borderId="7" xfId="0" applyNumberFormat="1" applyFont="1" applyFill="1" applyBorder="1" applyAlignment="1">
      <alignment horizontal="right"/>
    </xf>
    <xf numFmtId="0" fontId="19" fillId="0" borderId="0" xfId="0" applyFont="1" applyAlignment="1"/>
    <xf numFmtId="0" fontId="0" fillId="0" borderId="0" xfId="0" applyFont="1" applyAlignment="1">
      <alignment horizontal="left" indent="1"/>
    </xf>
    <xf numFmtId="0" fontId="24" fillId="0" borderId="0" xfId="0" applyFont="1"/>
    <xf numFmtId="164" fontId="15" fillId="0" borderId="8" xfId="0" applyNumberFormat="1" applyFont="1" applyBorder="1"/>
    <xf numFmtId="164" fontId="15" fillId="0" borderId="6" xfId="0" applyNumberFormat="1" applyFont="1" applyBorder="1"/>
    <xf numFmtId="164" fontId="4" fillId="0" borderId="6" xfId="0" applyNumberFormat="1" applyFont="1" applyBorder="1"/>
    <xf numFmtId="0" fontId="1" fillId="6" borderId="5" xfId="0" applyFont="1" applyFill="1" applyBorder="1" applyAlignment="1">
      <alignment horizontal="center"/>
    </xf>
    <xf numFmtId="0" fontId="2" fillId="0" borderId="11" xfId="0" applyFont="1" applyBorder="1"/>
    <xf numFmtId="0" fontId="2" fillId="0" borderId="14" xfId="0" applyFont="1" applyBorder="1"/>
    <xf numFmtId="0" fontId="7" fillId="7" borderId="5" xfId="0" applyFont="1" applyFill="1" applyBorder="1"/>
    <xf numFmtId="0" fontId="1" fillId="6" borderId="17" xfId="0" applyFont="1" applyFill="1" applyBorder="1" applyAlignment="1">
      <alignment horizontal="center"/>
    </xf>
    <xf numFmtId="164" fontId="2" fillId="0" borderId="20" xfId="0" applyNumberFormat="1" applyFont="1" applyBorder="1"/>
    <xf numFmtId="164" fontId="2" fillId="0" borderId="21" xfId="0" applyNumberFormat="1" applyFont="1" applyBorder="1"/>
    <xf numFmtId="164" fontId="7" fillId="7" borderId="17" xfId="0" applyNumberFormat="1" applyFont="1" applyFill="1" applyBorder="1"/>
    <xf numFmtId="0" fontId="1" fillId="6" borderId="6" xfId="0" applyFont="1" applyFill="1" applyBorder="1" applyAlignment="1">
      <alignment horizontal="center"/>
    </xf>
    <xf numFmtId="164" fontId="7" fillId="7" borderId="6" xfId="0" applyNumberFormat="1" applyFont="1" applyFill="1" applyBorder="1"/>
    <xf numFmtId="0" fontId="7" fillId="0" borderId="0" xfId="0" applyFont="1" applyFill="1" applyBorder="1" applyAlignment="1">
      <alignment horizontal="left" indent="1"/>
    </xf>
    <xf numFmtId="2" fontId="0" fillId="0" borderId="0" xfId="0" applyNumberFormat="1" applyFont="1" applyFill="1"/>
    <xf numFmtId="4" fontId="0" fillId="0" borderId="0" xfId="0" applyNumberFormat="1" applyFont="1" applyFill="1" applyBorder="1"/>
    <xf numFmtId="0" fontId="26" fillId="0" borderId="0" xfId="0" applyFont="1"/>
    <xf numFmtId="49" fontId="26" fillId="0" borderId="0" xfId="0" applyNumberFormat="1" applyFont="1"/>
    <xf numFmtId="0" fontId="25" fillId="0" borderId="0" xfId="0" applyFont="1" applyAlignment="1">
      <alignment horizontal="left" vertical="center" indent="15"/>
    </xf>
    <xf numFmtId="0" fontId="25" fillId="0" borderId="2" xfId="0" applyFont="1" applyBorder="1" applyAlignment="1">
      <alignment horizontal="left" vertical="center" indent="15"/>
    </xf>
    <xf numFmtId="0" fontId="6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</cellXfs>
  <cellStyles count="4">
    <cellStyle name="Hypertextový odkaz" xfId="1" builtinId="8"/>
    <cellStyle name="Normální" xfId="0" builtinId="0"/>
    <cellStyle name="normální 2" xfId="2"/>
    <cellStyle name="Normální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1219200</xdr:colOff>
      <xdr:row>1</xdr:row>
      <xdr:rowOff>323850</xdr:rowOff>
    </xdr:to>
    <xdr:pic>
      <xdr:nvPicPr>
        <xdr:cNvPr id="9217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2192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5"/>
  <sheetViews>
    <sheetView showGridLines="0" tabSelected="1" zoomScaleNormal="100" workbookViewId="0">
      <selection activeCell="G5" sqref="G5"/>
    </sheetView>
  </sheetViews>
  <sheetFormatPr defaultColWidth="0" defaultRowHeight="15" zeroHeight="1" x14ac:dyDescent="0.25"/>
  <cols>
    <col min="1" max="1" width="0.42578125" style="2" customWidth="1"/>
    <col min="2" max="2" width="66.5703125" style="2" bestFit="1" customWidth="1"/>
    <col min="3" max="7" width="16.7109375" style="2" customWidth="1"/>
    <col min="8" max="8" width="16.7109375" style="82" customWidth="1"/>
    <col min="9" max="9" width="16.7109375" style="2" customWidth="1"/>
    <col min="10" max="10" width="3.42578125" style="2" customWidth="1"/>
    <col min="11" max="11" width="12.28515625" style="2" hidden="1" customWidth="1"/>
    <col min="12" max="12" width="10.42578125" style="2" hidden="1" customWidth="1"/>
    <col min="13" max="13" width="17.28515625" style="2" hidden="1" customWidth="1"/>
    <col min="14" max="14" width="10.7109375" style="2" hidden="1" customWidth="1"/>
    <col min="15" max="15" width="3.85546875" style="2" hidden="1" customWidth="1"/>
    <col min="16" max="17" width="0" style="2" hidden="1" customWidth="1"/>
    <col min="18" max="16384" width="16.140625" style="2" hidden="1"/>
  </cols>
  <sheetData>
    <row r="1" spans="2:11" ht="28.5" customHeight="1" x14ac:dyDescent="0.25">
      <c r="B1" s="157" t="s">
        <v>130</v>
      </c>
      <c r="C1" s="157"/>
      <c r="D1" s="157"/>
      <c r="E1" s="157"/>
      <c r="F1" s="157"/>
      <c r="G1" s="157"/>
      <c r="H1" t="s">
        <v>131</v>
      </c>
    </row>
    <row r="2" spans="2:11" s="155" customFormat="1" ht="29.25" thickBot="1" x14ac:dyDescent="0.5">
      <c r="B2" s="158"/>
      <c r="C2" s="158"/>
      <c r="D2" s="158"/>
      <c r="E2" s="158"/>
      <c r="F2" s="158"/>
      <c r="G2" s="158"/>
      <c r="H2" s="156"/>
    </row>
    <row r="3" spans="2:11" ht="15" customHeight="1" x14ac:dyDescent="0.25">
      <c r="B3" s="161" t="s">
        <v>65</v>
      </c>
      <c r="C3" s="162"/>
      <c r="D3" s="162"/>
      <c r="E3" s="162"/>
      <c r="F3" s="162"/>
      <c r="G3" s="162"/>
      <c r="H3" s="162"/>
      <c r="I3" s="163"/>
    </row>
    <row r="4" spans="2:11" ht="15.75" customHeight="1" thickBot="1" x14ac:dyDescent="0.3">
      <c r="B4" s="164"/>
      <c r="C4" s="165"/>
      <c r="D4" s="165"/>
      <c r="E4" s="165"/>
      <c r="F4" s="165"/>
      <c r="G4" s="165"/>
      <c r="H4" s="165"/>
      <c r="I4" s="166"/>
      <c r="K4" s="118"/>
    </row>
    <row r="5" spans="2:11" ht="15.75" thickBot="1" x14ac:dyDescent="0.3">
      <c r="B5" s="7"/>
      <c r="C5" s="7"/>
      <c r="D5" s="7"/>
      <c r="E5" s="7"/>
      <c r="F5" s="7"/>
      <c r="G5" s="7"/>
    </row>
    <row r="6" spans="2:11" x14ac:dyDescent="0.25">
      <c r="B6" s="159" t="s">
        <v>5</v>
      </c>
      <c r="C6" s="114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102" t="s">
        <v>99</v>
      </c>
      <c r="I6" s="102" t="s">
        <v>100</v>
      </c>
    </row>
    <row r="7" spans="2:11" ht="15.75" thickBot="1" x14ac:dyDescent="0.3">
      <c r="B7" s="167"/>
      <c r="C7" s="115" t="s">
        <v>11</v>
      </c>
      <c r="D7" s="9" t="s">
        <v>12</v>
      </c>
      <c r="E7" s="9" t="s">
        <v>13</v>
      </c>
      <c r="F7" s="9">
        <v>2014</v>
      </c>
      <c r="G7" s="9" t="s">
        <v>14</v>
      </c>
      <c r="H7" s="103"/>
      <c r="I7" s="103" t="s">
        <v>101</v>
      </c>
    </row>
    <row r="8" spans="2:11" ht="15.75" thickBot="1" x14ac:dyDescent="0.3">
      <c r="B8" s="10" t="s">
        <v>108</v>
      </c>
      <c r="C8" s="11">
        <v>581260</v>
      </c>
      <c r="D8" s="11">
        <v>588523</v>
      </c>
      <c r="E8" s="11">
        <v>325682.5</v>
      </c>
      <c r="F8" s="11">
        <v>564550</v>
      </c>
      <c r="G8" s="11">
        <f t="shared" ref="G8:G18" si="0">SUM(F8-C8)</f>
        <v>-16710</v>
      </c>
      <c r="H8" s="11">
        <f>564550+2603+250</f>
        <v>567403</v>
      </c>
      <c r="I8" s="11">
        <f>H8-F8</f>
        <v>2853</v>
      </c>
    </row>
    <row r="9" spans="2:11" ht="15.75" thickBot="1" x14ac:dyDescent="0.3">
      <c r="B9" s="12" t="s">
        <v>107</v>
      </c>
      <c r="C9" s="11">
        <v>69994</v>
      </c>
      <c r="D9" s="11">
        <v>75682</v>
      </c>
      <c r="E9" s="11">
        <v>37840.800000000003</v>
      </c>
      <c r="F9" s="11">
        <v>68700</v>
      </c>
      <c r="G9" s="11">
        <f t="shared" si="0"/>
        <v>-1294</v>
      </c>
      <c r="H9" s="11">
        <v>69347</v>
      </c>
      <c r="I9" s="11">
        <f t="shared" ref="I9:I17" si="1">H9-F9</f>
        <v>647</v>
      </c>
    </row>
    <row r="10" spans="2:11" ht="15.75" thickBot="1" x14ac:dyDescent="0.3">
      <c r="B10" s="12" t="s">
        <v>106</v>
      </c>
      <c r="C10" s="11">
        <v>286511</v>
      </c>
      <c r="D10" s="11">
        <v>253856</v>
      </c>
      <c r="E10" s="11">
        <v>0</v>
      </c>
      <c r="F10" s="11">
        <v>147959</v>
      </c>
      <c r="G10" s="11">
        <f t="shared" si="0"/>
        <v>-138552</v>
      </c>
      <c r="H10" s="11">
        <v>141600</v>
      </c>
      <c r="I10" s="11">
        <f t="shared" si="1"/>
        <v>-6359</v>
      </c>
    </row>
    <row r="11" spans="2:11" ht="15.75" thickBot="1" x14ac:dyDescent="0.3">
      <c r="B11" s="12" t="s">
        <v>105</v>
      </c>
      <c r="C11" s="11">
        <v>259995</v>
      </c>
      <c r="D11" s="11">
        <v>259995</v>
      </c>
      <c r="E11" s="11">
        <v>0</v>
      </c>
      <c r="F11" s="11">
        <v>0</v>
      </c>
      <c r="G11" s="11">
        <f t="shared" si="0"/>
        <v>-259995</v>
      </c>
      <c r="H11" s="11">
        <v>0</v>
      </c>
      <c r="I11" s="11">
        <f t="shared" si="1"/>
        <v>0</v>
      </c>
    </row>
    <row r="12" spans="2:11" ht="15.75" thickBot="1" x14ac:dyDescent="0.3">
      <c r="B12" s="10" t="s">
        <v>15</v>
      </c>
      <c r="C12" s="11">
        <v>14850</v>
      </c>
      <c r="D12" s="11">
        <v>15850</v>
      </c>
      <c r="E12" s="11">
        <v>12934.8</v>
      </c>
      <c r="F12" s="11">
        <v>10450</v>
      </c>
      <c r="G12" s="11">
        <f t="shared" si="0"/>
        <v>-4400</v>
      </c>
      <c r="H12" s="11">
        <v>10450</v>
      </c>
      <c r="I12" s="11">
        <f t="shared" si="1"/>
        <v>0</v>
      </c>
    </row>
    <row r="13" spans="2:11" ht="15.75" thickBot="1" x14ac:dyDescent="0.3">
      <c r="B13" s="10" t="s">
        <v>16</v>
      </c>
      <c r="C13" s="11">
        <v>41527</v>
      </c>
      <c r="D13" s="11">
        <v>85222.1</v>
      </c>
      <c r="E13" s="11">
        <v>79332.399999999994</v>
      </c>
      <c r="F13" s="11">
        <v>41527</v>
      </c>
      <c r="G13" s="11">
        <f t="shared" si="0"/>
        <v>0</v>
      </c>
      <c r="H13" s="11">
        <v>41527</v>
      </c>
      <c r="I13" s="11">
        <f t="shared" si="1"/>
        <v>0</v>
      </c>
    </row>
    <row r="14" spans="2:11" ht="15.75" thickBot="1" x14ac:dyDescent="0.3">
      <c r="B14" s="10" t="s">
        <v>17</v>
      </c>
      <c r="C14" s="11">
        <f>SUM(C8:C13)</f>
        <v>1254137</v>
      </c>
      <c r="D14" s="11">
        <f>SUM(D8:D13)</f>
        <v>1279128.1000000001</v>
      </c>
      <c r="E14" s="11">
        <f>SUM(E8:E13)</f>
        <v>455790.5</v>
      </c>
      <c r="F14" s="11">
        <f>SUM(F8:F13)</f>
        <v>833186</v>
      </c>
      <c r="G14" s="11">
        <f t="shared" si="0"/>
        <v>-420951</v>
      </c>
      <c r="H14" s="11">
        <f>SUM(H8:H13)</f>
        <v>830327</v>
      </c>
      <c r="I14" s="11">
        <f t="shared" si="1"/>
        <v>-2859</v>
      </c>
    </row>
    <row r="15" spans="2:11" x14ac:dyDescent="0.25">
      <c r="B15" s="73" t="s">
        <v>18</v>
      </c>
      <c r="C15" s="74">
        <v>0</v>
      </c>
      <c r="D15" s="74">
        <v>0</v>
      </c>
      <c r="E15" s="75"/>
      <c r="F15" s="76">
        <v>0</v>
      </c>
      <c r="G15" s="76">
        <f t="shared" si="0"/>
        <v>0</v>
      </c>
      <c r="H15" s="76">
        <v>0</v>
      </c>
      <c r="I15" s="119">
        <f>H15-F15</f>
        <v>0</v>
      </c>
    </row>
    <row r="16" spans="2:11" x14ac:dyDescent="0.25">
      <c r="B16" s="14" t="s">
        <v>90</v>
      </c>
      <c r="C16" s="15">
        <v>65000</v>
      </c>
      <c r="D16" s="15">
        <v>65000</v>
      </c>
      <c r="E16" s="16"/>
      <c r="F16" s="17">
        <v>0</v>
      </c>
      <c r="G16" s="17">
        <f t="shared" si="0"/>
        <v>-65000</v>
      </c>
      <c r="H16" s="17">
        <v>72500</v>
      </c>
      <c r="I16" s="17">
        <f t="shared" si="1"/>
        <v>72500</v>
      </c>
    </row>
    <row r="17" spans="2:14" ht="15.75" thickBot="1" x14ac:dyDescent="0.3">
      <c r="B17" s="14" t="s">
        <v>19</v>
      </c>
      <c r="C17" s="15">
        <v>0</v>
      </c>
      <c r="D17" s="15">
        <v>611</v>
      </c>
      <c r="E17" s="16"/>
      <c r="F17" s="17">
        <v>0</v>
      </c>
      <c r="G17" s="17">
        <f t="shared" si="0"/>
        <v>0</v>
      </c>
      <c r="H17" s="17">
        <f>69178+330000</f>
        <v>399178</v>
      </c>
      <c r="I17" s="17">
        <f t="shared" si="1"/>
        <v>399178</v>
      </c>
    </row>
    <row r="18" spans="2:14" ht="16.5" thickBot="1" x14ac:dyDescent="0.3">
      <c r="B18" s="71" t="s">
        <v>20</v>
      </c>
      <c r="C18" s="72">
        <f>SUM(C14:C17)</f>
        <v>1319137</v>
      </c>
      <c r="D18" s="72">
        <f>SUM(D14:D17)</f>
        <v>1344739.1</v>
      </c>
      <c r="E18" s="72">
        <f>SUM(E14:E17)</f>
        <v>455790.5</v>
      </c>
      <c r="F18" s="72">
        <f>SUM(F14:F17)</f>
        <v>833186</v>
      </c>
      <c r="G18" s="72">
        <f t="shared" si="0"/>
        <v>-485951</v>
      </c>
      <c r="H18" s="72">
        <f>SUM(H14:H17)</f>
        <v>1302005</v>
      </c>
      <c r="I18" s="72">
        <f>SUM(H18-E18)</f>
        <v>846214.5</v>
      </c>
    </row>
    <row r="19" spans="2:14" x14ac:dyDescent="0.25">
      <c r="B19" s="18"/>
      <c r="C19" s="19"/>
      <c r="D19" s="19"/>
      <c r="E19" s="19"/>
      <c r="F19" s="19"/>
      <c r="G19" s="19"/>
    </row>
    <row r="20" spans="2:14" x14ac:dyDescent="0.25">
      <c r="B20" s="20"/>
      <c r="C20" s="21" t="s">
        <v>89</v>
      </c>
      <c r="D20" s="23" t="s">
        <v>118</v>
      </c>
      <c r="E20" s="22"/>
      <c r="F20" s="19" t="s">
        <v>119</v>
      </c>
    </row>
    <row r="21" spans="2:14" x14ac:dyDescent="0.25">
      <c r="B21" s="20"/>
      <c r="C21" s="23" t="s">
        <v>66</v>
      </c>
      <c r="D21" s="23" t="s">
        <v>113</v>
      </c>
      <c r="E21" s="24"/>
      <c r="F21" s="19" t="s">
        <v>112</v>
      </c>
    </row>
    <row r="22" spans="2:14" x14ac:dyDescent="0.25">
      <c r="B22" s="20"/>
      <c r="C22" s="23"/>
      <c r="D22" s="21" t="s">
        <v>121</v>
      </c>
      <c r="E22" s="22"/>
      <c r="F22" s="19" t="s">
        <v>120</v>
      </c>
    </row>
    <row r="23" spans="2:14" ht="15.75" thickBot="1" x14ac:dyDescent="0.3">
      <c r="B23" s="20"/>
      <c r="C23" s="23"/>
      <c r="D23" s="25"/>
      <c r="E23" s="22"/>
      <c r="F23" s="19"/>
      <c r="G23" s="19"/>
    </row>
    <row r="24" spans="2:14" ht="15" customHeight="1" x14ac:dyDescent="0.25">
      <c r="B24" s="161" t="s">
        <v>67</v>
      </c>
      <c r="C24" s="162"/>
      <c r="D24" s="162"/>
      <c r="E24" s="162"/>
      <c r="F24" s="162"/>
      <c r="G24" s="162"/>
      <c r="H24" s="162"/>
      <c r="I24" s="163"/>
    </row>
    <row r="25" spans="2:14" ht="15.75" customHeight="1" thickBot="1" x14ac:dyDescent="0.3">
      <c r="B25" s="164"/>
      <c r="C25" s="165"/>
      <c r="D25" s="165"/>
      <c r="E25" s="165"/>
      <c r="F25" s="165"/>
      <c r="G25" s="165"/>
      <c r="H25" s="165"/>
      <c r="I25" s="166"/>
    </row>
    <row r="26" spans="2:14" ht="15.75" thickBot="1" x14ac:dyDescent="0.3">
      <c r="B26" s="20"/>
      <c r="C26" s="23"/>
      <c r="D26" s="25"/>
      <c r="E26" s="22"/>
      <c r="F26" s="19"/>
      <c r="G26" s="19"/>
      <c r="L26" s="4"/>
      <c r="M26" s="4"/>
      <c r="N26" s="4"/>
    </row>
    <row r="27" spans="2:14" s="4" customFormat="1" x14ac:dyDescent="0.25">
      <c r="B27" s="159" t="s">
        <v>73</v>
      </c>
      <c r="C27" s="114" t="s">
        <v>6</v>
      </c>
      <c r="D27" s="8" t="s">
        <v>7</v>
      </c>
      <c r="E27" s="8" t="s">
        <v>8</v>
      </c>
      <c r="F27" s="8" t="s">
        <v>9</v>
      </c>
      <c r="G27" s="8" t="s">
        <v>10</v>
      </c>
      <c r="H27" s="102" t="s">
        <v>99</v>
      </c>
      <c r="I27" s="102" t="s">
        <v>100</v>
      </c>
      <c r="L27" s="2"/>
      <c r="M27" s="2"/>
      <c r="N27" s="2"/>
    </row>
    <row r="28" spans="2:14" ht="15.75" thickBot="1" x14ac:dyDescent="0.3">
      <c r="B28" s="168"/>
      <c r="C28" s="115" t="s">
        <v>11</v>
      </c>
      <c r="D28" s="26" t="s">
        <v>12</v>
      </c>
      <c r="E28" s="26" t="s">
        <v>13</v>
      </c>
      <c r="F28" s="26">
        <v>2014</v>
      </c>
      <c r="G28" s="26" t="s">
        <v>14</v>
      </c>
      <c r="H28" s="103"/>
      <c r="I28" s="103" t="s">
        <v>101</v>
      </c>
    </row>
    <row r="29" spans="2:14" ht="15.75" thickBot="1" x14ac:dyDescent="0.3">
      <c r="B29" s="27" t="s">
        <v>71</v>
      </c>
      <c r="C29" s="87">
        <v>778490</v>
      </c>
      <c r="D29" s="28">
        <v>761850.1</v>
      </c>
      <c r="E29" s="28">
        <v>305025.09999999998</v>
      </c>
      <c r="F29" s="28">
        <f>F99-F30</f>
        <v>766272</v>
      </c>
      <c r="G29" s="28">
        <f>F29-C29</f>
        <v>-12218</v>
      </c>
      <c r="H29" s="28">
        <f>H99-H30-H104</f>
        <v>737675</v>
      </c>
      <c r="I29" s="28">
        <f>H29-F29</f>
        <v>-28597</v>
      </c>
    </row>
    <row r="30" spans="2:14" ht="15.75" thickBot="1" x14ac:dyDescent="0.3">
      <c r="B30" s="29" t="s">
        <v>72</v>
      </c>
      <c r="C30" s="88">
        <v>240757</v>
      </c>
      <c r="D30" s="88">
        <f>SUM(D31:D40)</f>
        <v>274682</v>
      </c>
      <c r="E30" s="88">
        <v>17355.5</v>
      </c>
      <c r="F30" s="30">
        <f>SUM(F31:F40)</f>
        <v>241348</v>
      </c>
      <c r="G30" s="28">
        <f>F30-C30</f>
        <v>591</v>
      </c>
      <c r="H30" s="30">
        <f>SUM(H31:H40)</f>
        <v>234330</v>
      </c>
      <c r="I30" s="28">
        <f t="shared" ref="I30:I41" si="2">H30-F30</f>
        <v>-7018</v>
      </c>
    </row>
    <row r="31" spans="2:14" x14ac:dyDescent="0.25">
      <c r="B31" s="98" t="s">
        <v>95</v>
      </c>
      <c r="C31" s="90">
        <v>3350</v>
      </c>
      <c r="D31" s="90">
        <v>3350</v>
      </c>
      <c r="E31" s="90">
        <v>633.79999999999995</v>
      </c>
      <c r="F31" s="91">
        <v>3100</v>
      </c>
      <c r="G31" s="97">
        <f t="shared" ref="G31:G41" si="3">F31-C31</f>
        <v>-250</v>
      </c>
      <c r="H31" s="91">
        <v>3100</v>
      </c>
      <c r="I31" s="97">
        <f t="shared" si="2"/>
        <v>0</v>
      </c>
    </row>
    <row r="32" spans="2:14" x14ac:dyDescent="0.25">
      <c r="B32" s="99" t="s">
        <v>81</v>
      </c>
      <c r="C32" s="92">
        <v>175408</v>
      </c>
      <c r="D32" s="92">
        <v>209333</v>
      </c>
      <c r="E32" s="92">
        <v>12152.3</v>
      </c>
      <c r="F32" s="93">
        <v>179030</v>
      </c>
      <c r="G32" s="37">
        <f t="shared" si="3"/>
        <v>3622</v>
      </c>
      <c r="H32" s="93">
        <v>173650</v>
      </c>
      <c r="I32" s="37">
        <f t="shared" si="2"/>
        <v>-5380</v>
      </c>
    </row>
    <row r="33" spans="2:16" x14ac:dyDescent="0.25">
      <c r="B33" s="99" t="s">
        <v>74</v>
      </c>
      <c r="C33" s="92">
        <v>8659</v>
      </c>
      <c r="D33" s="92">
        <v>8659</v>
      </c>
      <c r="E33" s="92">
        <v>2654.3</v>
      </c>
      <c r="F33" s="93">
        <f>2668+3100</f>
        <v>5768</v>
      </c>
      <c r="G33" s="37">
        <f t="shared" si="3"/>
        <v>-2891</v>
      </c>
      <c r="H33" s="93">
        <f>2168+3100</f>
        <v>5268</v>
      </c>
      <c r="I33" s="37">
        <f t="shared" si="2"/>
        <v>-500</v>
      </c>
    </row>
    <row r="34" spans="2:16" x14ac:dyDescent="0.25">
      <c r="B34" s="99" t="s">
        <v>75</v>
      </c>
      <c r="C34" s="92">
        <v>1040</v>
      </c>
      <c r="D34" s="92">
        <v>1040</v>
      </c>
      <c r="E34" s="92">
        <v>978.9</v>
      </c>
      <c r="F34" s="93">
        <v>1950</v>
      </c>
      <c r="G34" s="37">
        <f t="shared" si="3"/>
        <v>910</v>
      </c>
      <c r="H34" s="93">
        <v>1500</v>
      </c>
      <c r="I34" s="37">
        <f t="shared" si="2"/>
        <v>-450</v>
      </c>
    </row>
    <row r="35" spans="2:16" x14ac:dyDescent="0.25">
      <c r="B35" s="99" t="s">
        <v>76</v>
      </c>
      <c r="C35" s="92">
        <v>2000</v>
      </c>
      <c r="D35" s="92">
        <v>2000</v>
      </c>
      <c r="E35" s="92">
        <v>693.6</v>
      </c>
      <c r="F35" s="93">
        <v>2200</v>
      </c>
      <c r="G35" s="37">
        <f t="shared" si="3"/>
        <v>200</v>
      </c>
      <c r="H35" s="93">
        <v>2200</v>
      </c>
      <c r="I35" s="37">
        <f t="shared" si="2"/>
        <v>0</v>
      </c>
    </row>
    <row r="36" spans="2:16" x14ac:dyDescent="0.25">
      <c r="B36" s="99" t="s">
        <v>77</v>
      </c>
      <c r="C36" s="92">
        <v>8500</v>
      </c>
      <c r="D36" s="92">
        <v>8500</v>
      </c>
      <c r="E36" s="92">
        <v>0</v>
      </c>
      <c r="F36" s="93">
        <v>8500</v>
      </c>
      <c r="G36" s="37">
        <f t="shared" si="3"/>
        <v>0</v>
      </c>
      <c r="H36" s="93">
        <v>7812</v>
      </c>
      <c r="I36" s="37">
        <f t="shared" si="2"/>
        <v>-688</v>
      </c>
    </row>
    <row r="37" spans="2:16" x14ac:dyDescent="0.25">
      <c r="B37" s="99" t="s">
        <v>78</v>
      </c>
      <c r="C37" s="92">
        <v>800</v>
      </c>
      <c r="D37" s="92">
        <v>800</v>
      </c>
      <c r="E37" s="92">
        <v>0</v>
      </c>
      <c r="F37" s="93">
        <v>800</v>
      </c>
      <c r="G37" s="37">
        <f t="shared" si="3"/>
        <v>0</v>
      </c>
      <c r="H37" s="93">
        <v>800</v>
      </c>
      <c r="I37" s="37">
        <f t="shared" si="2"/>
        <v>0</v>
      </c>
    </row>
    <row r="38" spans="2:16" x14ac:dyDescent="0.25">
      <c r="B38" s="99" t="s">
        <v>98</v>
      </c>
      <c r="C38" s="92">
        <v>1000</v>
      </c>
      <c r="D38" s="92">
        <v>1000</v>
      </c>
      <c r="E38" s="92">
        <v>0</v>
      </c>
      <c r="F38" s="93">
        <v>0</v>
      </c>
      <c r="G38" s="37">
        <f t="shared" si="3"/>
        <v>-1000</v>
      </c>
      <c r="H38" s="93">
        <v>0</v>
      </c>
      <c r="I38" s="37">
        <f t="shared" si="2"/>
        <v>0</v>
      </c>
    </row>
    <row r="39" spans="2:16" x14ac:dyDescent="0.25">
      <c r="B39" s="99" t="s">
        <v>79</v>
      </c>
      <c r="C39" s="92">
        <v>30000</v>
      </c>
      <c r="D39" s="92">
        <v>30000</v>
      </c>
      <c r="E39" s="92">
        <v>229.9</v>
      </c>
      <c r="F39" s="93">
        <v>30000</v>
      </c>
      <c r="G39" s="37">
        <f t="shared" si="3"/>
        <v>0</v>
      </c>
      <c r="H39" s="93">
        <v>30000</v>
      </c>
      <c r="I39" s="37">
        <f t="shared" si="2"/>
        <v>0</v>
      </c>
    </row>
    <row r="40" spans="2:16" ht="15.75" thickBot="1" x14ac:dyDescent="0.3">
      <c r="B40" s="100" t="s">
        <v>80</v>
      </c>
      <c r="C40" s="94">
        <v>10000</v>
      </c>
      <c r="D40" s="94">
        <v>10000</v>
      </c>
      <c r="E40" s="94">
        <v>12.7</v>
      </c>
      <c r="F40" s="95">
        <v>10000</v>
      </c>
      <c r="G40" s="96">
        <f t="shared" si="3"/>
        <v>0</v>
      </c>
      <c r="H40" s="95">
        <v>10000</v>
      </c>
      <c r="I40" s="96">
        <f t="shared" si="2"/>
        <v>0</v>
      </c>
      <c r="L40" s="4"/>
      <c r="M40" s="4"/>
      <c r="N40" s="4"/>
    </row>
    <row r="41" spans="2:16" ht="15.75" thickBot="1" x14ac:dyDescent="0.3">
      <c r="B41" s="31" t="s">
        <v>59</v>
      </c>
      <c r="C41" s="32">
        <f>C29+C30</f>
        <v>1019247</v>
      </c>
      <c r="D41" s="32">
        <f>D29+D30</f>
        <v>1036532.1</v>
      </c>
      <c r="E41" s="32">
        <f>E29+E30</f>
        <v>322380.59999999998</v>
      </c>
      <c r="F41" s="32">
        <f>F29+F30</f>
        <v>1007620</v>
      </c>
      <c r="G41" s="89">
        <f t="shared" si="3"/>
        <v>-11627</v>
      </c>
      <c r="H41" s="32">
        <f>H29+H30</f>
        <v>972005</v>
      </c>
      <c r="I41" s="89">
        <f t="shared" si="2"/>
        <v>-35615</v>
      </c>
      <c r="L41" s="5"/>
      <c r="M41" s="5"/>
      <c r="N41" s="5"/>
    </row>
    <row r="42" spans="2:16" s="4" customFormat="1" x14ac:dyDescent="0.25">
      <c r="B42" s="62"/>
      <c r="C42" s="63"/>
      <c r="D42" s="64"/>
      <c r="E42" s="65"/>
      <c r="F42" s="63"/>
      <c r="G42" s="65"/>
      <c r="H42" s="153"/>
      <c r="L42" s="5"/>
      <c r="M42" s="5"/>
      <c r="N42" s="5"/>
    </row>
    <row r="43" spans="2:16" s="5" customFormat="1" ht="15.75" thickBot="1" x14ac:dyDescent="0.3">
      <c r="B43" s="62"/>
      <c r="C43" s="63"/>
      <c r="D43" s="64"/>
      <c r="E43" s="65"/>
      <c r="F43" s="63"/>
      <c r="G43" s="65"/>
      <c r="H43" s="84"/>
      <c r="L43" s="3"/>
      <c r="M43" s="3"/>
      <c r="N43" s="3"/>
    </row>
    <row r="44" spans="2:16" s="5" customFormat="1" ht="15" customHeight="1" x14ac:dyDescent="0.25">
      <c r="B44" s="161" t="s">
        <v>114</v>
      </c>
      <c r="C44" s="162"/>
      <c r="D44" s="162"/>
      <c r="E44" s="162"/>
      <c r="F44" s="162"/>
      <c r="G44" s="162"/>
      <c r="H44" s="163"/>
      <c r="I44" s="154"/>
      <c r="L44" s="3"/>
      <c r="M44" s="3"/>
      <c r="N44" s="3"/>
    </row>
    <row r="45" spans="2:16" s="3" customFormat="1" ht="15.75" customHeight="1" thickBot="1" x14ac:dyDescent="0.3">
      <c r="B45" s="164"/>
      <c r="C45" s="165"/>
      <c r="D45" s="165"/>
      <c r="E45" s="165"/>
      <c r="F45" s="165"/>
      <c r="G45" s="165"/>
      <c r="H45" s="166"/>
    </row>
    <row r="46" spans="2:16" s="3" customFormat="1" ht="15.75" thickBot="1" x14ac:dyDescent="0.3">
      <c r="B46" s="62"/>
      <c r="C46" s="63"/>
      <c r="D46" s="64"/>
      <c r="E46" s="65"/>
      <c r="F46" s="63"/>
      <c r="G46" s="65"/>
      <c r="H46" s="85"/>
    </row>
    <row r="47" spans="2:16" ht="30.75" customHeight="1" thickBot="1" x14ac:dyDescent="0.3">
      <c r="B47" s="69" t="s">
        <v>88</v>
      </c>
      <c r="C47" s="112" t="s">
        <v>84</v>
      </c>
      <c r="D47" s="113" t="s">
        <v>85</v>
      </c>
      <c r="E47" s="113" t="s">
        <v>86</v>
      </c>
      <c r="F47" s="104" t="s">
        <v>110</v>
      </c>
      <c r="G47" s="104" t="s">
        <v>111</v>
      </c>
      <c r="H47" s="104" t="s">
        <v>109</v>
      </c>
      <c r="J47" s="128" t="s">
        <v>93</v>
      </c>
      <c r="K47" s="129" t="s">
        <v>96</v>
      </c>
      <c r="L47" s="128" t="s">
        <v>92</v>
      </c>
      <c r="M47" s="130" t="s">
        <v>97</v>
      </c>
      <c r="N47" s="128" t="s">
        <v>94</v>
      </c>
      <c r="O47" s="131"/>
      <c r="P47" s="131"/>
    </row>
    <row r="48" spans="2:16" x14ac:dyDescent="0.25">
      <c r="B48" s="70" t="s">
        <v>82</v>
      </c>
      <c r="C48" s="35">
        <f>F8+F9+F10+F13</f>
        <v>822736</v>
      </c>
      <c r="D48" s="36">
        <f>F99-D49</f>
        <v>766272</v>
      </c>
      <c r="E48" s="105">
        <f>C48-D48</f>
        <v>56464</v>
      </c>
      <c r="F48" s="107">
        <f>C48+I14</f>
        <v>819877</v>
      </c>
      <c r="G48" s="107">
        <f>H29</f>
        <v>737675</v>
      </c>
      <c r="H48" s="106">
        <f>F48-G48</f>
        <v>82202</v>
      </c>
      <c r="J48" s="132">
        <f>H48-H10</f>
        <v>-59398</v>
      </c>
      <c r="K48" s="132">
        <f>197330-172730</f>
        <v>24600</v>
      </c>
      <c r="L48" s="132">
        <f>J48+K48</f>
        <v>-34798</v>
      </c>
      <c r="M48" s="132">
        <v>12800</v>
      </c>
      <c r="N48" s="132">
        <f>L48+M48</f>
        <v>-21998</v>
      </c>
      <c r="O48" s="131"/>
      <c r="P48" s="131"/>
    </row>
    <row r="49" spans="2:14" x14ac:dyDescent="0.25">
      <c r="B49" s="133" t="s">
        <v>83</v>
      </c>
      <c r="C49" s="134">
        <f>F12</f>
        <v>10450</v>
      </c>
      <c r="D49" s="37">
        <f>F30</f>
        <v>241348</v>
      </c>
      <c r="E49" s="135">
        <f>C49-D49</f>
        <v>-230898</v>
      </c>
      <c r="F49" s="134">
        <v>10450</v>
      </c>
      <c r="G49" s="37">
        <f>H30</f>
        <v>234330</v>
      </c>
      <c r="H49" s="135">
        <f>F49-G49</f>
        <v>-223880</v>
      </c>
      <c r="I49" s="34"/>
      <c r="J49" s="82"/>
      <c r="L49" s="4"/>
      <c r="M49" s="4"/>
      <c r="N49" s="4"/>
    </row>
    <row r="50" spans="2:14" ht="15.75" thickBot="1" x14ac:dyDescent="0.3">
      <c r="B50" s="125" t="s">
        <v>117</v>
      </c>
      <c r="C50" s="126">
        <v>0</v>
      </c>
      <c r="D50" s="127">
        <v>0</v>
      </c>
      <c r="E50" s="107">
        <f>C50-D50</f>
        <v>0</v>
      </c>
      <c r="F50" s="126">
        <f>H17+H16</f>
        <v>471678</v>
      </c>
      <c r="G50" s="126">
        <f>H104</f>
        <v>330000</v>
      </c>
      <c r="H50" s="135">
        <f>F50-G50</f>
        <v>141678</v>
      </c>
      <c r="I50" s="34"/>
      <c r="J50" s="82"/>
      <c r="L50" s="4"/>
      <c r="M50" s="4"/>
      <c r="N50" s="4"/>
    </row>
    <row r="51" spans="2:14" ht="15.75" thickBot="1" x14ac:dyDescent="0.3">
      <c r="B51" s="108" t="s">
        <v>87</v>
      </c>
      <c r="C51" s="109">
        <f>SUM(C48:C50)</f>
        <v>833186</v>
      </c>
      <c r="D51" s="110">
        <f>SUM(D48:D49)</f>
        <v>1007620</v>
      </c>
      <c r="E51" s="111">
        <f>SUM(E48:E49)</f>
        <v>-174434</v>
      </c>
      <c r="F51" s="109">
        <f>SUM(F48:F50)</f>
        <v>1302005</v>
      </c>
      <c r="G51" s="109">
        <f>SUM(G48:G50)</f>
        <v>1302005</v>
      </c>
      <c r="H51" s="111">
        <f>SUM(H48:H50)</f>
        <v>0</v>
      </c>
      <c r="I51" s="34"/>
      <c r="J51" s="82"/>
      <c r="K51" s="86"/>
      <c r="L51" s="4"/>
      <c r="M51" s="4"/>
      <c r="N51" s="4"/>
    </row>
    <row r="52" spans="2:14" s="4" customFormat="1" x14ac:dyDescent="0.25">
      <c r="B52" s="68"/>
      <c r="C52" s="66"/>
      <c r="D52" s="66"/>
      <c r="E52" s="67"/>
      <c r="F52" s="33"/>
      <c r="H52" s="83"/>
      <c r="J52" s="34"/>
      <c r="L52" s="2"/>
      <c r="M52" s="2"/>
      <c r="N52" s="2"/>
    </row>
    <row r="53" spans="2:14" x14ac:dyDescent="0.25">
      <c r="B53" s="152" t="s">
        <v>129</v>
      </c>
      <c r="C53" s="66">
        <v>450000</v>
      </c>
      <c r="D53" s="66"/>
      <c r="E53" s="67"/>
      <c r="F53" s="33"/>
      <c r="G53" s="4"/>
      <c r="H53" s="83"/>
    </row>
    <row r="54" spans="2:14" x14ac:dyDescent="0.25">
      <c r="B54" s="79" t="s">
        <v>115</v>
      </c>
      <c r="C54" s="123">
        <v>162999.70000000001</v>
      </c>
      <c r="D54" s="66"/>
      <c r="E54" s="67"/>
      <c r="F54" s="33"/>
      <c r="G54" s="4"/>
      <c r="H54" s="83"/>
    </row>
    <row r="55" spans="2:14" x14ac:dyDescent="0.25">
      <c r="B55" s="79" t="s">
        <v>116</v>
      </c>
      <c r="C55" s="124">
        <v>167040.64999999997</v>
      </c>
      <c r="D55" s="1"/>
      <c r="E55" s="1"/>
      <c r="F55" s="1"/>
    </row>
    <row r="56" spans="2:14" ht="15.75" thickBot="1" x14ac:dyDescent="0.3">
      <c r="B56" s="1"/>
      <c r="C56" s="38"/>
      <c r="D56" s="1"/>
      <c r="E56" s="1"/>
      <c r="F56" s="1"/>
    </row>
    <row r="57" spans="2:14" x14ac:dyDescent="0.25">
      <c r="B57" s="169" t="s">
        <v>91</v>
      </c>
      <c r="C57" s="170"/>
      <c r="D57" s="170"/>
      <c r="E57" s="170"/>
      <c r="F57" s="170"/>
      <c r="G57" s="170"/>
      <c r="H57" s="170"/>
      <c r="I57" s="171"/>
    </row>
    <row r="58" spans="2:14" ht="15.75" thickBot="1" x14ac:dyDescent="0.3">
      <c r="B58" s="172"/>
      <c r="C58" s="173"/>
      <c r="D58" s="173"/>
      <c r="E58" s="173"/>
      <c r="F58" s="173"/>
      <c r="G58" s="173"/>
      <c r="H58" s="173"/>
      <c r="I58" s="174"/>
    </row>
    <row r="59" spans="2:14" ht="15.75" thickBot="1" x14ac:dyDescent="0.3">
      <c r="B59" s="6"/>
      <c r="C59" s="38"/>
      <c r="D59" s="1"/>
      <c r="E59" s="1"/>
      <c r="F59" s="1"/>
      <c r="G59" s="1"/>
    </row>
    <row r="60" spans="2:14" x14ac:dyDescent="0.25">
      <c r="B60" s="159" t="s">
        <v>21</v>
      </c>
      <c r="C60" s="114" t="s">
        <v>6</v>
      </c>
      <c r="D60" s="8" t="s">
        <v>7</v>
      </c>
      <c r="E60" s="8" t="s">
        <v>8</v>
      </c>
      <c r="F60" s="8" t="s">
        <v>9</v>
      </c>
      <c r="G60" s="8" t="s">
        <v>10</v>
      </c>
      <c r="H60" s="102" t="s">
        <v>99</v>
      </c>
      <c r="I60" s="102" t="s">
        <v>100</v>
      </c>
    </row>
    <row r="61" spans="2:14" ht="15.75" thickBot="1" x14ac:dyDescent="0.3">
      <c r="B61" s="160"/>
      <c r="C61" s="115" t="s">
        <v>11</v>
      </c>
      <c r="D61" s="9" t="s">
        <v>12</v>
      </c>
      <c r="E61" s="9" t="s">
        <v>13</v>
      </c>
      <c r="F61" s="9">
        <v>2014</v>
      </c>
      <c r="G61" s="9" t="s">
        <v>14</v>
      </c>
      <c r="H61" s="103"/>
      <c r="I61" s="103" t="s">
        <v>101</v>
      </c>
    </row>
    <row r="62" spans="2:14" ht="15.75" thickBot="1" x14ac:dyDescent="0.3">
      <c r="B62" s="39" t="s">
        <v>22</v>
      </c>
      <c r="C62" s="11">
        <v>20138</v>
      </c>
      <c r="D62" s="11">
        <v>30405</v>
      </c>
      <c r="E62" s="11">
        <v>16850.099999999999</v>
      </c>
      <c r="F62" s="11">
        <v>20132</v>
      </c>
      <c r="G62" s="11">
        <f t="shared" ref="G62:G99" si="4">SUM(F62-C62)</f>
        <v>-6</v>
      </c>
      <c r="H62" s="11">
        <v>18132</v>
      </c>
      <c r="I62" s="11">
        <f t="shared" ref="I62:I98" si="5">H62-F62</f>
        <v>-2000</v>
      </c>
    </row>
    <row r="63" spans="2:14" ht="15.75" thickBot="1" x14ac:dyDescent="0.3">
      <c r="B63" s="39" t="s">
        <v>23</v>
      </c>
      <c r="C63" s="11">
        <v>35000</v>
      </c>
      <c r="D63" s="11">
        <v>34950.1</v>
      </c>
      <c r="E63" s="11">
        <v>0</v>
      </c>
      <c r="F63" s="11">
        <v>35000</v>
      </c>
      <c r="G63" s="11">
        <f t="shared" si="4"/>
        <v>0</v>
      </c>
      <c r="H63" s="11">
        <v>35000</v>
      </c>
      <c r="I63" s="11">
        <f t="shared" si="5"/>
        <v>0</v>
      </c>
    </row>
    <row r="64" spans="2:14" ht="15.75" thickBot="1" x14ac:dyDescent="0.3">
      <c r="B64" s="39" t="s">
        <v>24</v>
      </c>
      <c r="C64" s="11">
        <v>30000</v>
      </c>
      <c r="D64" s="11">
        <v>17683</v>
      </c>
      <c r="E64" s="11">
        <v>0</v>
      </c>
      <c r="F64" s="11">
        <v>30000</v>
      </c>
      <c r="G64" s="11">
        <f t="shared" si="4"/>
        <v>0</v>
      </c>
      <c r="H64" s="11">
        <v>12800</v>
      </c>
      <c r="I64" s="11">
        <f t="shared" si="5"/>
        <v>-17200</v>
      </c>
    </row>
    <row r="65" spans="2:9" ht="15.75" thickBot="1" x14ac:dyDescent="0.3">
      <c r="B65" s="39" t="s">
        <v>25</v>
      </c>
      <c r="C65" s="11">
        <v>35726</v>
      </c>
      <c r="D65" s="11">
        <v>35726</v>
      </c>
      <c r="E65" s="11">
        <v>15066.5</v>
      </c>
      <c r="F65" s="11">
        <v>35900</v>
      </c>
      <c r="G65" s="11">
        <f t="shared" si="4"/>
        <v>174</v>
      </c>
      <c r="H65" s="11">
        <v>35100</v>
      </c>
      <c r="I65" s="11">
        <f t="shared" si="5"/>
        <v>-800</v>
      </c>
    </row>
    <row r="66" spans="2:9" ht="15.75" thickBot="1" x14ac:dyDescent="0.3">
      <c r="B66" s="39" t="s">
        <v>26</v>
      </c>
      <c r="C66" s="11">
        <v>250858</v>
      </c>
      <c r="D66" s="11">
        <v>253040</v>
      </c>
      <c r="E66" s="40">
        <v>13462.9</v>
      </c>
      <c r="F66" s="40">
        <v>223630</v>
      </c>
      <c r="G66" s="11">
        <f t="shared" si="4"/>
        <v>-27228</v>
      </c>
      <c r="H66" s="40">
        <v>221330</v>
      </c>
      <c r="I66" s="40">
        <f t="shared" si="5"/>
        <v>-2300</v>
      </c>
    </row>
    <row r="67" spans="2:9" ht="15.75" thickBot="1" x14ac:dyDescent="0.3">
      <c r="B67" s="39" t="s">
        <v>27</v>
      </c>
      <c r="C67" s="40">
        <v>372</v>
      </c>
      <c r="D67" s="40">
        <v>2647</v>
      </c>
      <c r="E67" s="40">
        <v>1581.2</v>
      </c>
      <c r="F67" s="40">
        <v>371</v>
      </c>
      <c r="G67" s="11">
        <f t="shared" si="4"/>
        <v>-1</v>
      </c>
      <c r="H67" s="40">
        <v>371</v>
      </c>
      <c r="I67" s="40">
        <f t="shared" si="5"/>
        <v>0</v>
      </c>
    </row>
    <row r="68" spans="2:9" ht="15.75" thickBot="1" x14ac:dyDescent="0.3">
      <c r="B68" s="12" t="s">
        <v>28</v>
      </c>
      <c r="C68" s="40">
        <v>290</v>
      </c>
      <c r="D68" s="40">
        <v>290</v>
      </c>
      <c r="E68" s="11">
        <v>8.4</v>
      </c>
      <c r="F68" s="11">
        <v>290</v>
      </c>
      <c r="G68" s="11">
        <f t="shared" si="4"/>
        <v>0</v>
      </c>
      <c r="H68" s="11">
        <v>290</v>
      </c>
      <c r="I68" s="11">
        <f t="shared" si="5"/>
        <v>0</v>
      </c>
    </row>
    <row r="69" spans="2:9" ht="15.75" thickBot="1" x14ac:dyDescent="0.3">
      <c r="B69" s="39" t="s">
        <v>29</v>
      </c>
      <c r="C69" s="11">
        <v>579</v>
      </c>
      <c r="D69" s="11">
        <v>2050</v>
      </c>
      <c r="E69" s="11">
        <v>1370.1</v>
      </c>
      <c r="F69" s="11">
        <v>964</v>
      </c>
      <c r="G69" s="11">
        <f t="shared" si="4"/>
        <v>385</v>
      </c>
      <c r="H69" s="11">
        <v>964</v>
      </c>
      <c r="I69" s="11">
        <f t="shared" si="5"/>
        <v>0</v>
      </c>
    </row>
    <row r="70" spans="2:9" ht="15.75" thickBot="1" x14ac:dyDescent="0.3">
      <c r="B70" s="39" t="s">
        <v>30</v>
      </c>
      <c r="C70" s="11">
        <v>75882</v>
      </c>
      <c r="D70" s="11">
        <v>79082</v>
      </c>
      <c r="E70" s="40">
        <v>44713.4</v>
      </c>
      <c r="F70" s="40">
        <v>80391</v>
      </c>
      <c r="G70" s="11">
        <f t="shared" si="4"/>
        <v>4509</v>
      </c>
      <c r="H70" s="40">
        <v>77256</v>
      </c>
      <c r="I70" s="40">
        <f t="shared" si="5"/>
        <v>-3135</v>
      </c>
    </row>
    <row r="71" spans="2:9" ht="15.75" thickBot="1" x14ac:dyDescent="0.3">
      <c r="B71" s="41" t="s">
        <v>31</v>
      </c>
      <c r="C71" s="40">
        <v>11882</v>
      </c>
      <c r="D71" s="40">
        <v>11966</v>
      </c>
      <c r="E71" s="40">
        <v>5193.3</v>
      </c>
      <c r="F71" s="40">
        <f>11336+2056</f>
        <v>13392</v>
      </c>
      <c r="G71" s="40">
        <f t="shared" si="4"/>
        <v>1510</v>
      </c>
      <c r="H71" s="40">
        <f>11336+600</f>
        <v>11936</v>
      </c>
      <c r="I71" s="40">
        <f t="shared" si="5"/>
        <v>-1456</v>
      </c>
    </row>
    <row r="72" spans="2:9" ht="15.75" thickBot="1" x14ac:dyDescent="0.3">
      <c r="B72" s="41" t="s">
        <v>32</v>
      </c>
      <c r="C72" s="40">
        <v>45920</v>
      </c>
      <c r="D72" s="40">
        <v>46055</v>
      </c>
      <c r="E72" s="40">
        <v>20305.5</v>
      </c>
      <c r="F72" s="40">
        <v>44826</v>
      </c>
      <c r="G72" s="11">
        <f t="shared" si="4"/>
        <v>-1094</v>
      </c>
      <c r="H72" s="40">
        <v>43800</v>
      </c>
      <c r="I72" s="40">
        <f t="shared" si="5"/>
        <v>-1026</v>
      </c>
    </row>
    <row r="73" spans="2:9" ht="15.75" thickBot="1" x14ac:dyDescent="0.3">
      <c r="B73" s="41" t="s">
        <v>33</v>
      </c>
      <c r="C73" s="40">
        <v>1910</v>
      </c>
      <c r="D73" s="40">
        <v>1910</v>
      </c>
      <c r="E73" s="40">
        <v>371.4</v>
      </c>
      <c r="F73" s="40">
        <v>1930</v>
      </c>
      <c r="G73" s="40">
        <f t="shared" si="4"/>
        <v>20</v>
      </c>
      <c r="H73" s="40">
        <v>1630</v>
      </c>
      <c r="I73" s="40">
        <f t="shared" si="5"/>
        <v>-300</v>
      </c>
    </row>
    <row r="74" spans="2:9" ht="15.75" thickBot="1" x14ac:dyDescent="0.3">
      <c r="B74" s="42" t="s">
        <v>34</v>
      </c>
      <c r="C74" s="40">
        <v>117945</v>
      </c>
      <c r="D74" s="40">
        <v>121947</v>
      </c>
      <c r="E74" s="40">
        <v>43053.3</v>
      </c>
      <c r="F74" s="40">
        <v>122220</v>
      </c>
      <c r="G74" s="40">
        <f t="shared" si="4"/>
        <v>4275</v>
      </c>
      <c r="H74" s="40">
        <v>122220</v>
      </c>
      <c r="I74" s="40">
        <f t="shared" si="5"/>
        <v>0</v>
      </c>
    </row>
    <row r="75" spans="2:9" ht="15.75" thickBot="1" x14ac:dyDescent="0.3">
      <c r="B75" s="42" t="s">
        <v>35</v>
      </c>
      <c r="C75" s="40">
        <v>14198</v>
      </c>
      <c r="D75" s="40">
        <v>16617</v>
      </c>
      <c r="E75" s="40">
        <v>5673</v>
      </c>
      <c r="F75" s="40">
        <v>14588</v>
      </c>
      <c r="G75" s="40">
        <f t="shared" si="4"/>
        <v>390</v>
      </c>
      <c r="H75" s="40">
        <v>13930</v>
      </c>
      <c r="I75" s="40">
        <f t="shared" si="5"/>
        <v>-658</v>
      </c>
    </row>
    <row r="76" spans="2:9" ht="15.75" thickBot="1" x14ac:dyDescent="0.3">
      <c r="B76" s="42" t="s">
        <v>36</v>
      </c>
      <c r="C76" s="40">
        <v>39922</v>
      </c>
      <c r="D76" s="40">
        <v>40570</v>
      </c>
      <c r="E76" s="40">
        <v>16969.7</v>
      </c>
      <c r="F76" s="40">
        <v>42577</v>
      </c>
      <c r="G76" s="40">
        <f t="shared" si="4"/>
        <v>2655</v>
      </c>
      <c r="H76" s="40">
        <v>42577</v>
      </c>
      <c r="I76" s="40">
        <f t="shared" si="5"/>
        <v>0</v>
      </c>
    </row>
    <row r="77" spans="2:9" ht="15.75" thickBot="1" x14ac:dyDescent="0.3">
      <c r="B77" s="42" t="s">
        <v>37</v>
      </c>
      <c r="C77" s="40">
        <v>1194</v>
      </c>
      <c r="D77" s="40">
        <v>1194</v>
      </c>
      <c r="E77" s="40">
        <v>866.4</v>
      </c>
      <c r="F77" s="40">
        <v>1186</v>
      </c>
      <c r="G77" s="40">
        <f t="shared" si="4"/>
        <v>-8</v>
      </c>
      <c r="H77" s="40">
        <v>1186</v>
      </c>
      <c r="I77" s="40">
        <f t="shared" si="5"/>
        <v>0</v>
      </c>
    </row>
    <row r="78" spans="2:9" ht="15.75" thickBot="1" x14ac:dyDescent="0.3">
      <c r="B78" s="43" t="s">
        <v>38</v>
      </c>
      <c r="C78" s="40">
        <v>64605</v>
      </c>
      <c r="D78" s="40">
        <v>65580</v>
      </c>
      <c r="E78" s="40">
        <v>6286.2</v>
      </c>
      <c r="F78" s="40">
        <v>64200</v>
      </c>
      <c r="G78" s="11">
        <f t="shared" si="4"/>
        <v>-405</v>
      </c>
      <c r="H78" s="40">
        <v>64447</v>
      </c>
      <c r="I78" s="40">
        <f t="shared" si="5"/>
        <v>247</v>
      </c>
    </row>
    <row r="79" spans="2:9" ht="15.75" thickBot="1" x14ac:dyDescent="0.3">
      <c r="B79" s="39" t="s">
        <v>39</v>
      </c>
      <c r="C79" s="40">
        <v>6598</v>
      </c>
      <c r="D79" s="40">
        <v>6598</v>
      </c>
      <c r="E79" s="11">
        <v>3349.7</v>
      </c>
      <c r="F79" s="11">
        <v>6598</v>
      </c>
      <c r="G79" s="11">
        <f t="shared" si="4"/>
        <v>0</v>
      </c>
      <c r="H79" s="11">
        <v>6598</v>
      </c>
      <c r="I79" s="11">
        <f t="shared" si="5"/>
        <v>0</v>
      </c>
    </row>
    <row r="80" spans="2:9" ht="15.75" thickBot="1" x14ac:dyDescent="0.3">
      <c r="B80" s="44" t="s">
        <v>40</v>
      </c>
      <c r="C80" s="11">
        <f t="shared" ref="C80:H80" si="6">SUM(C81:C93)</f>
        <v>171648</v>
      </c>
      <c r="D80" s="11">
        <f t="shared" si="6"/>
        <v>173642</v>
      </c>
      <c r="E80" s="11">
        <f t="shared" si="6"/>
        <v>79980</v>
      </c>
      <c r="F80" s="11">
        <f t="shared" si="6"/>
        <v>172845</v>
      </c>
      <c r="G80" s="11">
        <f t="shared" si="6"/>
        <v>1197</v>
      </c>
      <c r="H80" s="11">
        <f t="shared" si="6"/>
        <v>170858</v>
      </c>
      <c r="I80" s="11">
        <f>H80-F80</f>
        <v>-1987</v>
      </c>
    </row>
    <row r="81" spans="2:9" x14ac:dyDescent="0.25">
      <c r="B81" s="45" t="s">
        <v>41</v>
      </c>
      <c r="C81" s="46">
        <v>17500</v>
      </c>
      <c r="D81" s="46">
        <v>17525</v>
      </c>
      <c r="E81" s="13">
        <v>8773</v>
      </c>
      <c r="F81" s="13">
        <v>18500</v>
      </c>
      <c r="G81" s="13">
        <f t="shared" si="4"/>
        <v>1000</v>
      </c>
      <c r="H81" s="13">
        <v>18000</v>
      </c>
      <c r="I81" s="13">
        <f t="shared" si="5"/>
        <v>-500</v>
      </c>
    </row>
    <row r="82" spans="2:9" x14ac:dyDescent="0.25">
      <c r="B82" s="47" t="s">
        <v>42</v>
      </c>
      <c r="C82" s="48">
        <v>1800</v>
      </c>
      <c r="D82" s="48">
        <v>1800</v>
      </c>
      <c r="E82" s="13">
        <v>0</v>
      </c>
      <c r="F82" s="13">
        <v>800</v>
      </c>
      <c r="G82" s="13">
        <f t="shared" si="4"/>
        <v>-1000</v>
      </c>
      <c r="H82" s="13">
        <v>800</v>
      </c>
      <c r="I82" s="13">
        <f t="shared" si="5"/>
        <v>0</v>
      </c>
    </row>
    <row r="83" spans="2:9" x14ac:dyDescent="0.25">
      <c r="B83" s="47" t="s">
        <v>43</v>
      </c>
      <c r="C83" s="48">
        <v>8500</v>
      </c>
      <c r="D83" s="48">
        <v>8500</v>
      </c>
      <c r="E83" s="13">
        <v>0</v>
      </c>
      <c r="F83" s="13">
        <v>8500</v>
      </c>
      <c r="G83" s="13">
        <f t="shared" si="4"/>
        <v>0</v>
      </c>
      <c r="H83" s="13">
        <v>7812</v>
      </c>
      <c r="I83" s="13">
        <f t="shared" si="5"/>
        <v>-688</v>
      </c>
    </row>
    <row r="84" spans="2:9" x14ac:dyDescent="0.25">
      <c r="B84" s="47" t="s">
        <v>44</v>
      </c>
      <c r="C84" s="48">
        <v>3276</v>
      </c>
      <c r="D84" s="48">
        <v>3276</v>
      </c>
      <c r="E84" s="13">
        <v>0</v>
      </c>
      <c r="F84" s="13">
        <v>3276</v>
      </c>
      <c r="G84" s="13">
        <f t="shared" si="4"/>
        <v>0</v>
      </c>
      <c r="H84" s="13">
        <v>3276</v>
      </c>
      <c r="I84" s="13">
        <f t="shared" si="5"/>
        <v>0</v>
      </c>
    </row>
    <row r="85" spans="2:9" x14ac:dyDescent="0.25">
      <c r="B85" s="47" t="s">
        <v>45</v>
      </c>
      <c r="C85" s="48">
        <v>0</v>
      </c>
      <c r="D85" s="48">
        <v>0</v>
      </c>
      <c r="E85" s="13">
        <v>0</v>
      </c>
      <c r="F85" s="13">
        <v>0</v>
      </c>
      <c r="G85" s="13">
        <f t="shared" si="4"/>
        <v>0</v>
      </c>
      <c r="H85" s="13">
        <v>0</v>
      </c>
      <c r="I85" s="13">
        <f t="shared" si="5"/>
        <v>0</v>
      </c>
    </row>
    <row r="86" spans="2:9" x14ac:dyDescent="0.25">
      <c r="B86" s="47" t="s">
        <v>46</v>
      </c>
      <c r="C86" s="48">
        <v>0</v>
      </c>
      <c r="D86" s="48">
        <v>0</v>
      </c>
      <c r="E86" s="13">
        <v>0</v>
      </c>
      <c r="F86" s="13">
        <v>0</v>
      </c>
      <c r="G86" s="13">
        <f t="shared" si="4"/>
        <v>0</v>
      </c>
      <c r="H86" s="13">
        <v>0</v>
      </c>
      <c r="I86" s="13">
        <f t="shared" si="5"/>
        <v>0</v>
      </c>
    </row>
    <row r="87" spans="2:9" x14ac:dyDescent="0.25">
      <c r="B87" s="49" t="s">
        <v>47</v>
      </c>
      <c r="C87" s="48">
        <v>4000</v>
      </c>
      <c r="D87" s="48">
        <v>4439</v>
      </c>
      <c r="E87" s="13">
        <v>2103</v>
      </c>
      <c r="F87" s="13">
        <v>4000</v>
      </c>
      <c r="G87" s="13">
        <f t="shared" si="4"/>
        <v>0</v>
      </c>
      <c r="H87" s="13">
        <v>4000</v>
      </c>
      <c r="I87" s="13">
        <f t="shared" si="5"/>
        <v>0</v>
      </c>
    </row>
    <row r="88" spans="2:9" x14ac:dyDescent="0.25">
      <c r="B88" s="49" t="s">
        <v>48</v>
      </c>
      <c r="C88" s="48">
        <v>30000</v>
      </c>
      <c r="D88" s="48">
        <v>30500</v>
      </c>
      <c r="E88" s="13">
        <v>14980</v>
      </c>
      <c r="F88" s="13">
        <v>31199</v>
      </c>
      <c r="G88" s="13">
        <f t="shared" si="4"/>
        <v>1199</v>
      </c>
      <c r="H88" s="13">
        <v>30000</v>
      </c>
      <c r="I88" s="13">
        <f t="shared" si="5"/>
        <v>-1199</v>
      </c>
    </row>
    <row r="89" spans="2:9" x14ac:dyDescent="0.25">
      <c r="B89" s="49" t="s">
        <v>49</v>
      </c>
      <c r="C89" s="48">
        <v>0</v>
      </c>
      <c r="D89" s="48">
        <v>50</v>
      </c>
      <c r="E89" s="13">
        <v>50</v>
      </c>
      <c r="F89" s="13">
        <v>0</v>
      </c>
      <c r="G89" s="13">
        <f t="shared" si="4"/>
        <v>0</v>
      </c>
      <c r="H89" s="13">
        <v>0</v>
      </c>
      <c r="I89" s="13">
        <f t="shared" si="5"/>
        <v>0</v>
      </c>
    </row>
    <row r="90" spans="2:9" x14ac:dyDescent="0.25">
      <c r="B90" s="49" t="s">
        <v>50</v>
      </c>
      <c r="C90" s="48">
        <v>0</v>
      </c>
      <c r="D90" s="48">
        <v>0</v>
      </c>
      <c r="E90" s="13">
        <v>0</v>
      </c>
      <c r="F90" s="13">
        <v>0</v>
      </c>
      <c r="G90" s="13">
        <f t="shared" si="4"/>
        <v>0</v>
      </c>
      <c r="H90" s="13">
        <v>0</v>
      </c>
      <c r="I90" s="13">
        <f t="shared" si="5"/>
        <v>0</v>
      </c>
    </row>
    <row r="91" spans="2:9" x14ac:dyDescent="0.25">
      <c r="B91" s="49" t="s">
        <v>51</v>
      </c>
      <c r="C91" s="48">
        <v>90572</v>
      </c>
      <c r="D91" s="48">
        <v>90572</v>
      </c>
      <c r="E91" s="13">
        <v>45048</v>
      </c>
      <c r="F91" s="13">
        <v>90570</v>
      </c>
      <c r="G91" s="13">
        <f t="shared" si="4"/>
        <v>-2</v>
      </c>
      <c r="H91" s="13">
        <v>90570</v>
      </c>
      <c r="I91" s="13">
        <f t="shared" si="5"/>
        <v>0</v>
      </c>
    </row>
    <row r="92" spans="2:9" x14ac:dyDescent="0.25">
      <c r="B92" s="49" t="s">
        <v>52</v>
      </c>
      <c r="C92" s="48">
        <v>0</v>
      </c>
      <c r="D92" s="48">
        <v>0</v>
      </c>
      <c r="E92" s="13">
        <v>0</v>
      </c>
      <c r="F92" s="17">
        <v>0</v>
      </c>
      <c r="G92" s="17">
        <f t="shared" si="4"/>
        <v>0</v>
      </c>
      <c r="H92" s="17">
        <v>0</v>
      </c>
      <c r="I92" s="17">
        <f t="shared" si="5"/>
        <v>0</v>
      </c>
    </row>
    <row r="93" spans="2:9" ht="15.75" thickBot="1" x14ac:dyDescent="0.3">
      <c r="B93" s="50" t="s">
        <v>53</v>
      </c>
      <c r="C93" s="51">
        <v>16000</v>
      </c>
      <c r="D93" s="52">
        <v>16980</v>
      </c>
      <c r="E93" s="17">
        <v>9026</v>
      </c>
      <c r="F93" s="120">
        <v>16000</v>
      </c>
      <c r="G93" s="120">
        <f t="shared" si="4"/>
        <v>0</v>
      </c>
      <c r="H93" s="120">
        <v>16400</v>
      </c>
      <c r="I93" s="120">
        <f t="shared" si="5"/>
        <v>400</v>
      </c>
    </row>
    <row r="94" spans="2:9" ht="15.75" thickBot="1" x14ac:dyDescent="0.3">
      <c r="B94" s="39" t="s">
        <v>54</v>
      </c>
      <c r="C94" s="11">
        <f t="shared" ref="C94:H94" si="7">SUM(C95:C98)</f>
        <v>94580</v>
      </c>
      <c r="D94" s="11">
        <f t="shared" si="7"/>
        <v>94580</v>
      </c>
      <c r="E94" s="11">
        <f t="shared" si="7"/>
        <v>47279.4</v>
      </c>
      <c r="F94" s="11">
        <f t="shared" si="7"/>
        <v>96580</v>
      </c>
      <c r="G94" s="11">
        <f t="shared" si="7"/>
        <v>2000</v>
      </c>
      <c r="H94" s="11">
        <f t="shared" si="7"/>
        <v>91580</v>
      </c>
      <c r="I94" s="11">
        <f t="shared" si="5"/>
        <v>-5000</v>
      </c>
    </row>
    <row r="95" spans="2:9" x14ac:dyDescent="0.25">
      <c r="B95" s="45" t="s">
        <v>55</v>
      </c>
      <c r="C95" s="46">
        <v>40493</v>
      </c>
      <c r="D95" s="46">
        <v>40493</v>
      </c>
      <c r="E95" s="13">
        <v>20249</v>
      </c>
      <c r="F95" s="13">
        <v>42493</v>
      </c>
      <c r="G95" s="13">
        <f t="shared" si="4"/>
        <v>2000</v>
      </c>
      <c r="H95" s="13">
        <v>41493</v>
      </c>
      <c r="I95" s="13">
        <f t="shared" si="5"/>
        <v>-1000</v>
      </c>
    </row>
    <row r="96" spans="2:9" x14ac:dyDescent="0.25">
      <c r="B96" s="47" t="s">
        <v>56</v>
      </c>
      <c r="C96" s="48">
        <v>87</v>
      </c>
      <c r="D96" s="48">
        <v>87</v>
      </c>
      <c r="E96" s="13">
        <v>30.4</v>
      </c>
      <c r="F96" s="13">
        <v>87</v>
      </c>
      <c r="G96" s="13">
        <f t="shared" si="4"/>
        <v>0</v>
      </c>
      <c r="H96" s="13">
        <v>87</v>
      </c>
      <c r="I96" s="13">
        <f t="shared" si="5"/>
        <v>0</v>
      </c>
    </row>
    <row r="97" spans="2:9" x14ac:dyDescent="0.25">
      <c r="B97" s="49" t="s">
        <v>57</v>
      </c>
      <c r="C97" s="48">
        <v>54000</v>
      </c>
      <c r="D97" s="48">
        <v>54000</v>
      </c>
      <c r="E97" s="13">
        <v>27000</v>
      </c>
      <c r="F97" s="13">
        <v>54000</v>
      </c>
      <c r="G97" s="13">
        <f t="shared" si="4"/>
        <v>0</v>
      </c>
      <c r="H97" s="13">
        <v>50000</v>
      </c>
      <c r="I97" s="13">
        <f t="shared" si="5"/>
        <v>-4000</v>
      </c>
    </row>
    <row r="98" spans="2:9" ht="15.75" thickBot="1" x14ac:dyDescent="0.3">
      <c r="B98" s="49" t="s">
        <v>58</v>
      </c>
      <c r="C98" s="48">
        <v>0</v>
      </c>
      <c r="D98" s="48">
        <v>0</v>
      </c>
      <c r="E98" s="13">
        <v>0</v>
      </c>
      <c r="F98" s="13">
        <v>0</v>
      </c>
      <c r="G98" s="13">
        <v>0</v>
      </c>
      <c r="H98" s="13">
        <v>0</v>
      </c>
      <c r="I98" s="13">
        <f t="shared" si="5"/>
        <v>0</v>
      </c>
    </row>
    <row r="99" spans="2:9" ht="16.5" thickBot="1" x14ac:dyDescent="0.3">
      <c r="B99" s="77" t="s">
        <v>59</v>
      </c>
      <c r="C99" s="72">
        <f>C94+C80+C79+C78+C77+C76+C75+C74+C73+C72+C71+C70+C69+C68+C67+C66+C65+C64+C62+C63+C103+C104</f>
        <v>1319137</v>
      </c>
      <c r="D99" s="72">
        <f>D94+D80+D79+D78+D77+D76+D75+D74+D73+D72+D71+D70+D69+D68+D67+D66+D65+D64+D62+D63+D102+D103+D104</f>
        <v>1344739.1</v>
      </c>
      <c r="E99" s="72">
        <f>E94+E80+E79+E78+E77+E76+E75+E74+E73+E72+E71+E70+E69+E68+E67+E66+E65+E64+E62+E63+E102+E103+E104</f>
        <v>322380.5</v>
      </c>
      <c r="F99" s="72">
        <f>F94+F80+F79+F78+F77+F76+F75+F74+F73+F72+F71+F70+F69+F68+F67+F66+F65+F64+F62+F63+F102+F103+F104</f>
        <v>1007620</v>
      </c>
      <c r="G99" s="78">
        <f t="shared" si="4"/>
        <v>-311517</v>
      </c>
      <c r="H99" s="72">
        <f>H94+H80+H79+H78+H77+H76+H75+H74+H73+H72+H71+H70+H69+H68+H67+H66+H65+H64+H62+H63+H102+H103+H104</f>
        <v>1302005</v>
      </c>
      <c r="I99" s="72">
        <f>H99-F99</f>
        <v>294385</v>
      </c>
    </row>
    <row r="100" spans="2:9" ht="15.75" thickBot="1" x14ac:dyDescent="0.3">
      <c r="B100" s="29" t="s">
        <v>60</v>
      </c>
      <c r="C100" s="53">
        <v>778490</v>
      </c>
      <c r="D100" s="53">
        <v>761850.1</v>
      </c>
      <c r="E100" s="53">
        <v>305025.09999999998</v>
      </c>
      <c r="F100" s="53"/>
      <c r="G100" s="141"/>
      <c r="H100" s="53">
        <f>G48</f>
        <v>737675</v>
      </c>
      <c r="I100" s="139"/>
    </row>
    <row r="101" spans="2:9" ht="15.75" thickBot="1" x14ac:dyDescent="0.3">
      <c r="B101" s="29" t="s">
        <v>61</v>
      </c>
      <c r="C101" s="53">
        <v>240757</v>
      </c>
      <c r="D101" s="53">
        <v>274682</v>
      </c>
      <c r="E101" s="53">
        <v>17355.5</v>
      </c>
      <c r="F101" s="53"/>
      <c r="G101" s="141"/>
      <c r="H101" s="53">
        <f>G49</f>
        <v>234330</v>
      </c>
      <c r="I101" s="140"/>
    </row>
    <row r="102" spans="2:9" ht="15.75" thickBot="1" x14ac:dyDescent="0.3">
      <c r="B102" s="29" t="s">
        <v>62</v>
      </c>
      <c r="C102" s="54">
        <v>0</v>
      </c>
      <c r="D102" s="53">
        <v>8317</v>
      </c>
      <c r="E102" s="55"/>
      <c r="F102" s="54"/>
      <c r="G102" s="141"/>
      <c r="H102" s="54">
        <v>0</v>
      </c>
      <c r="I102" s="54"/>
    </row>
    <row r="103" spans="2:9" ht="15.75" thickBot="1" x14ac:dyDescent="0.3">
      <c r="B103" s="29" t="s">
        <v>63</v>
      </c>
      <c r="C103" s="54">
        <v>0</v>
      </c>
      <c r="D103" s="53">
        <v>0</v>
      </c>
      <c r="E103" s="56"/>
      <c r="F103" s="54"/>
      <c r="G103" s="141"/>
      <c r="H103" s="54">
        <v>0</v>
      </c>
      <c r="I103" s="54"/>
    </row>
    <row r="104" spans="2:9" ht="15.75" thickBot="1" x14ac:dyDescent="0.3">
      <c r="B104" s="29" t="s">
        <v>64</v>
      </c>
      <c r="C104" s="54">
        <v>299890</v>
      </c>
      <c r="D104" s="53">
        <v>299890</v>
      </c>
      <c r="E104" s="56"/>
      <c r="F104" s="54"/>
      <c r="G104" s="141"/>
      <c r="H104" s="54">
        <v>330000</v>
      </c>
      <c r="I104" s="54"/>
    </row>
    <row r="105" spans="2:9" x14ac:dyDescent="0.25">
      <c r="B105" s="57"/>
      <c r="C105" s="58"/>
      <c r="D105" s="58"/>
      <c r="E105" s="38"/>
      <c r="F105" s="58"/>
      <c r="G105" s="20"/>
    </row>
    <row r="106" spans="2:9" x14ac:dyDescent="0.25">
      <c r="B106" s="59"/>
      <c r="C106" s="60" t="s">
        <v>128</v>
      </c>
      <c r="D106" s="60" t="s">
        <v>122</v>
      </c>
      <c r="E106" s="61"/>
      <c r="F106" s="61"/>
      <c r="G106" s="101"/>
    </row>
    <row r="107" spans="2:9" ht="15.75" thickBot="1" x14ac:dyDescent="0.3">
      <c r="B107" s="19"/>
      <c r="C107" s="23"/>
      <c r="D107" s="21"/>
      <c r="E107" s="22"/>
      <c r="F107" s="19"/>
      <c r="G107" s="19"/>
    </row>
    <row r="108" spans="2:9" ht="15.75" thickBot="1" x14ac:dyDescent="0.3">
      <c r="B108" s="19"/>
      <c r="C108" s="23"/>
      <c r="D108" s="142" t="s">
        <v>102</v>
      </c>
      <c r="E108" s="150" t="s">
        <v>103</v>
      </c>
      <c r="F108" s="146" t="s">
        <v>104</v>
      </c>
      <c r="G108" s="80"/>
    </row>
    <row r="109" spans="2:9" x14ac:dyDescent="0.25">
      <c r="C109" s="22"/>
      <c r="D109" s="143" t="s">
        <v>68</v>
      </c>
      <c r="E109" s="74">
        <f>F18</f>
        <v>833186</v>
      </c>
      <c r="F109" s="147">
        <f>H18</f>
        <v>1302005</v>
      </c>
      <c r="G109" s="116"/>
      <c r="H109" s="86"/>
    </row>
    <row r="110" spans="2:9" ht="15.75" thickBot="1" x14ac:dyDescent="0.3">
      <c r="C110" s="22"/>
      <c r="D110" s="144" t="s">
        <v>69</v>
      </c>
      <c r="E110" s="15">
        <f>F99</f>
        <v>1007620</v>
      </c>
      <c r="F110" s="148">
        <f>H99</f>
        <v>1302005</v>
      </c>
      <c r="G110" s="116"/>
    </row>
    <row r="111" spans="2:9" ht="15.75" thickBot="1" x14ac:dyDescent="0.3">
      <c r="C111" s="22"/>
      <c r="D111" s="145" t="s">
        <v>70</v>
      </c>
      <c r="E111" s="151">
        <f>SUM(E109-E110)</f>
        <v>-174434</v>
      </c>
      <c r="F111" s="149">
        <f>F109-F110</f>
        <v>0</v>
      </c>
      <c r="G111" s="81"/>
      <c r="H111" s="86"/>
    </row>
    <row r="112" spans="2:9" x14ac:dyDescent="0.25">
      <c r="C112" s="22"/>
    </row>
    <row r="113" spans="4:8" x14ac:dyDescent="0.25">
      <c r="D113" s="136" t="s">
        <v>0</v>
      </c>
      <c r="E113" s="2" t="s">
        <v>1</v>
      </c>
      <c r="F113" s="117">
        <f>E111</f>
        <v>-174434</v>
      </c>
    </row>
    <row r="114" spans="4:8" x14ac:dyDescent="0.25">
      <c r="E114" s="2" t="s">
        <v>4</v>
      </c>
      <c r="F114" s="86">
        <f>I14</f>
        <v>-2859</v>
      </c>
    </row>
    <row r="115" spans="4:8" x14ac:dyDescent="0.25">
      <c r="E115" s="138" t="s">
        <v>127</v>
      </c>
      <c r="F115" s="117">
        <f>I16</f>
        <v>72500</v>
      </c>
      <c r="G115" s="137" t="s">
        <v>123</v>
      </c>
    </row>
    <row r="116" spans="4:8" x14ac:dyDescent="0.25">
      <c r="E116" s="138" t="s">
        <v>125</v>
      </c>
      <c r="F116" s="117">
        <f>H17</f>
        <v>399178</v>
      </c>
      <c r="G116" s="137" t="s">
        <v>124</v>
      </c>
    </row>
    <row r="117" spans="4:8" x14ac:dyDescent="0.25">
      <c r="E117" s="2" t="s">
        <v>2</v>
      </c>
      <c r="F117" s="117">
        <f>(SUM(I62:I80)+I94)*-1</f>
        <v>35615</v>
      </c>
    </row>
    <row r="118" spans="4:8" x14ac:dyDescent="0.25">
      <c r="E118" s="138" t="s">
        <v>126</v>
      </c>
      <c r="F118" s="117">
        <f>-G50</f>
        <v>-330000</v>
      </c>
    </row>
    <row r="119" spans="4:8" x14ac:dyDescent="0.25">
      <c r="E119" s="121" t="s">
        <v>3</v>
      </c>
      <c r="F119" s="122">
        <f>SUM(F113:F118)</f>
        <v>0</v>
      </c>
      <c r="H119" s="86"/>
    </row>
    <row r="120" spans="4:8" x14ac:dyDescent="0.25">
      <c r="H120" s="2"/>
    </row>
    <row r="121" spans="4:8" hidden="1" x14ac:dyDescent="0.25">
      <c r="H121" s="2"/>
    </row>
    <row r="122" spans="4:8" hidden="1" x14ac:dyDescent="0.25"/>
    <row r="123" spans="4:8" hidden="1" x14ac:dyDescent="0.25"/>
    <row r="124" spans="4:8" hidden="1" x14ac:dyDescent="0.25"/>
    <row r="125" spans="4:8" hidden="1" x14ac:dyDescent="0.25"/>
  </sheetData>
  <mergeCells count="8">
    <mergeCell ref="B1:G2"/>
    <mergeCell ref="B60:B61"/>
    <mergeCell ref="B3:I4"/>
    <mergeCell ref="B6:B7"/>
    <mergeCell ref="B24:I25"/>
    <mergeCell ref="B27:B28"/>
    <mergeCell ref="B44:H45"/>
    <mergeCell ref="B57:I58"/>
  </mergeCells>
  <phoneticPr fontId="18" type="noConversion"/>
  <printOptions horizontalCentered="1" verticalCentered="1"/>
  <pageMargins left="0.51181102362204722" right="0.51181102362204722" top="0.59055118110236227" bottom="0.59055118110236227" header="0.31496062992125984" footer="0.31496062992125984"/>
  <pageSetup paperSize="8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Souhrnná tabulka</vt:lpstr>
      <vt:lpstr>'Souhrnná tabulka'!Oblast_tisku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Mareš Jan (Ekonom)</cp:lastModifiedBy>
  <cp:lastPrinted>2013-10-24T05:15:14Z</cp:lastPrinted>
  <dcterms:created xsi:type="dcterms:W3CDTF">2013-09-18T06:48:31Z</dcterms:created>
  <dcterms:modified xsi:type="dcterms:W3CDTF">2014-01-07T12:47:23Z</dcterms:modified>
</cp:coreProperties>
</file>