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3040" windowHeight="9492"/>
  </bookViews>
  <sheets>
    <sheet name="Vyhodnocení hosp TSmCh - celkem" sheetId="1" r:id="rId1"/>
    <sheet name="Vyhod hosp TSmCh - střediska" sheetId="2" r:id="rId2"/>
  </sheets>
  <externalReferences>
    <externalReference r:id="rId3"/>
    <externalReference r:id="rId4"/>
    <externalReference r:id="rId5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2" l="1"/>
  <c r="F17" i="2"/>
  <c r="D17" i="2"/>
  <c r="U16" i="2"/>
  <c r="R16" i="2"/>
  <c r="Q16" i="2"/>
  <c r="P16" i="2"/>
  <c r="O16" i="2"/>
  <c r="N16" i="2"/>
  <c r="M16" i="2"/>
  <c r="L16" i="2"/>
  <c r="K16" i="2"/>
  <c r="S16" i="2" s="1"/>
  <c r="J16" i="2"/>
  <c r="H16" i="2"/>
  <c r="E16" i="2"/>
  <c r="C16" i="2"/>
  <c r="I16" i="2" s="1"/>
  <c r="T16" i="2" s="1"/>
  <c r="V16" i="2" s="1"/>
  <c r="U15" i="2"/>
  <c r="R15" i="2"/>
  <c r="Q15" i="2"/>
  <c r="P15" i="2"/>
  <c r="O15" i="2"/>
  <c r="N15" i="2"/>
  <c r="M15" i="2"/>
  <c r="L15" i="2"/>
  <c r="K15" i="2"/>
  <c r="S15" i="2" s="1"/>
  <c r="J15" i="2"/>
  <c r="H15" i="2"/>
  <c r="E15" i="2"/>
  <c r="C15" i="2"/>
  <c r="I15" i="2" s="1"/>
  <c r="T15" i="2" s="1"/>
  <c r="V15" i="2" s="1"/>
  <c r="U14" i="2"/>
  <c r="R14" i="2"/>
  <c r="Q14" i="2"/>
  <c r="P14" i="2"/>
  <c r="O14" i="2"/>
  <c r="N14" i="2"/>
  <c r="M14" i="2"/>
  <c r="L14" i="2"/>
  <c r="K14" i="2"/>
  <c r="J14" i="2"/>
  <c r="S14" i="2" s="1"/>
  <c r="I14" i="2"/>
  <c r="T14" i="2" s="1"/>
  <c r="V14" i="2" s="1"/>
  <c r="H14" i="2"/>
  <c r="E14" i="2"/>
  <c r="C14" i="2"/>
  <c r="U13" i="2"/>
  <c r="R13" i="2"/>
  <c r="Q13" i="2"/>
  <c r="P13" i="2"/>
  <c r="O13" i="2"/>
  <c r="N13" i="2"/>
  <c r="M13" i="2"/>
  <c r="L13" i="2"/>
  <c r="K13" i="2"/>
  <c r="J13" i="2"/>
  <c r="S13" i="2" s="1"/>
  <c r="H13" i="2"/>
  <c r="E13" i="2"/>
  <c r="C13" i="2"/>
  <c r="I13" i="2" s="1"/>
  <c r="T13" i="2" s="1"/>
  <c r="V13" i="2" s="1"/>
  <c r="U12" i="2"/>
  <c r="R12" i="2"/>
  <c r="Q12" i="2"/>
  <c r="P12" i="2"/>
  <c r="O12" i="2"/>
  <c r="N12" i="2"/>
  <c r="M12" i="2"/>
  <c r="L12" i="2"/>
  <c r="K12" i="2"/>
  <c r="S12" i="2" s="1"/>
  <c r="J12" i="2"/>
  <c r="H12" i="2"/>
  <c r="E12" i="2"/>
  <c r="C12" i="2"/>
  <c r="I12" i="2" s="1"/>
  <c r="T12" i="2" s="1"/>
  <c r="V12" i="2" s="1"/>
  <c r="U11" i="2"/>
  <c r="R11" i="2"/>
  <c r="Q11" i="2"/>
  <c r="P11" i="2"/>
  <c r="O11" i="2"/>
  <c r="N11" i="2"/>
  <c r="M11" i="2"/>
  <c r="L11" i="2"/>
  <c r="K11" i="2"/>
  <c r="S11" i="2" s="1"/>
  <c r="J11" i="2"/>
  <c r="H11" i="2"/>
  <c r="E11" i="2"/>
  <c r="C11" i="2"/>
  <c r="I11" i="2" s="1"/>
  <c r="T11" i="2" s="1"/>
  <c r="V11" i="2" s="1"/>
  <c r="U10" i="2"/>
  <c r="R10" i="2"/>
  <c r="Q10" i="2"/>
  <c r="P10" i="2"/>
  <c r="O10" i="2"/>
  <c r="N10" i="2"/>
  <c r="M10" i="2"/>
  <c r="L10" i="2"/>
  <c r="K10" i="2"/>
  <c r="J10" i="2"/>
  <c r="S10" i="2" s="1"/>
  <c r="I10" i="2"/>
  <c r="H10" i="2"/>
  <c r="E10" i="2"/>
  <c r="C10" i="2"/>
  <c r="U9" i="2"/>
  <c r="R9" i="2"/>
  <c r="Q9" i="2"/>
  <c r="P9" i="2"/>
  <c r="O9" i="2"/>
  <c r="N9" i="2"/>
  <c r="M9" i="2"/>
  <c r="L9" i="2"/>
  <c r="K9" i="2"/>
  <c r="J9" i="2"/>
  <c r="S9" i="2" s="1"/>
  <c r="H9" i="2"/>
  <c r="E9" i="2"/>
  <c r="C9" i="2"/>
  <c r="I9" i="2" s="1"/>
  <c r="T9" i="2" s="1"/>
  <c r="V9" i="2" s="1"/>
  <c r="U8" i="2"/>
  <c r="R8" i="2"/>
  <c r="Q8" i="2"/>
  <c r="P8" i="2"/>
  <c r="O8" i="2"/>
  <c r="N8" i="2"/>
  <c r="M8" i="2"/>
  <c r="L8" i="2"/>
  <c r="K8" i="2"/>
  <c r="S8" i="2" s="1"/>
  <c r="J8" i="2"/>
  <c r="H8" i="2"/>
  <c r="E8" i="2"/>
  <c r="C8" i="2"/>
  <c r="I8" i="2" s="1"/>
  <c r="T8" i="2" s="1"/>
  <c r="V8" i="2" s="1"/>
  <c r="U7" i="2"/>
  <c r="R7" i="2"/>
  <c r="Q7" i="2"/>
  <c r="P7" i="2"/>
  <c r="O7" i="2"/>
  <c r="N7" i="2"/>
  <c r="M7" i="2"/>
  <c r="L7" i="2"/>
  <c r="K7" i="2"/>
  <c r="S7" i="2" s="1"/>
  <c r="J7" i="2"/>
  <c r="H7" i="2"/>
  <c r="I7" i="2" s="1"/>
  <c r="T7" i="2" s="1"/>
  <c r="V7" i="2" s="1"/>
  <c r="E7" i="2"/>
  <c r="C7" i="2"/>
  <c r="U6" i="2"/>
  <c r="R6" i="2"/>
  <c r="Q6" i="2"/>
  <c r="P6" i="2"/>
  <c r="O6" i="2"/>
  <c r="N6" i="2"/>
  <c r="M6" i="2"/>
  <c r="L6" i="2"/>
  <c r="K6" i="2"/>
  <c r="J6" i="2"/>
  <c r="S6" i="2" s="1"/>
  <c r="I6" i="2"/>
  <c r="H6" i="2"/>
  <c r="E6" i="2"/>
  <c r="C6" i="2"/>
  <c r="U5" i="2"/>
  <c r="R5" i="2"/>
  <c r="Q5" i="2"/>
  <c r="P5" i="2"/>
  <c r="O5" i="2"/>
  <c r="N5" i="2"/>
  <c r="M5" i="2"/>
  <c r="L5" i="2"/>
  <c r="K5" i="2"/>
  <c r="J5" i="2"/>
  <c r="S5" i="2" s="1"/>
  <c r="H5" i="2"/>
  <c r="E5" i="2"/>
  <c r="C5" i="2"/>
  <c r="I5" i="2" s="1"/>
  <c r="T5" i="2" s="1"/>
  <c r="V5" i="2" s="1"/>
  <c r="U4" i="2"/>
  <c r="U17" i="2" s="1"/>
  <c r="R4" i="2"/>
  <c r="R17" i="2" s="1"/>
  <c r="Q4" i="2"/>
  <c r="Q17" i="2" s="1"/>
  <c r="P4" i="2"/>
  <c r="P17" i="2" s="1"/>
  <c r="O4" i="2"/>
  <c r="O17" i="2" s="1"/>
  <c r="N4" i="2"/>
  <c r="N17" i="2" s="1"/>
  <c r="M4" i="2"/>
  <c r="M17" i="2" s="1"/>
  <c r="L4" i="2"/>
  <c r="L17" i="2" s="1"/>
  <c r="K4" i="2"/>
  <c r="K17" i="2" s="1"/>
  <c r="J4" i="2"/>
  <c r="J17" i="2" s="1"/>
  <c r="H4" i="2"/>
  <c r="H17" i="2" s="1"/>
  <c r="E4" i="2"/>
  <c r="E17" i="2" s="1"/>
  <c r="C4" i="2"/>
  <c r="D60" i="1"/>
  <c r="K55" i="1"/>
  <c r="R54" i="1"/>
  <c r="R52" i="1"/>
  <c r="K50" i="1"/>
  <c r="K57" i="1" s="1"/>
  <c r="R49" i="1"/>
  <c r="D49" i="1"/>
  <c r="D53" i="1" s="1"/>
  <c r="D62" i="1" s="1"/>
  <c r="L42" i="1"/>
  <c r="H42" i="1"/>
  <c r="I42" i="1" s="1"/>
  <c r="M42" i="1" s="1"/>
  <c r="G42" i="1"/>
  <c r="F42" i="1"/>
  <c r="L41" i="1"/>
  <c r="H41" i="1"/>
  <c r="G41" i="1"/>
  <c r="I41" i="1" s="1"/>
  <c r="M41" i="1" s="1"/>
  <c r="F41" i="1"/>
  <c r="L40" i="1"/>
  <c r="H40" i="1"/>
  <c r="I40" i="1" s="1"/>
  <c r="M40" i="1" s="1"/>
  <c r="G40" i="1"/>
  <c r="F40" i="1"/>
  <c r="L39" i="1"/>
  <c r="K39" i="1"/>
  <c r="J39" i="1"/>
  <c r="H39" i="1"/>
  <c r="E39" i="1"/>
  <c r="E34" i="1" s="1"/>
  <c r="D39" i="1"/>
  <c r="F39" i="1" s="1"/>
  <c r="J37" i="1"/>
  <c r="L37" i="1" s="1"/>
  <c r="M37" i="1" s="1"/>
  <c r="G37" i="1"/>
  <c r="I37" i="1" s="1"/>
  <c r="D37" i="1"/>
  <c r="F37" i="1" s="1"/>
  <c r="K34" i="1"/>
  <c r="J34" i="1"/>
  <c r="L34" i="1" s="1"/>
  <c r="M34" i="1" s="1"/>
  <c r="H34" i="1"/>
  <c r="G34" i="1"/>
  <c r="I34" i="1" s="1"/>
  <c r="L33" i="1"/>
  <c r="M33" i="1" s="1"/>
  <c r="K33" i="1"/>
  <c r="J33" i="1"/>
  <c r="H33" i="1"/>
  <c r="I33" i="1" s="1"/>
  <c r="G33" i="1"/>
  <c r="E33" i="1"/>
  <c r="D33" i="1"/>
  <c r="F33" i="1" s="1"/>
  <c r="K32" i="1"/>
  <c r="J32" i="1"/>
  <c r="L32" i="1" s="1"/>
  <c r="M32" i="1" s="1"/>
  <c r="H32" i="1"/>
  <c r="G32" i="1"/>
  <c r="I32" i="1" s="1"/>
  <c r="F32" i="1"/>
  <c r="E32" i="1"/>
  <c r="D32" i="1"/>
  <c r="L31" i="1"/>
  <c r="K31" i="1"/>
  <c r="J31" i="1"/>
  <c r="H31" i="1"/>
  <c r="I31" i="1" s="1"/>
  <c r="G31" i="1"/>
  <c r="E31" i="1"/>
  <c r="D31" i="1"/>
  <c r="F31" i="1" s="1"/>
  <c r="K30" i="1"/>
  <c r="J30" i="1"/>
  <c r="L30" i="1" s="1"/>
  <c r="H30" i="1"/>
  <c r="G30" i="1"/>
  <c r="I30" i="1" s="1"/>
  <c r="F30" i="1"/>
  <c r="E30" i="1"/>
  <c r="D30" i="1"/>
  <c r="L29" i="1"/>
  <c r="M29" i="1" s="1"/>
  <c r="J29" i="1"/>
  <c r="H29" i="1"/>
  <c r="G29" i="1"/>
  <c r="I29" i="1" s="1"/>
  <c r="F29" i="1"/>
  <c r="D29" i="1"/>
  <c r="H28" i="1"/>
  <c r="I28" i="1" s="1"/>
  <c r="G28" i="1"/>
  <c r="E28" i="1"/>
  <c r="D28" i="1"/>
  <c r="F28" i="1" s="1"/>
  <c r="K27" i="1"/>
  <c r="K28" i="1" s="1"/>
  <c r="J27" i="1"/>
  <c r="J28" i="1" s="1"/>
  <c r="H27" i="1"/>
  <c r="G27" i="1"/>
  <c r="I27" i="1" s="1"/>
  <c r="F27" i="1"/>
  <c r="E27" i="1"/>
  <c r="D27" i="1"/>
  <c r="L26" i="1"/>
  <c r="K26" i="1"/>
  <c r="J26" i="1"/>
  <c r="H26" i="1"/>
  <c r="I26" i="1" s="1"/>
  <c r="G26" i="1"/>
  <c r="E26" i="1"/>
  <c r="D26" i="1"/>
  <c r="F26" i="1" s="1"/>
  <c r="K25" i="1"/>
  <c r="J25" i="1"/>
  <c r="L25" i="1" s="1"/>
  <c r="M25" i="1" s="1"/>
  <c r="H25" i="1"/>
  <c r="G25" i="1"/>
  <c r="I25" i="1" s="1"/>
  <c r="F25" i="1"/>
  <c r="E25" i="1"/>
  <c r="D25" i="1"/>
  <c r="L24" i="1"/>
  <c r="K24" i="1"/>
  <c r="J24" i="1"/>
  <c r="H24" i="1"/>
  <c r="I24" i="1" s="1"/>
  <c r="G24" i="1"/>
  <c r="E24" i="1"/>
  <c r="D24" i="1"/>
  <c r="F24" i="1" s="1"/>
  <c r="K23" i="1"/>
  <c r="K35" i="1" s="1"/>
  <c r="J23" i="1"/>
  <c r="J35" i="1" s="1"/>
  <c r="H23" i="1"/>
  <c r="H35" i="1" s="1"/>
  <c r="G23" i="1"/>
  <c r="G35" i="1" s="1"/>
  <c r="I35" i="1" s="1"/>
  <c r="F23" i="1"/>
  <c r="E23" i="1"/>
  <c r="E35" i="1" s="1"/>
  <c r="D23" i="1"/>
  <c r="D35" i="1" s="1"/>
  <c r="F35" i="1" s="1"/>
  <c r="H22" i="1"/>
  <c r="H36" i="1" s="1"/>
  <c r="H38" i="1" s="1"/>
  <c r="D22" i="1"/>
  <c r="J21" i="1"/>
  <c r="L21" i="1" s="1"/>
  <c r="M21" i="1" s="1"/>
  <c r="I21" i="1"/>
  <c r="H21" i="1"/>
  <c r="G21" i="1"/>
  <c r="F21" i="1"/>
  <c r="L20" i="1"/>
  <c r="H20" i="1"/>
  <c r="G20" i="1"/>
  <c r="I20" i="1" s="1"/>
  <c r="M20" i="1" s="1"/>
  <c r="F20" i="1"/>
  <c r="K19" i="1"/>
  <c r="L19" i="1" s="1"/>
  <c r="M19" i="1" s="1"/>
  <c r="J19" i="1"/>
  <c r="H19" i="1"/>
  <c r="G19" i="1"/>
  <c r="I19" i="1" s="1"/>
  <c r="E19" i="1"/>
  <c r="D19" i="1"/>
  <c r="F19" i="1" s="1"/>
  <c r="L18" i="1"/>
  <c r="H18" i="1"/>
  <c r="G18" i="1"/>
  <c r="I18" i="1" s="1"/>
  <c r="M18" i="1" s="1"/>
  <c r="F18" i="1"/>
  <c r="L17" i="1"/>
  <c r="M17" i="1" s="1"/>
  <c r="I17" i="1"/>
  <c r="H17" i="1"/>
  <c r="G17" i="1"/>
  <c r="F17" i="1"/>
  <c r="K16" i="1"/>
  <c r="J16" i="1"/>
  <c r="L16" i="1" s="1"/>
  <c r="M16" i="1" s="1"/>
  <c r="I16" i="1"/>
  <c r="H16" i="1"/>
  <c r="G16" i="1"/>
  <c r="E16" i="1"/>
  <c r="F16" i="1" s="1"/>
  <c r="D16" i="1"/>
  <c r="L15" i="1"/>
  <c r="M15" i="1" s="1"/>
  <c r="I15" i="1"/>
  <c r="H15" i="1"/>
  <c r="G15" i="1"/>
  <c r="F15" i="1"/>
  <c r="K14" i="1"/>
  <c r="K22" i="1" s="1"/>
  <c r="K36" i="1" s="1"/>
  <c r="K38" i="1" s="1"/>
  <c r="J14" i="1"/>
  <c r="L14" i="1" s="1"/>
  <c r="M14" i="1" s="1"/>
  <c r="I14" i="1"/>
  <c r="H14" i="1"/>
  <c r="G14" i="1"/>
  <c r="G22" i="1" s="1"/>
  <c r="E14" i="1"/>
  <c r="E22" i="1" s="1"/>
  <c r="E36" i="1" s="1"/>
  <c r="E38" i="1" s="1"/>
  <c r="D14" i="1"/>
  <c r="T6" i="2" l="1"/>
  <c r="V6" i="2" s="1"/>
  <c r="T10" i="2"/>
  <c r="V10" i="2" s="1"/>
  <c r="I4" i="2"/>
  <c r="S4" i="2"/>
  <c r="S17" i="2" s="1"/>
  <c r="C17" i="2"/>
  <c r="L35" i="1"/>
  <c r="M35" i="1" s="1"/>
  <c r="M24" i="1"/>
  <c r="L28" i="1"/>
  <c r="M28" i="1" s="1"/>
  <c r="G36" i="1"/>
  <c r="I22" i="1"/>
  <c r="D36" i="1"/>
  <c r="M30" i="1"/>
  <c r="M31" i="1"/>
  <c r="M26" i="1"/>
  <c r="F22" i="1"/>
  <c r="J22" i="1"/>
  <c r="L23" i="1"/>
  <c r="L27" i="1"/>
  <c r="M27" i="1" s="1"/>
  <c r="D34" i="1"/>
  <c r="F34" i="1" s="1"/>
  <c r="F14" i="1"/>
  <c r="I23" i="1"/>
  <c r="G39" i="1"/>
  <c r="I39" i="1" s="1"/>
  <c r="M39" i="1" s="1"/>
  <c r="T4" i="2" l="1"/>
  <c r="V4" i="2" s="1"/>
  <c r="I17" i="2"/>
  <c r="T17" i="2" s="1"/>
  <c r="V17" i="2" s="1"/>
  <c r="M23" i="1"/>
  <c r="I36" i="1"/>
  <c r="G38" i="1"/>
  <c r="I38" i="1" s="1"/>
  <c r="F36" i="1"/>
  <c r="D38" i="1"/>
  <c r="F38" i="1" s="1"/>
  <c r="J36" i="1"/>
  <c r="L22" i="1"/>
  <c r="M22" i="1" s="1"/>
  <c r="J38" i="1" l="1"/>
  <c r="L38" i="1" s="1"/>
  <c r="L36" i="1"/>
  <c r="M36" i="1" s="1"/>
</calcChain>
</file>

<file path=xl/sharedStrings.xml><?xml version="1.0" encoding="utf-8"?>
<sst xmlns="http://schemas.openxmlformats.org/spreadsheetml/2006/main" count="171" uniqueCount="142">
  <si>
    <t xml:space="preserve">Název: </t>
  </si>
  <si>
    <t>Technické služby města Chomutova, příspěvková organizace</t>
  </si>
  <si>
    <t>IČO:</t>
  </si>
  <si>
    <t>00079065</t>
  </si>
  <si>
    <t>Sídlo:</t>
  </si>
  <si>
    <t>nám. 1. máje 89, 430 01 Chomutov</t>
  </si>
  <si>
    <t>A) Provozní hospodaření</t>
  </si>
  <si>
    <t xml:space="preserve">Poř.č. řádku </t>
  </si>
  <si>
    <t>Ukazatel</t>
  </si>
  <si>
    <t>Rozpočet na rok 2017</t>
  </si>
  <si>
    <t>Hlavní činnost</t>
  </si>
  <si>
    <t>Doplňková činnost</t>
  </si>
  <si>
    <t>Celkem</t>
  </si>
  <si>
    <t>v %</t>
  </si>
  <si>
    <t>a</t>
  </si>
  <si>
    <t>sl.1</t>
  </si>
  <si>
    <t>sl.2</t>
  </si>
  <si>
    <t>sl.1+sl.2</t>
  </si>
  <si>
    <t>sl.3</t>
  </si>
  <si>
    <t>sl.4</t>
  </si>
  <si>
    <t>sl.3+sl.4</t>
  </si>
  <si>
    <t>sl.5</t>
  </si>
  <si>
    <t>sl.6</t>
  </si>
  <si>
    <t>sl.5+sl.6</t>
  </si>
  <si>
    <t>SK X / UR X</t>
  </si>
  <si>
    <t>1.</t>
  </si>
  <si>
    <t>Tržby  601-609</t>
  </si>
  <si>
    <t>2.</t>
  </si>
  <si>
    <t>Příspěvek zřizovatele - účelový (s vyúčtováním)</t>
  </si>
  <si>
    <t>3.</t>
  </si>
  <si>
    <t>Provozní dotace z jiných zdrojů (mimo SMCH)</t>
  </si>
  <si>
    <t>4.</t>
  </si>
  <si>
    <t>Zúčtování 403 do výnosů</t>
  </si>
  <si>
    <t>5.</t>
  </si>
  <si>
    <t>Zapojení fondů do výnosů</t>
  </si>
  <si>
    <t>6.</t>
  </si>
  <si>
    <t>Ostatní výnosy</t>
  </si>
  <si>
    <t>7.</t>
  </si>
  <si>
    <t>z toho: příjmy z pronájmu majetku</t>
  </si>
  <si>
    <t>8.</t>
  </si>
  <si>
    <t>příjmy z prodeje majetku</t>
  </si>
  <si>
    <t>9.</t>
  </si>
  <si>
    <t>Výnosy celkem</t>
  </si>
  <si>
    <t>10.</t>
  </si>
  <si>
    <t>Opravy a udržování</t>
  </si>
  <si>
    <t>11.</t>
  </si>
  <si>
    <t>Spotřeba materiálu</t>
  </si>
  <si>
    <t>12.</t>
  </si>
  <si>
    <t>Spotřeba energie</t>
  </si>
  <si>
    <t>13.</t>
  </si>
  <si>
    <t>Služby</t>
  </si>
  <si>
    <t>14.</t>
  </si>
  <si>
    <t>Mzdové náklady</t>
  </si>
  <si>
    <t>15.</t>
  </si>
  <si>
    <t>v tom:  mzdy zaměstnanců</t>
  </si>
  <si>
    <t>16.</t>
  </si>
  <si>
    <t>ostatní osobní náklady</t>
  </si>
  <si>
    <t>17.</t>
  </si>
  <si>
    <t>Povinné pojistné placené zaměstnavatelem</t>
  </si>
  <si>
    <t>18.</t>
  </si>
  <si>
    <t>Daně a poplatky</t>
  </si>
  <si>
    <t>19.</t>
  </si>
  <si>
    <t>Odpisy nehmotného a hmotného investičního majetku</t>
  </si>
  <si>
    <t>20.</t>
  </si>
  <si>
    <t>Ostatní náklady</t>
  </si>
  <si>
    <t>21.</t>
  </si>
  <si>
    <t>Odvod (rozpis viz níže)</t>
  </si>
  <si>
    <t>22.</t>
  </si>
  <si>
    <t>Náklady celkem</t>
  </si>
  <si>
    <t>23.</t>
  </si>
  <si>
    <t>Výsledek hospodaření bez příspěvku zřizovatele</t>
  </si>
  <si>
    <t>24.</t>
  </si>
  <si>
    <t>Příspěvek zřizovatele - provozní</t>
  </si>
  <si>
    <t>25.</t>
  </si>
  <si>
    <t>Výsledek hospodaření</t>
  </si>
  <si>
    <t>26.</t>
  </si>
  <si>
    <t>Odvod</t>
  </si>
  <si>
    <t>27.</t>
  </si>
  <si>
    <t>v tom:  z provozu</t>
  </si>
  <si>
    <t>28.</t>
  </si>
  <si>
    <t>ostatní</t>
  </si>
  <si>
    <t>29.</t>
  </si>
  <si>
    <t>Investiční dotace</t>
  </si>
  <si>
    <t>B) Použití fondů</t>
  </si>
  <si>
    <t>TVORBA A POUŽITÍ FONDU INVESTIC</t>
  </si>
  <si>
    <t>tis.Kč</t>
  </si>
  <si>
    <t>REZERVNÍ FOND</t>
  </si>
  <si>
    <t>tis. Kč</t>
  </si>
  <si>
    <t>FOND ODMĚN</t>
  </si>
  <si>
    <t>stav investičního fondu k 1.1.</t>
  </si>
  <si>
    <t xml:space="preserve">stav rezervního fondu k 1.1. </t>
  </si>
  <si>
    <t>stav fondu odměn k 1.1.</t>
  </si>
  <si>
    <t>příděl z rezervního fondu organizace</t>
  </si>
  <si>
    <t xml:space="preserve">příděl z hospodářského výsledku </t>
  </si>
  <si>
    <t>příděl z hospodářského výsledku</t>
  </si>
  <si>
    <t>příděl z odpisů dlouhodobého majetku</t>
  </si>
  <si>
    <t>ostatní zdroje fondu</t>
  </si>
  <si>
    <t xml:space="preserve">Zdroje fondu celkem </t>
  </si>
  <si>
    <t>investiční dotace z rozpočtu zřizovatele</t>
  </si>
  <si>
    <t>investiční dotace ze SR a SF</t>
  </si>
  <si>
    <t>na mzdy</t>
  </si>
  <si>
    <t>ostatní zdroje</t>
  </si>
  <si>
    <t xml:space="preserve">použití fondu do investičního fondu použití fondu </t>
  </si>
  <si>
    <t>Použití fondu odměn celkem</t>
  </si>
  <si>
    <t>ZDROJE FONDU CELKEM</t>
  </si>
  <si>
    <t>použití fondu na provozní náklady</t>
  </si>
  <si>
    <t>ost.použití fondu (mj.ztráta z min.let)</t>
  </si>
  <si>
    <t>Plán fondu odměn</t>
  </si>
  <si>
    <t>opravy a údržba nemovitého majetku</t>
  </si>
  <si>
    <t xml:space="preserve">Použití rezervního fondu celkem </t>
  </si>
  <si>
    <t>rekonstrukce a modernizace</t>
  </si>
  <si>
    <t>pořízení dlouhodobého majetku</t>
  </si>
  <si>
    <t xml:space="preserve">Stav rezervního fondu </t>
  </si>
  <si>
    <t>ostatní použití (např. splátky inv.úvěrů)</t>
  </si>
  <si>
    <t>odvod do rozpočtu zřizovatele</t>
  </si>
  <si>
    <t>POUŽITÍ FONDU CELKEM</t>
  </si>
  <si>
    <t xml:space="preserve">Stav investičního fondu </t>
  </si>
  <si>
    <t>Jméno:</t>
  </si>
  <si>
    <t>Ing. Petra Langhammerová</t>
  </si>
  <si>
    <t>Podpis:</t>
  </si>
  <si>
    <t>Ing. Zbyněk Koblížek</t>
  </si>
  <si>
    <t>Středisko</t>
  </si>
  <si>
    <t>Příspěvek zřizovatele - pouze účelový (s vyúčtováním)</t>
  </si>
  <si>
    <t>Provozní dotace z jiných zdrojů (jiní poskytovatelé než SMCH)</t>
  </si>
  <si>
    <t>Veřejná WC</t>
  </si>
  <si>
    <t>Městská tržnice</t>
  </si>
  <si>
    <t>Odpadové hospodářství města Chomutova</t>
  </si>
  <si>
    <t>Hospodaření s odpady</t>
  </si>
  <si>
    <t>Čištění města</t>
  </si>
  <si>
    <t>Věřejná zeleň</t>
  </si>
  <si>
    <t>Veřejné osvětlení</t>
  </si>
  <si>
    <t>Hřbitovní služby</t>
  </si>
  <si>
    <t>Pohřební služby</t>
  </si>
  <si>
    <t>Místní komunikace</t>
  </si>
  <si>
    <t>Svoz odpadu</t>
  </si>
  <si>
    <t>Doprava, velkoobjemové kontejnery, odtahy</t>
  </si>
  <si>
    <t>Ostatní provozy, režijní</t>
  </si>
  <si>
    <t>Poslední upravený rozpočet 2017</t>
  </si>
  <si>
    <t>Vyhodnocení hospodaření podle rozpočtu za rok 2017</t>
  </si>
  <si>
    <t>Skutečnost k 31.12.2017</t>
  </si>
  <si>
    <t>Sestavil dne: 30.4.2018</t>
  </si>
  <si>
    <t>Schválil dne: 30.4.2018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</si>
</sst>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10" fontId="0" fillId="0" borderId="0" xfId="0" applyNumberFormat="1" applyFont="1"/>
    <xf numFmtId="0" fontId="2" fillId="0" borderId="0" xfId="0" applyFont="1"/>
    <xf numFmtId="0" fontId="1" fillId="0" borderId="0" xfId="0" applyFont="1"/>
    <xf numFmtId="49" fontId="1" fillId="0" borderId="0" xfId="0" applyNumberFormat="1" applyFont="1"/>
    <xf numFmtId="10" fontId="1" fillId="0" borderId="6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10" fontId="1" fillId="0" borderId="14" xfId="0" applyNumberFormat="1" applyFont="1" applyBorder="1" applyAlignment="1">
      <alignment horizontal="center" vertical="center" wrapText="1"/>
    </xf>
    <xf numFmtId="0" fontId="0" fillId="0" borderId="15" xfId="0" applyBorder="1"/>
    <xf numFmtId="0" fontId="0" fillId="0" borderId="6" xfId="0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10" fontId="3" fillId="0" borderId="6" xfId="0" applyNumberFormat="1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/>
    <xf numFmtId="4" fontId="3" fillId="0" borderId="16" xfId="0" applyNumberFormat="1" applyFont="1" applyBorder="1" applyAlignment="1">
      <alignment horizontal="right"/>
    </xf>
    <xf numFmtId="4" fontId="3" fillId="0" borderId="17" xfId="0" applyNumberFormat="1" applyFont="1" applyBorder="1" applyAlignment="1">
      <alignment horizontal="center"/>
    </xf>
    <xf numFmtId="4" fontId="3" fillId="0" borderId="22" xfId="0" applyNumberFormat="1" applyFont="1" applyBorder="1" applyAlignment="1">
      <alignment horizontal="right"/>
    </xf>
    <xf numFmtId="4" fontId="3" fillId="0" borderId="17" xfId="0" applyNumberFormat="1" applyFont="1" applyBorder="1" applyAlignment="1">
      <alignment horizontal="right"/>
    </xf>
    <xf numFmtId="4" fontId="3" fillId="0" borderId="16" xfId="0" applyNumberFormat="1" applyFont="1" applyBorder="1" applyAlignment="1">
      <alignment horizontal="center"/>
    </xf>
    <xf numFmtId="4" fontId="3" fillId="0" borderId="18" xfId="0" applyNumberFormat="1" applyFont="1" applyBorder="1" applyAlignment="1">
      <alignment horizontal="right"/>
    </xf>
    <xf numFmtId="10" fontId="4" fillId="0" borderId="23" xfId="0" applyNumberFormat="1" applyFont="1" applyBorder="1"/>
    <xf numFmtId="4" fontId="0" fillId="0" borderId="0" xfId="0" applyNumberFormat="1"/>
    <xf numFmtId="164" fontId="0" fillId="0" borderId="0" xfId="0" applyNumberFormat="1"/>
    <xf numFmtId="0" fontId="5" fillId="0" borderId="23" xfId="0" applyFont="1" applyBorder="1"/>
    <xf numFmtId="4" fontId="5" fillId="0" borderId="24" xfId="0" applyNumberFormat="1" applyFont="1" applyBorder="1" applyAlignment="1">
      <alignment horizontal="right"/>
    </xf>
    <xf numFmtId="4" fontId="0" fillId="0" borderId="25" xfId="0" applyNumberFormat="1" applyBorder="1"/>
    <xf numFmtId="4" fontId="0" fillId="0" borderId="24" xfId="0" applyNumberFormat="1" applyBorder="1"/>
    <xf numFmtId="0" fontId="5" fillId="0" borderId="23" xfId="0" applyFont="1" applyBorder="1" applyAlignment="1">
      <alignment horizontal="left"/>
    </xf>
    <xf numFmtId="4" fontId="6" fillId="0" borderId="16" xfId="0" applyNumberFormat="1" applyFont="1" applyBorder="1" applyAlignment="1">
      <alignment horizontal="right"/>
    </xf>
    <xf numFmtId="0" fontId="7" fillId="0" borderId="23" xfId="0" applyFont="1" applyBorder="1"/>
    <xf numFmtId="0" fontId="0" fillId="0" borderId="23" xfId="0" applyBorder="1"/>
    <xf numFmtId="4" fontId="5" fillId="0" borderId="24" xfId="0" applyNumberFormat="1" applyFont="1" applyBorder="1"/>
    <xf numFmtId="0" fontId="0" fillId="0" borderId="23" xfId="0" applyBorder="1" applyAlignment="1">
      <alignment horizontal="left" indent="5"/>
    </xf>
    <xf numFmtId="0" fontId="1" fillId="0" borderId="20" xfId="0" applyFont="1" applyBorder="1" applyAlignment="1">
      <alignment horizontal="center"/>
    </xf>
    <xf numFmtId="0" fontId="1" fillId="0" borderId="23" xfId="0" applyFont="1" applyBorder="1"/>
    <xf numFmtId="4" fontId="1" fillId="0" borderId="24" xfId="0" applyNumberFormat="1" applyFont="1" applyBorder="1"/>
    <xf numFmtId="4" fontId="8" fillId="0" borderId="22" xfId="0" applyNumberFormat="1" applyFont="1" applyBorder="1" applyAlignment="1">
      <alignment horizontal="right"/>
    </xf>
    <xf numFmtId="4" fontId="8" fillId="0" borderId="18" xfId="0" applyNumberFormat="1" applyFont="1" applyBorder="1" applyAlignment="1">
      <alignment horizontal="right"/>
    </xf>
    <xf numFmtId="0" fontId="5" fillId="0" borderId="23" xfId="0" applyFont="1" applyBorder="1" applyAlignment="1">
      <alignment horizontal="left" indent="5"/>
    </xf>
    <xf numFmtId="0" fontId="9" fillId="2" borderId="23" xfId="0" applyFont="1" applyFill="1" applyBorder="1"/>
    <xf numFmtId="4" fontId="1" fillId="2" borderId="24" xfId="0" applyNumberFormat="1" applyFont="1" applyFill="1" applyBorder="1"/>
    <xf numFmtId="4" fontId="1" fillId="3" borderId="25" xfId="0" applyNumberFormat="1" applyFont="1" applyFill="1" applyBorder="1"/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left"/>
    </xf>
    <xf numFmtId="4" fontId="1" fillId="0" borderId="12" xfId="0" applyNumberFormat="1" applyFont="1" applyBorder="1"/>
    <xf numFmtId="4" fontId="3" fillId="0" borderId="28" xfId="0" applyNumberFormat="1" applyFont="1" applyBorder="1" applyAlignment="1">
      <alignment horizontal="right"/>
    </xf>
    <xf numFmtId="4" fontId="3" fillId="0" borderId="29" xfId="0" applyNumberFormat="1" applyFont="1" applyBorder="1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6" xfId="0" applyFont="1" applyBorder="1"/>
    <xf numFmtId="4" fontId="1" fillId="0" borderId="5" xfId="0" applyNumberFormat="1" applyFont="1" applyBorder="1"/>
    <xf numFmtId="4" fontId="8" fillId="0" borderId="4" xfId="0" applyNumberFormat="1" applyFont="1" applyBorder="1" applyAlignment="1">
      <alignment horizontal="right"/>
    </xf>
    <xf numFmtId="4" fontId="8" fillId="0" borderId="2" xfId="0" applyNumberFormat="1" applyFont="1" applyBorder="1" applyAlignment="1">
      <alignment horizontal="right"/>
    </xf>
    <xf numFmtId="10" fontId="4" fillId="0" borderId="6" xfId="0" applyNumberFormat="1" applyFont="1" applyBorder="1"/>
    <xf numFmtId="0" fontId="0" fillId="0" borderId="23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7" xfId="0" applyBorder="1" applyAlignment="1">
      <alignment horizontal="left" indent="5"/>
    </xf>
    <xf numFmtId="4" fontId="0" fillId="0" borderId="12" xfId="0" applyNumberFormat="1" applyBorder="1"/>
    <xf numFmtId="4" fontId="0" fillId="0" borderId="10" xfId="0" applyNumberFormat="1" applyBorder="1"/>
    <xf numFmtId="10" fontId="4" fillId="0" borderId="27" xfId="0" applyNumberFormat="1" applyFont="1" applyBorder="1"/>
    <xf numFmtId="0" fontId="1" fillId="0" borderId="30" xfId="0" applyFont="1" applyBorder="1" applyAlignment="1">
      <alignment horizontal="center"/>
    </xf>
    <xf numFmtId="0" fontId="1" fillId="0" borderId="31" xfId="0" applyFont="1" applyBorder="1"/>
    <xf numFmtId="4" fontId="1" fillId="0" borderId="32" xfId="0" applyNumberFormat="1" applyFont="1" applyBorder="1"/>
    <xf numFmtId="4" fontId="1" fillId="0" borderId="33" xfId="0" applyNumberFormat="1" applyFont="1" applyBorder="1"/>
    <xf numFmtId="4" fontId="8" fillId="0" borderId="34" xfId="0" applyNumberFormat="1" applyFont="1" applyBorder="1" applyAlignment="1">
      <alignment horizontal="right"/>
    </xf>
    <xf numFmtId="4" fontId="8" fillId="0" borderId="35" xfId="0" applyNumberFormat="1" applyFont="1" applyBorder="1" applyAlignment="1">
      <alignment horizontal="right"/>
    </xf>
    <xf numFmtId="10" fontId="4" fillId="0" borderId="30" xfId="0" applyNumberFormat="1" applyFont="1" applyBorder="1"/>
    <xf numFmtId="0" fontId="1" fillId="0" borderId="25" xfId="0" applyFont="1" applyBorder="1" applyAlignment="1">
      <alignment horizontal="center"/>
    </xf>
    <xf numFmtId="164" fontId="1" fillId="0" borderId="25" xfId="0" applyNumberFormat="1" applyFont="1" applyBorder="1" applyAlignment="1">
      <alignment horizontal="center"/>
    </xf>
    <xf numFmtId="164" fontId="0" fillId="0" borderId="25" xfId="0" applyNumberFormat="1" applyBorder="1"/>
    <xf numFmtId="164" fontId="0" fillId="0" borderId="25" xfId="0" applyNumberFormat="1" applyFont="1" applyBorder="1"/>
    <xf numFmtId="0" fontId="0" fillId="0" borderId="37" xfId="0" applyBorder="1" applyAlignment="1">
      <alignment horizontal="left"/>
    </xf>
    <xf numFmtId="164" fontId="1" fillId="0" borderId="25" xfId="0" applyNumberFormat="1" applyFont="1" applyBorder="1"/>
    <xf numFmtId="164" fontId="1" fillId="0" borderId="0" xfId="0" applyNumberFormat="1" applyFont="1"/>
    <xf numFmtId="0" fontId="1" fillId="0" borderId="31" xfId="0" applyFont="1" applyBorder="1" applyAlignment="1">
      <alignment horizontal="center" vertical="center"/>
    </xf>
    <xf numFmtId="0" fontId="0" fillId="0" borderId="32" xfId="0" applyBorder="1" applyAlignment="1">
      <alignment horizontal="center" textRotation="90" wrapText="1"/>
    </xf>
    <xf numFmtId="0" fontId="5" fillId="0" borderId="33" xfId="0" applyFont="1" applyBorder="1" applyAlignment="1">
      <alignment horizontal="center" textRotation="90" wrapText="1"/>
    </xf>
    <xf numFmtId="0" fontId="7" fillId="0" borderId="33" xfId="0" applyFont="1" applyBorder="1" applyAlignment="1">
      <alignment horizontal="center" textRotation="90" wrapText="1"/>
    </xf>
    <xf numFmtId="0" fontId="0" fillId="0" borderId="33" xfId="0" applyBorder="1" applyAlignment="1">
      <alignment horizontal="center" textRotation="90" wrapText="1"/>
    </xf>
    <xf numFmtId="0" fontId="1" fillId="3" borderId="31" xfId="0" applyFont="1" applyFill="1" applyBorder="1" applyAlignment="1">
      <alignment horizontal="center" textRotation="90" wrapText="1"/>
    </xf>
    <xf numFmtId="0" fontId="0" fillId="0" borderId="33" xfId="0" applyFill="1" applyBorder="1" applyAlignment="1">
      <alignment horizontal="center" textRotation="90" wrapText="1"/>
    </xf>
    <xf numFmtId="0" fontId="0" fillId="0" borderId="35" xfId="0" applyFill="1" applyBorder="1" applyAlignment="1">
      <alignment horizontal="center" textRotation="90" wrapText="1"/>
    </xf>
    <xf numFmtId="0" fontId="1" fillId="4" borderId="31" xfId="0" applyFont="1" applyFill="1" applyBorder="1" applyAlignment="1">
      <alignment horizontal="center" textRotation="90" wrapText="1"/>
    </xf>
    <xf numFmtId="0" fontId="9" fillId="2" borderId="31" xfId="0" applyFont="1" applyFill="1" applyBorder="1" applyAlignment="1">
      <alignment horizontal="center" textRotation="90" wrapText="1"/>
    </xf>
    <xf numFmtId="0" fontId="1" fillId="5" borderId="31" xfId="0" applyFont="1" applyFill="1" applyBorder="1" applyAlignment="1">
      <alignment horizontal="center" textRotation="90" wrapText="1"/>
    </xf>
    <xf numFmtId="0" fontId="0" fillId="0" borderId="0" xfId="0" applyAlignment="1">
      <alignment textRotation="90"/>
    </xf>
    <xf numFmtId="0" fontId="5" fillId="0" borderId="6" xfId="0" applyFont="1" applyBorder="1" applyAlignment="1" applyProtection="1">
      <alignment horizontal="left"/>
      <protection locked="0"/>
    </xf>
    <xf numFmtId="4" fontId="0" fillId="0" borderId="16" xfId="0" applyNumberFormat="1" applyBorder="1"/>
    <xf numFmtId="4" fontId="0" fillId="0" borderId="17" xfId="0" applyNumberFormat="1" applyBorder="1"/>
    <xf numFmtId="4" fontId="0" fillId="0" borderId="18" xfId="0" applyNumberFormat="1" applyBorder="1"/>
    <xf numFmtId="4" fontId="0" fillId="3" borderId="6" xfId="0" applyNumberFormat="1" applyFill="1" applyBorder="1"/>
    <xf numFmtId="4" fontId="0" fillId="3" borderId="38" xfId="0" applyNumberFormat="1" applyFill="1" applyBorder="1"/>
    <xf numFmtId="4" fontId="0" fillId="4" borderId="38" xfId="0" applyNumberFormat="1" applyFill="1" applyBorder="1"/>
    <xf numFmtId="4" fontId="0" fillId="2" borderId="38" xfId="0" applyNumberFormat="1" applyFill="1" applyBorder="1"/>
    <xf numFmtId="4" fontId="1" fillId="5" borderId="38" xfId="0" applyNumberFormat="1" applyFont="1" applyFill="1" applyBorder="1"/>
    <xf numFmtId="4" fontId="10" fillId="0" borderId="0" xfId="0" applyNumberFormat="1" applyFont="1"/>
    <xf numFmtId="0" fontId="5" fillId="0" borderId="23" xfId="0" applyFont="1" applyBorder="1" applyAlignment="1" applyProtection="1">
      <alignment horizontal="left"/>
      <protection locked="0"/>
    </xf>
    <xf numFmtId="4" fontId="0" fillId="0" borderId="36" xfId="0" applyNumberFormat="1" applyBorder="1"/>
    <xf numFmtId="4" fontId="0" fillId="2" borderId="23" xfId="0" applyNumberFormat="1" applyFill="1" applyBorder="1"/>
    <xf numFmtId="4" fontId="0" fillId="0" borderId="32" xfId="0" applyNumberFormat="1" applyBorder="1"/>
    <xf numFmtId="4" fontId="0" fillId="0" borderId="39" xfId="0" applyNumberFormat="1" applyBorder="1"/>
    <xf numFmtId="4" fontId="0" fillId="3" borderId="31" xfId="0" applyNumberFormat="1" applyFill="1" applyBorder="1"/>
    <xf numFmtId="4" fontId="0" fillId="4" borderId="31" xfId="0" applyNumberFormat="1" applyFill="1" applyBorder="1"/>
    <xf numFmtId="4" fontId="0" fillId="2" borderId="31" xfId="0" applyNumberFormat="1" applyFill="1" applyBorder="1"/>
    <xf numFmtId="4" fontId="1" fillId="5" borderId="31" xfId="0" applyNumberFormat="1" applyFont="1" applyFill="1" applyBorder="1"/>
    <xf numFmtId="0" fontId="10" fillId="0" borderId="0" xfId="0" applyFont="1"/>
    <xf numFmtId="0" fontId="1" fillId="0" borderId="36" xfId="0" applyFont="1" applyBorder="1" applyAlignment="1">
      <alignment horizontal="left"/>
    </xf>
    <xf numFmtId="0" fontId="1" fillId="0" borderId="24" xfId="0" applyFont="1" applyBorder="1" applyAlignment="1">
      <alignment horizontal="left"/>
    </xf>
    <xf numFmtId="0" fontId="1" fillId="0" borderId="37" xfId="0" applyFont="1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24" xfId="0" applyBorder="1" applyAlignment="1">
      <alignment horizontal="left"/>
    </xf>
    <xf numFmtId="0" fontId="1" fillId="0" borderId="36" xfId="0" applyFont="1" applyBorder="1" applyAlignment="1">
      <alignment horizontal="left"/>
    </xf>
    <xf numFmtId="0" fontId="1" fillId="0" borderId="24" xfId="0" applyFont="1" applyBorder="1" applyAlignment="1">
      <alignment horizontal="left"/>
    </xf>
    <xf numFmtId="0" fontId="1" fillId="0" borderId="37" xfId="0" applyFont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6" xfId="0" applyBorder="1" applyAlignment="1">
      <alignment horizontal="left"/>
    </xf>
    <xf numFmtId="0" fontId="0" fillId="0" borderId="24" xfId="0" applyBorder="1" applyAlignment="1">
      <alignment horizontal="left"/>
    </xf>
    <xf numFmtId="0" fontId="0" fillId="0" borderId="25" xfId="0" applyBorder="1" applyAlignment="1">
      <alignment horizontal="left"/>
    </xf>
    <xf numFmtId="0" fontId="1" fillId="0" borderId="25" xfId="0" applyFont="1" applyBorder="1" applyAlignment="1">
      <alignment horizontal="left"/>
    </xf>
  </cellXfs>
  <cellStyles count="1">
    <cellStyle name="Normální" xfId="0" builtinId="0"/>
  </cellStyles>
  <dxfs count="2">
    <dxf>
      <font>
        <color theme="0"/>
      </font>
      <numFmt numFmtId="165" formatCode=";;;"/>
    </dxf>
    <dxf>
      <numFmt numFmtId="165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lanh\Documents\TSMCH\Rozbory\Rozbory%20n&#225;klad&#367;%20a%20v&#253;nos&#367;%20-%20hlavn&#237;%20&#269;innost%20-%20pl&#225;n%20201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lanh\Documents\TSMCH\Pl&#225;n%202017\1.%20&#250;prava%20rozpo&#269;tu%20TSmCh%20-%20rok%202017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lanh\Documents\TSMCH\Rozbory\Rozbory%20n&#225;klad&#367;%20a%20v&#253;nos&#367;%20-%20hlavn&#237;%20&#269;innost%20-%20rok%202017%20-%201-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klad"/>
      <sheetName val="PLÁN 2017"/>
      <sheetName val="101"/>
      <sheetName val="102"/>
      <sheetName val="103"/>
      <sheetName val="104"/>
      <sheetName val="105"/>
      <sheetName val="108"/>
      <sheetName val="200"/>
      <sheetName val="201"/>
      <sheetName val="202"/>
      <sheetName val="204"/>
      <sheetName val="205"/>
      <sheetName val="206"/>
      <sheetName val="208+209"/>
      <sheetName val="210"/>
      <sheetName val="211"/>
      <sheetName val="HČ - SKUT 2015"/>
      <sheetName val="HČ - SKUT 2014"/>
      <sheetName val="HČ - SKUT 2013"/>
      <sheetName val="HČ - SKUT 2012"/>
      <sheetName val="HČ - SKUT 2011"/>
      <sheetName val="pomocné 203+211"/>
      <sheetName val="Výnosy bez střediska"/>
      <sheetName val="10104"/>
      <sheetName val="203"/>
      <sheetName val="1090204"/>
      <sheetName val="1100206"/>
      <sheetName val="310210"/>
    </sheetNames>
    <sheetDataSet>
      <sheetData sheetId="0"/>
      <sheetData sheetId="1">
        <row r="63">
          <cell r="I63">
            <v>916765</v>
          </cell>
        </row>
        <row r="144">
          <cell r="I144">
            <v>0</v>
          </cell>
        </row>
        <row r="145">
          <cell r="I145">
            <v>2460000</v>
          </cell>
        </row>
        <row r="146">
          <cell r="I146">
            <v>0</v>
          </cell>
        </row>
        <row r="147">
          <cell r="I147">
            <v>0</v>
          </cell>
        </row>
        <row r="148">
          <cell r="I148">
            <v>14958710.77</v>
          </cell>
        </row>
        <row r="149">
          <cell r="I149">
            <v>0</v>
          </cell>
        </row>
        <row r="150">
          <cell r="I150">
            <v>0</v>
          </cell>
        </row>
        <row r="151">
          <cell r="I151">
            <v>0</v>
          </cell>
        </row>
        <row r="152">
          <cell r="I152">
            <v>0</v>
          </cell>
        </row>
        <row r="153">
          <cell r="I153">
            <v>0</v>
          </cell>
        </row>
        <row r="154">
          <cell r="I154">
            <v>0</v>
          </cell>
        </row>
        <row r="155">
          <cell r="I155">
            <v>0</v>
          </cell>
        </row>
        <row r="156">
          <cell r="I156">
            <v>0</v>
          </cell>
        </row>
        <row r="157">
          <cell r="I157">
            <v>1579792</v>
          </cell>
        </row>
        <row r="159">
          <cell r="I159">
            <v>12641075.219999999</v>
          </cell>
        </row>
        <row r="160">
          <cell r="I160">
            <v>8905882.6799999997</v>
          </cell>
        </row>
        <row r="161">
          <cell r="I161">
            <v>0</v>
          </cell>
        </row>
        <row r="162">
          <cell r="I162">
            <v>2452740</v>
          </cell>
        </row>
        <row r="163">
          <cell r="I163">
            <v>34000</v>
          </cell>
        </row>
        <row r="164">
          <cell r="I164">
            <v>32000</v>
          </cell>
        </row>
        <row r="165">
          <cell r="I165">
            <v>26689179.546999998</v>
          </cell>
        </row>
        <row r="166">
          <cell r="I166">
            <v>43409204.650000006</v>
          </cell>
        </row>
        <row r="167">
          <cell r="I167">
            <v>14735924.580999998</v>
          </cell>
        </row>
        <row r="168">
          <cell r="I168">
            <v>216704.77325</v>
          </cell>
        </row>
        <row r="169">
          <cell r="I169">
            <v>1281614.31975</v>
          </cell>
        </row>
        <row r="170">
          <cell r="I170">
            <v>0</v>
          </cell>
        </row>
        <row r="171">
          <cell r="I171">
            <v>75700</v>
          </cell>
        </row>
        <row r="172">
          <cell r="I172">
            <v>0</v>
          </cell>
        </row>
        <row r="173">
          <cell r="I173">
            <v>0</v>
          </cell>
        </row>
        <row r="174">
          <cell r="I174">
            <v>8998076</v>
          </cell>
        </row>
        <row r="175">
          <cell r="I175">
            <v>1178000</v>
          </cell>
        </row>
        <row r="176">
          <cell r="I176">
            <v>5222697.9999999944</v>
          </cell>
        </row>
        <row r="186">
          <cell r="I186">
            <v>0</v>
          </cell>
        </row>
        <row r="187">
          <cell r="I187">
            <v>0</v>
          </cell>
        </row>
        <row r="188">
          <cell r="I188">
            <v>0</v>
          </cell>
        </row>
        <row r="189">
          <cell r="I189">
            <v>0</v>
          </cell>
        </row>
        <row r="190">
          <cell r="I190">
            <v>15377000</v>
          </cell>
        </row>
        <row r="191">
          <cell r="I191">
            <v>0</v>
          </cell>
        </row>
        <row r="192">
          <cell r="I192">
            <v>0</v>
          </cell>
        </row>
        <row r="193">
          <cell r="I193">
            <v>0</v>
          </cell>
        </row>
        <row r="194">
          <cell r="I194">
            <v>0</v>
          </cell>
        </row>
        <row r="195">
          <cell r="I195">
            <v>0</v>
          </cell>
        </row>
        <row r="196">
          <cell r="I196">
            <v>0</v>
          </cell>
        </row>
        <row r="197">
          <cell r="I197">
            <v>0</v>
          </cell>
        </row>
        <row r="198">
          <cell r="I198">
            <v>0</v>
          </cell>
        </row>
        <row r="199">
          <cell r="I199">
            <v>0</v>
          </cell>
        </row>
        <row r="201">
          <cell r="I201">
            <v>2420500</v>
          </cell>
        </row>
        <row r="202">
          <cell r="I202">
            <v>62000</v>
          </cell>
        </row>
        <row r="203">
          <cell r="I203">
            <v>0</v>
          </cell>
        </row>
        <row r="204">
          <cell r="I204">
            <v>29000</v>
          </cell>
        </row>
        <row r="205">
          <cell r="I205">
            <v>0</v>
          </cell>
        </row>
        <row r="206">
          <cell r="I206">
            <v>10000</v>
          </cell>
        </row>
        <row r="207">
          <cell r="I207">
            <v>4192000</v>
          </cell>
        </row>
        <row r="208">
          <cell r="I208">
            <v>2424000</v>
          </cell>
        </row>
        <row r="209">
          <cell r="I209">
            <v>831890</v>
          </cell>
        </row>
        <row r="210">
          <cell r="I210">
            <v>4779</v>
          </cell>
        </row>
        <row r="211">
          <cell r="I211">
            <v>16432</v>
          </cell>
        </row>
        <row r="212">
          <cell r="I212">
            <v>0</v>
          </cell>
        </row>
        <row r="213">
          <cell r="I213">
            <v>391800</v>
          </cell>
        </row>
        <row r="214">
          <cell r="I214">
            <v>0</v>
          </cell>
        </row>
        <row r="215">
          <cell r="I215">
            <v>2000</v>
          </cell>
        </row>
        <row r="216">
          <cell r="I216">
            <v>1447100</v>
          </cell>
        </row>
        <row r="217">
          <cell r="I217">
            <v>0</v>
          </cell>
        </row>
        <row r="218">
          <cell r="I218">
            <v>2314202</v>
          </cell>
        </row>
        <row r="227">
          <cell r="I227">
            <v>105643000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yhodnocení hospodaření PO"/>
    </sheetNames>
    <sheetDataSet>
      <sheetData sheetId="0">
        <row r="14">
          <cell r="G14">
            <v>14958710.77</v>
          </cell>
          <cell r="H14">
            <v>15377000</v>
          </cell>
        </row>
        <row r="15">
          <cell r="G15">
            <v>0</v>
          </cell>
          <cell r="H15">
            <v>0</v>
          </cell>
        </row>
        <row r="16">
          <cell r="G16">
            <v>2460000</v>
          </cell>
          <cell r="H16">
            <v>0</v>
          </cell>
        </row>
        <row r="17">
          <cell r="G17">
            <v>0</v>
          </cell>
          <cell r="H17">
            <v>0</v>
          </cell>
        </row>
        <row r="18">
          <cell r="G18">
            <v>0</v>
          </cell>
          <cell r="H18">
            <v>0</v>
          </cell>
        </row>
        <row r="19">
          <cell r="G19">
            <v>1579792</v>
          </cell>
          <cell r="H19">
            <v>0</v>
          </cell>
        </row>
        <row r="20">
          <cell r="G20">
            <v>0</v>
          </cell>
          <cell r="H20">
            <v>0</v>
          </cell>
        </row>
        <row r="21">
          <cell r="G21">
            <v>0</v>
          </cell>
          <cell r="H21">
            <v>0</v>
          </cell>
        </row>
        <row r="23">
          <cell r="G23">
            <v>2452740</v>
          </cell>
          <cell r="H23">
            <v>29000</v>
          </cell>
        </row>
        <row r="24">
          <cell r="G24">
            <v>12641075.219999999</v>
          </cell>
          <cell r="H24">
            <v>2420500</v>
          </cell>
        </row>
        <row r="25">
          <cell r="G25">
            <v>8905882.6799999997</v>
          </cell>
          <cell r="H25">
            <v>62000</v>
          </cell>
        </row>
        <row r="26">
          <cell r="G26">
            <v>25973304.546999998</v>
          </cell>
          <cell r="H26">
            <v>4192000</v>
          </cell>
        </row>
        <row r="27">
          <cell r="G27">
            <v>45971999.950000003</v>
          </cell>
          <cell r="H27">
            <v>2424000</v>
          </cell>
        </row>
        <row r="28">
          <cell r="G28">
            <v>44591645.650000006</v>
          </cell>
          <cell r="H28">
            <v>2424000</v>
          </cell>
        </row>
        <row r="29">
          <cell r="G29">
            <v>916765</v>
          </cell>
          <cell r="H29">
            <v>0</v>
          </cell>
        </row>
        <row r="30">
          <cell r="G30">
            <v>15886190.49425</v>
          </cell>
          <cell r="H30">
            <v>836669</v>
          </cell>
        </row>
        <row r="31">
          <cell r="G31">
            <v>75700</v>
          </cell>
          <cell r="H31">
            <v>391800</v>
          </cell>
        </row>
        <row r="32">
          <cell r="G32">
            <v>8998076</v>
          </cell>
          <cell r="H32">
            <v>1447100</v>
          </cell>
        </row>
        <row r="33">
          <cell r="G33">
            <v>7117830.9197499938</v>
          </cell>
          <cell r="H33">
            <v>2342634</v>
          </cell>
        </row>
        <row r="34">
          <cell r="G34">
            <v>0</v>
          </cell>
          <cell r="H34">
            <v>0</v>
          </cell>
        </row>
        <row r="37">
          <cell r="G37">
            <v>107793000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yhodnocení hospodaření PO"/>
      <sheetName val="Vyhod. hosp. PO -střediska"/>
      <sheetName val="HČ - SKUT 2017"/>
      <sheetName val="101"/>
      <sheetName val="102"/>
      <sheetName val="103"/>
      <sheetName val="104"/>
      <sheetName val="105"/>
      <sheetName val="108"/>
      <sheetName val="200"/>
      <sheetName val="201"/>
      <sheetName val="202"/>
      <sheetName val="204"/>
      <sheetName val="205"/>
      <sheetName val="206"/>
      <sheetName val="208+209"/>
      <sheetName val="210"/>
      <sheetName val="211"/>
      <sheetName val="Rozbory"/>
      <sheetName val="HČ - SKUT 2016"/>
      <sheetName val="HČ - SKUT 2015"/>
      <sheetName val="HČ - SKUT 2014"/>
      <sheetName val="HČ - SKUT 2013"/>
      <sheetName val="HČ - SKUT 2012"/>
      <sheetName val="HČ - SKUT 2011"/>
      <sheetName val="pomocné 203+211"/>
      <sheetName val="Měsíční náklady"/>
      <sheetName val="Výnosy bez střediska"/>
      <sheetName val="10104"/>
      <sheetName val="203"/>
      <sheetName val="1090204"/>
      <sheetName val="1100206"/>
      <sheetName val="310210"/>
    </sheetNames>
    <sheetDataSet>
      <sheetData sheetId="0"/>
      <sheetData sheetId="1"/>
      <sheetData sheetId="2">
        <row r="63">
          <cell r="K63">
            <v>717651</v>
          </cell>
        </row>
        <row r="116">
          <cell r="K116">
            <v>494636.36</v>
          </cell>
        </row>
        <row r="129">
          <cell r="K129">
            <v>107793000</v>
          </cell>
        </row>
        <row r="148">
          <cell r="K148">
            <v>0</v>
          </cell>
        </row>
        <row r="149">
          <cell r="K149">
            <v>2310881</v>
          </cell>
        </row>
        <row r="150">
          <cell r="K150">
            <v>0</v>
          </cell>
        </row>
        <row r="151">
          <cell r="K151">
            <v>0</v>
          </cell>
        </row>
        <row r="152">
          <cell r="K152">
            <v>14461582.639999999</v>
          </cell>
        </row>
        <row r="153">
          <cell r="K153">
            <v>0</v>
          </cell>
        </row>
        <row r="154">
          <cell r="K154">
            <v>0</v>
          </cell>
        </row>
        <row r="155">
          <cell r="K155">
            <v>0</v>
          </cell>
        </row>
        <row r="156">
          <cell r="K156">
            <v>0</v>
          </cell>
        </row>
        <row r="157">
          <cell r="K157">
            <v>494636.36</v>
          </cell>
        </row>
        <row r="158">
          <cell r="K158">
            <v>0</v>
          </cell>
        </row>
        <row r="159">
          <cell r="K159">
            <v>360437.63999999996</v>
          </cell>
        </row>
        <row r="160">
          <cell r="K160">
            <v>580119.36</v>
          </cell>
        </row>
        <row r="161">
          <cell r="K161">
            <v>1871643.8</v>
          </cell>
        </row>
        <row r="163">
          <cell r="K163">
            <v>11390524.02</v>
          </cell>
        </row>
        <row r="164">
          <cell r="K164">
            <v>8249846.2500000019</v>
          </cell>
        </row>
        <row r="165">
          <cell r="K165">
            <v>0</v>
          </cell>
        </row>
        <row r="166">
          <cell r="K166">
            <v>3505595.14</v>
          </cell>
        </row>
        <row r="167">
          <cell r="K167">
            <v>47277</v>
          </cell>
        </row>
        <row r="168">
          <cell r="K168">
            <v>34108.17</v>
          </cell>
        </row>
        <row r="169">
          <cell r="K169">
            <v>28547747.159999996</v>
          </cell>
        </row>
        <row r="170">
          <cell r="K170">
            <v>44507005</v>
          </cell>
        </row>
        <row r="171">
          <cell r="K171">
            <v>15131771</v>
          </cell>
        </row>
        <row r="172">
          <cell r="K172">
            <v>239880.50000000003</v>
          </cell>
        </row>
        <row r="173">
          <cell r="K173">
            <v>1822263.2400000002</v>
          </cell>
        </row>
        <row r="174">
          <cell r="K174">
            <v>0</v>
          </cell>
        </row>
        <row r="175">
          <cell r="K175">
            <v>79061.73</v>
          </cell>
        </row>
        <row r="176">
          <cell r="K176">
            <v>0</v>
          </cell>
        </row>
        <row r="177">
          <cell r="K177">
            <v>0</v>
          </cell>
        </row>
        <row r="178">
          <cell r="K178">
            <v>9321684.75</v>
          </cell>
        </row>
        <row r="179">
          <cell r="K179">
            <v>1579085.85</v>
          </cell>
        </row>
        <row r="180">
          <cell r="K180">
            <v>4873102.2400000021</v>
          </cell>
        </row>
        <row r="190">
          <cell r="K190">
            <v>0</v>
          </cell>
        </row>
        <row r="191">
          <cell r="K191">
            <v>0</v>
          </cell>
        </row>
        <row r="192">
          <cell r="K192">
            <v>0</v>
          </cell>
        </row>
        <row r="193">
          <cell r="K193">
            <v>0</v>
          </cell>
        </row>
        <row r="194">
          <cell r="K194">
            <v>14350289.640000001</v>
          </cell>
        </row>
        <row r="195">
          <cell r="K195">
            <v>0</v>
          </cell>
        </row>
        <row r="196">
          <cell r="K196">
            <v>0</v>
          </cell>
        </row>
        <row r="197">
          <cell r="K197">
            <v>0</v>
          </cell>
        </row>
        <row r="198">
          <cell r="K198">
            <v>0</v>
          </cell>
        </row>
        <row r="199">
          <cell r="K199">
            <v>0</v>
          </cell>
        </row>
        <row r="200">
          <cell r="K200">
            <v>0</v>
          </cell>
        </row>
        <row r="201">
          <cell r="K201">
            <v>13835.31</v>
          </cell>
        </row>
        <row r="202">
          <cell r="K202">
            <v>0</v>
          </cell>
        </row>
        <row r="203">
          <cell r="K203">
            <v>0</v>
          </cell>
        </row>
        <row r="205">
          <cell r="K205">
            <v>2076714.0499999998</v>
          </cell>
        </row>
        <row r="206">
          <cell r="K206">
            <v>45581.85</v>
          </cell>
        </row>
        <row r="207">
          <cell r="K207">
            <v>0</v>
          </cell>
        </row>
        <row r="208">
          <cell r="K208">
            <v>7706.93</v>
          </cell>
        </row>
        <row r="209">
          <cell r="K209">
            <v>0</v>
          </cell>
        </row>
        <row r="210">
          <cell r="K210">
            <v>0</v>
          </cell>
        </row>
        <row r="211">
          <cell r="K211">
            <v>3872764.65</v>
          </cell>
        </row>
        <row r="212">
          <cell r="K212">
            <v>2574397</v>
          </cell>
        </row>
        <row r="213">
          <cell r="K213">
            <v>874001</v>
          </cell>
        </row>
        <row r="214">
          <cell r="K214">
            <v>5430.08</v>
          </cell>
        </row>
        <row r="215">
          <cell r="K215">
            <v>55683.35</v>
          </cell>
        </row>
        <row r="216">
          <cell r="K216">
            <v>0</v>
          </cell>
        </row>
        <row r="217">
          <cell r="K217">
            <v>329752</v>
          </cell>
        </row>
        <row r="218">
          <cell r="K218">
            <v>0</v>
          </cell>
        </row>
        <row r="219">
          <cell r="K219">
            <v>0</v>
          </cell>
        </row>
        <row r="220">
          <cell r="K220">
            <v>1338556.25</v>
          </cell>
        </row>
        <row r="221">
          <cell r="K221">
            <v>0</v>
          </cell>
        </row>
        <row r="222">
          <cell r="K222">
            <v>1704169.3400000003</v>
          </cell>
        </row>
        <row r="231">
          <cell r="N231">
            <v>0</v>
          </cell>
          <cell r="O231">
            <v>0</v>
          </cell>
          <cell r="P231">
            <v>812444</v>
          </cell>
          <cell r="Q231">
            <v>0</v>
          </cell>
          <cell r="S231">
            <v>554680</v>
          </cell>
          <cell r="T231">
            <v>0</v>
          </cell>
          <cell r="U231">
            <v>12045303</v>
          </cell>
          <cell r="V231">
            <v>3544524</v>
          </cell>
          <cell r="W231">
            <v>9327731</v>
          </cell>
          <cell r="Y231">
            <v>27193794</v>
          </cell>
          <cell r="AB231">
            <v>11507582</v>
          </cell>
          <cell r="AC231">
            <v>3969487</v>
          </cell>
          <cell r="AD231">
            <v>0</v>
          </cell>
          <cell r="AE231">
            <v>0</v>
          </cell>
          <cell r="AF231">
            <v>15440540</v>
          </cell>
          <cell r="AH231">
            <v>23396915</v>
          </cell>
        </row>
        <row r="232"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Y232">
            <v>0</v>
          </cell>
          <cell r="AB232">
            <v>0</v>
          </cell>
          <cell r="AC232">
            <v>0</v>
          </cell>
          <cell r="AD232">
            <v>0</v>
          </cell>
          <cell r="AF232">
            <v>0</v>
          </cell>
          <cell r="AH232">
            <v>0</v>
          </cell>
        </row>
        <row r="233">
          <cell r="N233">
            <v>0</v>
          </cell>
          <cell r="O233">
            <v>0</v>
          </cell>
          <cell r="P233">
            <v>0</v>
          </cell>
          <cell r="Q233">
            <v>37529.550000000003</v>
          </cell>
          <cell r="S233">
            <v>0</v>
          </cell>
          <cell r="T233">
            <v>0</v>
          </cell>
          <cell r="U233">
            <v>163912.22999999998</v>
          </cell>
          <cell r="V233">
            <v>653.43000000000006</v>
          </cell>
          <cell r="W233">
            <v>469726.65999999992</v>
          </cell>
          <cell r="Y233">
            <v>1157159.25</v>
          </cell>
          <cell r="AB233">
            <v>1585.48</v>
          </cell>
          <cell r="AC233">
            <v>342426.02</v>
          </cell>
          <cell r="AD233">
            <v>0</v>
          </cell>
          <cell r="AF233">
            <v>6091.73</v>
          </cell>
          <cell r="AH233">
            <v>131796.65000000002</v>
          </cell>
        </row>
        <row r="234"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Y234">
            <v>0</v>
          </cell>
          <cell r="AB234">
            <v>0</v>
          </cell>
          <cell r="AC234">
            <v>0</v>
          </cell>
          <cell r="AD234">
            <v>0</v>
          </cell>
          <cell r="AF234">
            <v>0</v>
          </cell>
          <cell r="AH234">
            <v>0</v>
          </cell>
        </row>
        <row r="235"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Y235">
            <v>0</v>
          </cell>
          <cell r="AB235">
            <v>0</v>
          </cell>
          <cell r="AC235">
            <v>0</v>
          </cell>
          <cell r="AD235">
            <v>0</v>
          </cell>
          <cell r="AF235">
            <v>0</v>
          </cell>
          <cell r="AH235">
            <v>0</v>
          </cell>
        </row>
        <row r="236">
          <cell r="N236">
            <v>0</v>
          </cell>
          <cell r="O236">
            <v>41729.160000000003</v>
          </cell>
          <cell r="P236">
            <v>42842.37</v>
          </cell>
          <cell r="Q236">
            <v>4006836.6599999997</v>
          </cell>
          <cell r="S236">
            <v>33940</v>
          </cell>
          <cell r="T236">
            <v>0</v>
          </cell>
          <cell r="U236">
            <v>4894351.1999999993</v>
          </cell>
          <cell r="V236">
            <v>1731152.69</v>
          </cell>
          <cell r="W236">
            <v>632929.46000000008</v>
          </cell>
          <cell r="Y236">
            <v>248004.55</v>
          </cell>
          <cell r="AB236">
            <v>106311.04999999999</v>
          </cell>
          <cell r="AC236">
            <v>889305.27</v>
          </cell>
          <cell r="AD236">
            <v>4837313.97</v>
          </cell>
          <cell r="AF236">
            <v>1108496.49</v>
          </cell>
          <cell r="AH236">
            <v>10238659.410000002</v>
          </cell>
        </row>
        <row r="237"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Y237">
            <v>0</v>
          </cell>
          <cell r="AB237">
            <v>0</v>
          </cell>
          <cell r="AC237">
            <v>0</v>
          </cell>
          <cell r="AD237">
            <v>0</v>
          </cell>
          <cell r="AF237">
            <v>0</v>
          </cell>
          <cell r="AH237">
            <v>0</v>
          </cell>
        </row>
        <row r="238"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Y238">
            <v>0</v>
          </cell>
          <cell r="AB238">
            <v>0</v>
          </cell>
          <cell r="AC238">
            <v>0</v>
          </cell>
          <cell r="AD238">
            <v>0</v>
          </cell>
          <cell r="AF238">
            <v>0</v>
          </cell>
          <cell r="AH238">
            <v>0</v>
          </cell>
        </row>
        <row r="239"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Y239">
            <v>0</v>
          </cell>
          <cell r="AB239">
            <v>0</v>
          </cell>
          <cell r="AC239">
            <v>0</v>
          </cell>
          <cell r="AD239">
            <v>0</v>
          </cell>
          <cell r="AF239">
            <v>0</v>
          </cell>
          <cell r="AH239">
            <v>0</v>
          </cell>
        </row>
        <row r="240"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Y240">
            <v>0</v>
          </cell>
          <cell r="AB240">
            <v>0</v>
          </cell>
          <cell r="AC240">
            <v>0</v>
          </cell>
          <cell r="AD240">
            <v>0</v>
          </cell>
          <cell r="AF240">
            <v>0</v>
          </cell>
          <cell r="AH240">
            <v>0</v>
          </cell>
        </row>
        <row r="241">
          <cell r="N241">
            <v>0</v>
          </cell>
          <cell r="O241">
            <v>22314.05</v>
          </cell>
          <cell r="P241">
            <v>0</v>
          </cell>
          <cell r="Q241">
            <v>331000</v>
          </cell>
          <cell r="S241">
            <v>0</v>
          </cell>
          <cell r="T241">
            <v>0</v>
          </cell>
          <cell r="U241">
            <v>48760.33</v>
          </cell>
          <cell r="V241">
            <v>0</v>
          </cell>
          <cell r="W241">
            <v>0</v>
          </cell>
          <cell r="Y241">
            <v>0</v>
          </cell>
          <cell r="AB241">
            <v>0</v>
          </cell>
          <cell r="AC241">
            <v>12396.69</v>
          </cell>
          <cell r="AD241">
            <v>0</v>
          </cell>
          <cell r="AF241">
            <v>22314.05</v>
          </cell>
          <cell r="AH241">
            <v>57851.24</v>
          </cell>
        </row>
        <row r="242"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Y242">
            <v>0</v>
          </cell>
          <cell r="AB242">
            <v>0</v>
          </cell>
          <cell r="AC242">
            <v>0</v>
          </cell>
          <cell r="AD242">
            <v>0</v>
          </cell>
          <cell r="AF242">
            <v>0</v>
          </cell>
          <cell r="AH242">
            <v>0</v>
          </cell>
        </row>
        <row r="243">
          <cell r="N243">
            <v>9026.31</v>
          </cell>
          <cell r="O243">
            <v>36272.900000000009</v>
          </cell>
          <cell r="P243">
            <v>0</v>
          </cell>
          <cell r="Q243">
            <v>95168.829999999987</v>
          </cell>
          <cell r="S243">
            <v>252.79</v>
          </cell>
          <cell r="T243">
            <v>6486.73</v>
          </cell>
          <cell r="U243">
            <v>673.31000000000006</v>
          </cell>
          <cell r="V243">
            <v>518.9</v>
          </cell>
          <cell r="W243">
            <v>275.77999999999997</v>
          </cell>
          <cell r="Y243">
            <v>64416.880000000005</v>
          </cell>
          <cell r="AB243">
            <v>95762.26999999999</v>
          </cell>
          <cell r="AC243">
            <v>13348.39</v>
          </cell>
          <cell r="AD243">
            <v>7059.18</v>
          </cell>
          <cell r="AF243">
            <v>22657.57</v>
          </cell>
          <cell r="AH243">
            <v>22353.11</v>
          </cell>
        </row>
        <row r="244">
          <cell r="N244">
            <v>83173.469999999987</v>
          </cell>
          <cell r="O244">
            <v>5381.5700000000006</v>
          </cell>
          <cell r="P244">
            <v>0</v>
          </cell>
          <cell r="Q244">
            <v>40081.06</v>
          </cell>
          <cell r="S244">
            <v>2473.0300000000002</v>
          </cell>
          <cell r="T244">
            <v>0</v>
          </cell>
          <cell r="U244">
            <v>111155.69</v>
          </cell>
          <cell r="V244">
            <v>39639.56</v>
          </cell>
          <cell r="W244">
            <v>8355.34</v>
          </cell>
          <cell r="Y244">
            <v>139090.63</v>
          </cell>
          <cell r="AB244">
            <v>111063.73000000001</v>
          </cell>
          <cell r="AC244">
            <v>0</v>
          </cell>
          <cell r="AD244">
            <v>0</v>
          </cell>
          <cell r="AF244">
            <v>8320.3100000000013</v>
          </cell>
          <cell r="AH244">
            <v>31384.97</v>
          </cell>
        </row>
        <row r="245">
          <cell r="N245">
            <v>0</v>
          </cell>
          <cell r="O245">
            <v>0</v>
          </cell>
          <cell r="P245">
            <v>0</v>
          </cell>
          <cell r="Q245">
            <v>167439.79999999999</v>
          </cell>
          <cell r="S245">
            <v>0</v>
          </cell>
          <cell r="T245">
            <v>0</v>
          </cell>
          <cell r="U245">
            <v>124320</v>
          </cell>
          <cell r="V245">
            <v>442296</v>
          </cell>
          <cell r="W245">
            <v>479496</v>
          </cell>
          <cell r="Y245">
            <v>0</v>
          </cell>
          <cell r="AB245">
            <v>0</v>
          </cell>
          <cell r="AC245">
            <v>0</v>
          </cell>
          <cell r="AD245">
            <v>0</v>
          </cell>
          <cell r="AF245">
            <v>0</v>
          </cell>
          <cell r="AH245">
            <v>658092</v>
          </cell>
        </row>
        <row r="247">
          <cell r="N247">
            <v>352196.04</v>
          </cell>
          <cell r="O247">
            <v>233489.50000000003</v>
          </cell>
          <cell r="P247">
            <v>21050.36</v>
          </cell>
          <cell r="Q247">
            <v>867454.21</v>
          </cell>
          <cell r="S247">
            <v>643.28</v>
          </cell>
          <cell r="T247">
            <v>15249.009999999998</v>
          </cell>
          <cell r="U247">
            <v>1658178.77</v>
          </cell>
          <cell r="V247">
            <v>538520.95999999985</v>
          </cell>
          <cell r="W247">
            <v>1402086.41</v>
          </cell>
          <cell r="Y247">
            <v>1476595.7200000002</v>
          </cell>
          <cell r="AB247">
            <v>570120.92999999993</v>
          </cell>
          <cell r="AC247">
            <v>155459.08000000002</v>
          </cell>
          <cell r="AD247">
            <v>1089104.03</v>
          </cell>
          <cell r="AE247">
            <v>4093.5000000000005</v>
          </cell>
          <cell r="AF247">
            <v>3194019.3799999994</v>
          </cell>
          <cell r="AH247">
            <v>1888976.8900000001</v>
          </cell>
        </row>
        <row r="248">
          <cell r="N248">
            <v>159639.67999999999</v>
          </cell>
          <cell r="O248">
            <v>501669.51</v>
          </cell>
          <cell r="P248">
            <v>36938.559999999998</v>
          </cell>
          <cell r="Q248">
            <v>617218.72</v>
          </cell>
          <cell r="S248">
            <v>52203.020000000004</v>
          </cell>
          <cell r="T248">
            <v>212006.03</v>
          </cell>
          <cell r="U248">
            <v>199860.25</v>
          </cell>
          <cell r="V248">
            <v>159913.40999999995</v>
          </cell>
          <cell r="W248">
            <v>42904.93</v>
          </cell>
          <cell r="Y248">
            <v>314539.67</v>
          </cell>
          <cell r="AB248">
            <v>5570793.7300000004</v>
          </cell>
          <cell r="AC248">
            <v>195776.61</v>
          </cell>
          <cell r="AD248">
            <v>45581.85</v>
          </cell>
          <cell r="AE248">
            <v>0</v>
          </cell>
          <cell r="AF248">
            <v>127754.48000000001</v>
          </cell>
          <cell r="AH248">
            <v>58627.649999999994</v>
          </cell>
        </row>
        <row r="249"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Y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H249">
            <v>0</v>
          </cell>
        </row>
        <row r="250">
          <cell r="N250">
            <v>146617.58000000007</v>
          </cell>
          <cell r="O250">
            <v>73512.450000000012</v>
          </cell>
          <cell r="P250">
            <v>0</v>
          </cell>
          <cell r="Q250">
            <v>614591.69000000006</v>
          </cell>
          <cell r="S250">
            <v>10.86</v>
          </cell>
          <cell r="T250">
            <v>21650.58</v>
          </cell>
          <cell r="U250">
            <v>189761.4</v>
          </cell>
          <cell r="V250">
            <v>79766.73000000001</v>
          </cell>
          <cell r="W250">
            <v>355544.34</v>
          </cell>
          <cell r="Y250">
            <v>310269.17</v>
          </cell>
          <cell r="AB250">
            <v>173913.33</v>
          </cell>
          <cell r="AC250">
            <v>99679.72</v>
          </cell>
          <cell r="AD250">
            <v>7706.93</v>
          </cell>
          <cell r="AE250">
            <v>0</v>
          </cell>
          <cell r="AF250">
            <v>471040.77</v>
          </cell>
          <cell r="AH250">
            <v>969236.51999999979</v>
          </cell>
        </row>
        <row r="251">
          <cell r="N251">
            <v>4197</v>
          </cell>
          <cell r="O251">
            <v>375</v>
          </cell>
          <cell r="P251">
            <v>0</v>
          </cell>
          <cell r="Q251">
            <v>8359</v>
          </cell>
          <cell r="S251">
            <v>0</v>
          </cell>
          <cell r="T251">
            <v>0</v>
          </cell>
          <cell r="U251">
            <v>3749</v>
          </cell>
          <cell r="V251">
            <v>75</v>
          </cell>
          <cell r="W251">
            <v>0</v>
          </cell>
          <cell r="Y251">
            <v>395</v>
          </cell>
          <cell r="AB251">
            <v>75</v>
          </cell>
          <cell r="AC251">
            <v>215</v>
          </cell>
          <cell r="AD251">
            <v>0</v>
          </cell>
          <cell r="AE251">
            <v>0</v>
          </cell>
          <cell r="AF251">
            <v>966</v>
          </cell>
          <cell r="AH251">
            <v>28871</v>
          </cell>
        </row>
        <row r="252">
          <cell r="N252">
            <v>34108.17</v>
          </cell>
          <cell r="O252">
            <v>0</v>
          </cell>
          <cell r="P252">
            <v>0</v>
          </cell>
          <cell r="Q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Y252">
            <v>0</v>
          </cell>
          <cell r="AB252">
            <v>0</v>
          </cell>
          <cell r="AC252">
            <v>0</v>
          </cell>
          <cell r="AD252">
            <v>0</v>
          </cell>
          <cell r="AF252">
            <v>0</v>
          </cell>
          <cell r="AH252">
            <v>0</v>
          </cell>
        </row>
        <row r="253">
          <cell r="N253">
            <v>1532995.21</v>
          </cell>
          <cell r="O253">
            <v>819226.72000000009</v>
          </cell>
          <cell r="P253">
            <v>34563.86</v>
          </cell>
          <cell r="Q253">
            <v>1562544.3399999999</v>
          </cell>
          <cell r="S253">
            <v>16788.109999999997</v>
          </cell>
          <cell r="T253">
            <v>274939.57000000007</v>
          </cell>
          <cell r="U253">
            <v>2803222.02</v>
          </cell>
          <cell r="V253">
            <v>1753319.8599999999</v>
          </cell>
          <cell r="W253">
            <v>456997.28</v>
          </cell>
          <cell r="Y253">
            <v>5655308.1899999995</v>
          </cell>
          <cell r="AB253">
            <v>296567.85000000003</v>
          </cell>
          <cell r="AC253">
            <v>243550.61</v>
          </cell>
          <cell r="AD253">
            <v>1275244.3500000001</v>
          </cell>
          <cell r="AE253">
            <v>91170</v>
          </cell>
          <cell r="AF253">
            <v>944206.19</v>
          </cell>
          <cell r="AH253">
            <v>14659867.649999999</v>
          </cell>
        </row>
        <row r="254">
          <cell r="N254">
            <v>6699031</v>
          </cell>
          <cell r="O254">
            <v>1320187</v>
          </cell>
          <cell r="P254">
            <v>470725</v>
          </cell>
          <cell r="Q254">
            <v>3335724</v>
          </cell>
          <cell r="S254">
            <v>328412</v>
          </cell>
          <cell r="T254">
            <v>15544</v>
          </cell>
          <cell r="U254">
            <v>4207765</v>
          </cell>
          <cell r="V254">
            <v>952840</v>
          </cell>
          <cell r="W254">
            <v>2707805</v>
          </cell>
          <cell r="Y254">
            <v>10143110</v>
          </cell>
          <cell r="AB254">
            <v>2070804</v>
          </cell>
          <cell r="AC254">
            <v>2521060</v>
          </cell>
          <cell r="AD254">
            <v>1048544</v>
          </cell>
          <cell r="AE254">
            <v>17369</v>
          </cell>
          <cell r="AF254">
            <v>5202136</v>
          </cell>
          <cell r="AH254">
            <v>6040346</v>
          </cell>
        </row>
        <row r="255">
          <cell r="N255">
            <v>2311808</v>
          </cell>
          <cell r="O255">
            <v>454506</v>
          </cell>
          <cell r="P255">
            <v>158360</v>
          </cell>
          <cell r="Q255">
            <v>1133514</v>
          </cell>
          <cell r="S255">
            <v>111659</v>
          </cell>
          <cell r="T255">
            <v>5287</v>
          </cell>
          <cell r="U255">
            <v>1423420</v>
          </cell>
          <cell r="V255">
            <v>325245</v>
          </cell>
          <cell r="W255">
            <v>912593</v>
          </cell>
          <cell r="Y255">
            <v>3426894</v>
          </cell>
          <cell r="AB255">
            <v>704323</v>
          </cell>
          <cell r="AC255">
            <v>853389</v>
          </cell>
          <cell r="AD255">
            <v>356008</v>
          </cell>
          <cell r="AE255">
            <v>0</v>
          </cell>
          <cell r="AF255">
            <v>1783975</v>
          </cell>
          <cell r="AH255">
            <v>2044791</v>
          </cell>
        </row>
        <row r="256">
          <cell r="N256">
            <v>33147.79</v>
          </cell>
          <cell r="O256">
            <v>20524.810000000001</v>
          </cell>
          <cell r="P256">
            <v>3262.25</v>
          </cell>
          <cell r="Q256">
            <v>45802.6</v>
          </cell>
          <cell r="S256">
            <v>1723.3500000000001</v>
          </cell>
          <cell r="T256">
            <v>0</v>
          </cell>
          <cell r="U256">
            <v>9200.380000000001</v>
          </cell>
          <cell r="V256">
            <v>4106.91</v>
          </cell>
          <cell r="W256">
            <v>8273.4599999999991</v>
          </cell>
          <cell r="Y256">
            <v>40615.5</v>
          </cell>
          <cell r="AB256">
            <v>10047.33</v>
          </cell>
          <cell r="AC256">
            <v>10384.76</v>
          </cell>
          <cell r="AD256">
            <v>5430.08</v>
          </cell>
          <cell r="AE256">
            <v>13375.12</v>
          </cell>
          <cell r="AF256">
            <v>23047.73</v>
          </cell>
          <cell r="AH256">
            <v>16368.510000000002</v>
          </cell>
        </row>
        <row r="257">
          <cell r="N257">
            <v>235639.93</v>
          </cell>
          <cell r="O257">
            <v>84407.46</v>
          </cell>
          <cell r="P257">
            <v>12926.24</v>
          </cell>
          <cell r="Q257">
            <v>185923.93000000002</v>
          </cell>
          <cell r="S257">
            <v>6568.24</v>
          </cell>
          <cell r="T257">
            <v>4800.4400000000005</v>
          </cell>
          <cell r="U257">
            <v>105800.62999999999</v>
          </cell>
          <cell r="V257">
            <v>39097.89</v>
          </cell>
          <cell r="W257">
            <v>105609.43000000001</v>
          </cell>
          <cell r="Y257">
            <v>382292.72000000003</v>
          </cell>
          <cell r="AB257">
            <v>52110.69</v>
          </cell>
          <cell r="AC257">
            <v>92059.76</v>
          </cell>
          <cell r="AD257">
            <v>25386.149999999994</v>
          </cell>
          <cell r="AE257">
            <v>42031.820000000007</v>
          </cell>
          <cell r="AF257">
            <v>165849.18</v>
          </cell>
          <cell r="AH257">
            <v>337442.07999999996</v>
          </cell>
        </row>
        <row r="258"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Y258">
            <v>0</v>
          </cell>
          <cell r="AB258">
            <v>0</v>
          </cell>
          <cell r="AC258">
            <v>0</v>
          </cell>
          <cell r="AD258">
            <v>0</v>
          </cell>
          <cell r="AE258">
            <v>0</v>
          </cell>
          <cell r="AF258">
            <v>0</v>
          </cell>
          <cell r="AH258">
            <v>0</v>
          </cell>
        </row>
        <row r="259">
          <cell r="N259">
            <v>32261.73</v>
          </cell>
          <cell r="O259">
            <v>7152</v>
          </cell>
          <cell r="P259">
            <v>0</v>
          </cell>
          <cell r="Q259">
            <v>122254</v>
          </cell>
          <cell r="S259">
            <v>0</v>
          </cell>
          <cell r="T259">
            <v>0</v>
          </cell>
          <cell r="U259">
            <v>15974</v>
          </cell>
          <cell r="V259">
            <v>2600</v>
          </cell>
          <cell r="W259">
            <v>14367</v>
          </cell>
          <cell r="Y259">
            <v>12215</v>
          </cell>
          <cell r="AB259">
            <v>9767</v>
          </cell>
          <cell r="AC259">
            <v>2300</v>
          </cell>
          <cell r="AD259">
            <v>7056</v>
          </cell>
          <cell r="AE259">
            <v>0</v>
          </cell>
          <cell r="AF259">
            <v>38248</v>
          </cell>
          <cell r="AH259">
            <v>144619</v>
          </cell>
        </row>
        <row r="260"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Y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H260">
            <v>0</v>
          </cell>
        </row>
        <row r="261"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Y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H261">
            <v>0</v>
          </cell>
        </row>
        <row r="262">
          <cell r="K262">
            <v>10660241</v>
          </cell>
          <cell r="N262">
            <v>342733.85</v>
          </cell>
          <cell r="O262">
            <v>93043.33</v>
          </cell>
          <cell r="P262">
            <v>0</v>
          </cell>
          <cell r="Q262">
            <v>553570.82999999996</v>
          </cell>
          <cell r="S262">
            <v>933.08</v>
          </cell>
          <cell r="T262">
            <v>0</v>
          </cell>
          <cell r="U262">
            <v>2472688.7199999997</v>
          </cell>
          <cell r="V262">
            <v>1000238.8800000001</v>
          </cell>
          <cell r="W262">
            <v>2291709.3899999997</v>
          </cell>
          <cell r="Y262">
            <v>1008358.4300000003</v>
          </cell>
          <cell r="AB262">
            <v>223086.15</v>
          </cell>
          <cell r="AC262">
            <v>62313.03</v>
          </cell>
          <cell r="AD262">
            <v>200976</v>
          </cell>
          <cell r="AE262">
            <v>0</v>
          </cell>
          <cell r="AF262">
            <v>973484.2</v>
          </cell>
          <cell r="AH262">
            <v>1437105.11</v>
          </cell>
        </row>
        <row r="263">
          <cell r="N263">
            <v>337728.56</v>
          </cell>
          <cell r="O263">
            <v>107432.72000000002</v>
          </cell>
          <cell r="P263">
            <v>0</v>
          </cell>
          <cell r="Q263">
            <v>103848.25</v>
          </cell>
          <cell r="S263">
            <v>0</v>
          </cell>
          <cell r="T263">
            <v>4372.84</v>
          </cell>
          <cell r="U263">
            <v>620530.29999999993</v>
          </cell>
          <cell r="V263">
            <v>22542.539999999997</v>
          </cell>
          <cell r="W263">
            <v>35296.020000000004</v>
          </cell>
          <cell r="Y263">
            <v>219030.43999999997</v>
          </cell>
          <cell r="AB263">
            <v>9621.1</v>
          </cell>
          <cell r="AC263">
            <v>2636.1</v>
          </cell>
          <cell r="AD263">
            <v>0</v>
          </cell>
          <cell r="AE263">
            <v>0</v>
          </cell>
          <cell r="AF263">
            <v>61446.61</v>
          </cell>
          <cell r="AH263">
            <v>54600.369999999995</v>
          </cell>
        </row>
        <row r="264">
          <cell r="N264">
            <v>-12222104.539999997</v>
          </cell>
          <cell r="O264">
            <v>-3675134.7</v>
          </cell>
          <cell r="P264">
            <v>186194.53000000014</v>
          </cell>
          <cell r="Q264">
            <v>-5059586.0100000007</v>
          </cell>
          <cell r="S264">
            <v>145371.6999999999</v>
          </cell>
          <cell r="T264">
            <v>-553849.46999999951</v>
          </cell>
          <cell r="U264">
            <v>3517033.9799999981</v>
          </cell>
          <cell r="V264">
            <v>927907.429999999</v>
          </cell>
          <cell r="W264">
            <v>2580662.5100000016</v>
          </cell>
          <cell r="Y264">
            <v>6065996.1700000018</v>
          </cell>
          <cell r="AB264">
            <v>2094689.4399999978</v>
          </cell>
          <cell r="AC264">
            <v>1265858.679999999</v>
          </cell>
          <cell r="AD264">
            <v>423319.49</v>
          </cell>
          <cell r="AE264">
            <v>-168039.44</v>
          </cell>
          <cell r="AF264">
            <v>3814815.0000000023</v>
          </cell>
          <cell r="AH264">
            <v>7234136.8100000033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8"/>
  <sheetViews>
    <sheetView tabSelected="1" workbookViewId="0">
      <selection activeCell="F47" sqref="F47:J47"/>
    </sheetView>
  </sheetViews>
  <sheetFormatPr defaultColWidth="0" defaultRowHeight="14.4" zeroHeight="1" x14ac:dyDescent="0.3"/>
  <cols>
    <col min="1" max="1" width="4.5546875" customWidth="1"/>
    <col min="2" max="2" width="9.109375" customWidth="1"/>
    <col min="3" max="3" width="34.33203125" customWidth="1"/>
    <col min="4" max="4" width="14" customWidth="1"/>
    <col min="5" max="5" width="12.6640625" customWidth="1"/>
    <col min="6" max="6" width="14.6640625" customWidth="1"/>
    <col min="7" max="7" width="14" customWidth="1"/>
    <col min="8" max="8" width="12.88671875" customWidth="1"/>
    <col min="9" max="9" width="14.77734375" customWidth="1"/>
    <col min="10" max="10" width="15.21875" customWidth="1"/>
    <col min="11" max="11" width="13.44140625" customWidth="1"/>
    <col min="12" max="12" width="15.33203125" customWidth="1"/>
    <col min="13" max="13" width="12.21875" style="1" customWidth="1"/>
    <col min="14" max="14" width="3.6640625" customWidth="1"/>
    <col min="15" max="15" width="14.6640625" customWidth="1"/>
    <col min="16" max="16" width="13" customWidth="1"/>
    <col min="17" max="19" width="9.109375" customWidth="1"/>
    <col min="20" max="16384" width="9.109375" hidden="1"/>
  </cols>
  <sheetData>
    <row r="1" spans="2:16" x14ac:dyDescent="0.3"/>
    <row r="2" spans="2:16" x14ac:dyDescent="0.3"/>
    <row r="3" spans="2:16" ht="21" x14ac:dyDescent="0.4">
      <c r="B3" s="2" t="s">
        <v>138</v>
      </c>
    </row>
    <row r="4" spans="2:16" x14ac:dyDescent="0.3"/>
    <row r="5" spans="2:16" x14ac:dyDescent="0.3">
      <c r="B5" t="s">
        <v>0</v>
      </c>
      <c r="C5" s="3" t="s">
        <v>1</v>
      </c>
    </row>
    <row r="6" spans="2:16" x14ac:dyDescent="0.3">
      <c r="B6" t="s">
        <v>2</v>
      </c>
      <c r="C6" s="4" t="s">
        <v>3</v>
      </c>
    </row>
    <row r="7" spans="2:16" x14ac:dyDescent="0.3">
      <c r="B7" t="s">
        <v>4</v>
      </c>
      <c r="C7" s="3" t="s">
        <v>5</v>
      </c>
    </row>
    <row r="8" spans="2:16" x14ac:dyDescent="0.3">
      <c r="C8" s="3"/>
    </row>
    <row r="9" spans="2:16" x14ac:dyDescent="0.3">
      <c r="B9" s="3" t="s">
        <v>6</v>
      </c>
    </row>
    <row r="10" spans="2:16" ht="15" thickBot="1" x14ac:dyDescent="0.35"/>
    <row r="11" spans="2:16" x14ac:dyDescent="0.3">
      <c r="B11" s="123" t="s">
        <v>7</v>
      </c>
      <c r="C11" s="125" t="s">
        <v>8</v>
      </c>
      <c r="D11" s="127" t="s">
        <v>9</v>
      </c>
      <c r="E11" s="128"/>
      <c r="F11" s="129"/>
      <c r="G11" s="130" t="s">
        <v>137</v>
      </c>
      <c r="H11" s="128"/>
      <c r="I11" s="131"/>
      <c r="J11" s="127" t="s">
        <v>139</v>
      </c>
      <c r="K11" s="128"/>
      <c r="L11" s="131"/>
      <c r="M11" s="5"/>
    </row>
    <row r="12" spans="2:16" ht="29.4" thickBot="1" x14ac:dyDescent="0.35">
      <c r="B12" s="124"/>
      <c r="C12" s="126"/>
      <c r="D12" s="6" t="s">
        <v>10</v>
      </c>
      <c r="E12" s="7" t="s">
        <v>11</v>
      </c>
      <c r="F12" s="8" t="s">
        <v>12</v>
      </c>
      <c r="G12" s="9" t="s">
        <v>10</v>
      </c>
      <c r="H12" s="7" t="s">
        <v>11</v>
      </c>
      <c r="I12" s="10" t="s">
        <v>12</v>
      </c>
      <c r="J12" s="6" t="s">
        <v>10</v>
      </c>
      <c r="K12" s="7" t="s">
        <v>11</v>
      </c>
      <c r="L12" s="10" t="s">
        <v>12</v>
      </c>
      <c r="M12" s="11" t="s">
        <v>13</v>
      </c>
    </row>
    <row r="13" spans="2:16" x14ac:dyDescent="0.3">
      <c r="B13" s="12"/>
      <c r="C13" s="13" t="s">
        <v>14</v>
      </c>
      <c r="D13" s="14" t="s">
        <v>15</v>
      </c>
      <c r="E13" s="15" t="s">
        <v>16</v>
      </c>
      <c r="F13" s="16" t="s">
        <v>17</v>
      </c>
      <c r="G13" s="17" t="s">
        <v>18</v>
      </c>
      <c r="H13" s="18" t="s">
        <v>19</v>
      </c>
      <c r="I13" s="19" t="s">
        <v>20</v>
      </c>
      <c r="J13" s="20" t="s">
        <v>21</v>
      </c>
      <c r="K13" s="18" t="s">
        <v>22</v>
      </c>
      <c r="L13" s="19" t="s">
        <v>23</v>
      </c>
      <c r="M13" s="21" t="s">
        <v>24</v>
      </c>
    </row>
    <row r="14" spans="2:16" x14ac:dyDescent="0.3">
      <c r="B14" s="22" t="s">
        <v>25</v>
      </c>
      <c r="C14" s="23" t="s">
        <v>26</v>
      </c>
      <c r="D14" s="24">
        <f>SUM('[1]PLÁN 2017'!$I$147:$I$151)</f>
        <v>14958710.77</v>
      </c>
      <c r="E14" s="25">
        <f>SUM('[1]PLÁN 2017'!$I$189:$I$193)</f>
        <v>15377000</v>
      </c>
      <c r="F14" s="26">
        <f>D14+E14</f>
        <v>30335710.77</v>
      </c>
      <c r="G14" s="24">
        <f>+'[2]Vyhodnocení hospodaření PO'!G14</f>
        <v>14958710.77</v>
      </c>
      <c r="H14" s="27">
        <f>+'[2]Vyhodnocení hospodaření PO'!H14</f>
        <v>15377000</v>
      </c>
      <c r="I14" s="26">
        <f>G14+H14</f>
        <v>30335710.77</v>
      </c>
      <c r="J14" s="28">
        <f>SUM('[3]HČ - SKUT 2017'!K151:K155)</f>
        <v>14461582.639999999</v>
      </c>
      <c r="K14" s="25">
        <f>SUM('[3]HČ - SKUT 2017'!K193:K197)</f>
        <v>14350289.640000001</v>
      </c>
      <c r="L14" s="29">
        <f>J14+K14</f>
        <v>28811872.280000001</v>
      </c>
      <c r="M14" s="30">
        <f>L14/I14</f>
        <v>0.94976750333778326</v>
      </c>
      <c r="O14" s="31"/>
      <c r="P14" s="32"/>
    </row>
    <row r="15" spans="2:16" x14ac:dyDescent="0.3">
      <c r="B15" s="22" t="s">
        <v>27</v>
      </c>
      <c r="C15" s="33" t="s">
        <v>28</v>
      </c>
      <c r="D15" s="34">
        <v>0</v>
      </c>
      <c r="E15" s="35">
        <v>0</v>
      </c>
      <c r="F15" s="26">
        <f t="shared" ref="F15:F42" si="0">D15+E15</f>
        <v>0</v>
      </c>
      <c r="G15" s="24">
        <f>+'[2]Vyhodnocení hospodaření PO'!G15</f>
        <v>0</v>
      </c>
      <c r="H15" s="27">
        <f>+'[2]Vyhodnocení hospodaření PO'!H15</f>
        <v>0</v>
      </c>
      <c r="I15" s="26">
        <f t="shared" ref="I15:I37" si="1">G15+H15</f>
        <v>0</v>
      </c>
      <c r="J15" s="36">
        <v>0</v>
      </c>
      <c r="K15" s="35">
        <v>0</v>
      </c>
      <c r="L15" s="29">
        <f t="shared" ref="L15:L37" si="2">J15+K15</f>
        <v>0</v>
      </c>
      <c r="M15" s="30" t="e">
        <f t="shared" ref="M15:M37" si="3">L15/I15</f>
        <v>#DIV/0!</v>
      </c>
      <c r="P15" s="32"/>
    </row>
    <row r="16" spans="2:16" x14ac:dyDescent="0.3">
      <c r="B16" s="22" t="s">
        <v>29</v>
      </c>
      <c r="C16" s="37" t="s">
        <v>30</v>
      </c>
      <c r="D16" s="38">
        <f>SUM('[1]PLÁN 2017'!$I$144:$I$146)</f>
        <v>2460000</v>
      </c>
      <c r="E16" s="27">
        <f>SUM('[1]PLÁN 2017'!$I$186:$I$188)</f>
        <v>0</v>
      </c>
      <c r="F16" s="26">
        <f t="shared" si="0"/>
        <v>2460000</v>
      </c>
      <c r="G16" s="24">
        <f>+'[2]Vyhodnocení hospodaření PO'!G16</f>
        <v>2460000</v>
      </c>
      <c r="H16" s="27">
        <f>+'[2]Vyhodnocení hospodaření PO'!H16</f>
        <v>0</v>
      </c>
      <c r="I16" s="26">
        <f t="shared" si="1"/>
        <v>2460000</v>
      </c>
      <c r="J16" s="24">
        <f>SUM('[3]HČ - SKUT 2017'!K148:K150)</f>
        <v>2310881</v>
      </c>
      <c r="K16" s="27">
        <f>SUM('[3]HČ - SKUT 2017'!K190:K192)</f>
        <v>0</v>
      </c>
      <c r="L16" s="29">
        <f t="shared" si="2"/>
        <v>2310881</v>
      </c>
      <c r="M16" s="30">
        <f t="shared" si="3"/>
        <v>0.93938252032520331</v>
      </c>
      <c r="O16" s="31"/>
      <c r="P16" s="32"/>
    </row>
    <row r="17" spans="2:16" x14ac:dyDescent="0.3">
      <c r="B17" s="22" t="s">
        <v>31</v>
      </c>
      <c r="C17" s="33" t="s">
        <v>32</v>
      </c>
      <c r="D17" s="38">
        <v>0</v>
      </c>
      <c r="E17" s="27">
        <v>0</v>
      </c>
      <c r="F17" s="26">
        <f t="shared" si="0"/>
        <v>0</v>
      </c>
      <c r="G17" s="24">
        <f>+'[2]Vyhodnocení hospodaření PO'!G17</f>
        <v>0</v>
      </c>
      <c r="H17" s="27">
        <f>+'[2]Vyhodnocení hospodaření PO'!H17</f>
        <v>0</v>
      </c>
      <c r="I17" s="26">
        <f t="shared" si="1"/>
        <v>0</v>
      </c>
      <c r="J17" s="24">
        <v>0</v>
      </c>
      <c r="K17" s="27">
        <v>0</v>
      </c>
      <c r="L17" s="29">
        <f t="shared" si="2"/>
        <v>0</v>
      </c>
      <c r="M17" s="30" t="e">
        <f t="shared" si="3"/>
        <v>#DIV/0!</v>
      </c>
      <c r="P17" s="32"/>
    </row>
    <row r="18" spans="2:16" x14ac:dyDescent="0.3">
      <c r="B18" s="22" t="s">
        <v>33</v>
      </c>
      <c r="C18" s="39" t="s">
        <v>34</v>
      </c>
      <c r="D18" s="38">
        <v>0</v>
      </c>
      <c r="E18" s="27">
        <v>0</v>
      </c>
      <c r="F18" s="26">
        <f t="shared" si="0"/>
        <v>0</v>
      </c>
      <c r="G18" s="24">
        <f>+'[2]Vyhodnocení hospodaření PO'!G18</f>
        <v>0</v>
      </c>
      <c r="H18" s="27">
        <f>+'[2]Vyhodnocení hospodaření PO'!H18</f>
        <v>0</v>
      </c>
      <c r="I18" s="26">
        <f t="shared" si="1"/>
        <v>0</v>
      </c>
      <c r="J18" s="24">
        <v>0</v>
      </c>
      <c r="K18" s="27">
        <v>0</v>
      </c>
      <c r="L18" s="29">
        <f t="shared" si="2"/>
        <v>0</v>
      </c>
      <c r="M18" s="30" t="e">
        <f t="shared" si="3"/>
        <v>#DIV/0!</v>
      </c>
      <c r="P18" s="32"/>
    </row>
    <row r="19" spans="2:16" x14ac:dyDescent="0.3">
      <c r="B19" s="22" t="s">
        <v>35</v>
      </c>
      <c r="C19" s="40" t="s">
        <v>36</v>
      </c>
      <c r="D19" s="41">
        <f>SUM('[1]PLÁN 2017'!$I$152:$I$157)</f>
        <v>1579792</v>
      </c>
      <c r="E19" s="35">
        <f>SUM('[1]PLÁN 2017'!$I$194:$I$199)</f>
        <v>0</v>
      </c>
      <c r="F19" s="26">
        <f t="shared" si="0"/>
        <v>1579792</v>
      </c>
      <c r="G19" s="24">
        <f>+'[2]Vyhodnocení hospodaření PO'!G19</f>
        <v>1579792</v>
      </c>
      <c r="H19" s="27">
        <f>+'[2]Vyhodnocení hospodaření PO'!H19</f>
        <v>0</v>
      </c>
      <c r="I19" s="26">
        <f t="shared" si="1"/>
        <v>1579792</v>
      </c>
      <c r="J19" s="36">
        <f>SUM('[3]HČ - SKUT 2017'!K156:K161)</f>
        <v>3306837.16</v>
      </c>
      <c r="K19" s="35">
        <f>SUM('[3]HČ - SKUT 2017'!K198:K203)</f>
        <v>13835.31</v>
      </c>
      <c r="L19" s="29">
        <f t="shared" si="2"/>
        <v>3320672.47</v>
      </c>
      <c r="M19" s="30">
        <f t="shared" si="3"/>
        <v>2.1019681515034891</v>
      </c>
      <c r="O19" s="31"/>
      <c r="P19" s="32"/>
    </row>
    <row r="20" spans="2:16" x14ac:dyDescent="0.3">
      <c r="B20" s="22" t="s">
        <v>37</v>
      </c>
      <c r="C20" s="40" t="s">
        <v>38</v>
      </c>
      <c r="D20" s="36">
        <v>0</v>
      </c>
      <c r="E20" s="35">
        <v>0</v>
      </c>
      <c r="F20" s="26">
        <f t="shared" si="0"/>
        <v>0</v>
      </c>
      <c r="G20" s="24">
        <f>+'[2]Vyhodnocení hospodaření PO'!G20</f>
        <v>0</v>
      </c>
      <c r="H20" s="27">
        <f>+'[2]Vyhodnocení hospodaření PO'!H20</f>
        <v>0</v>
      </c>
      <c r="I20" s="26">
        <f t="shared" si="1"/>
        <v>0</v>
      </c>
      <c r="J20" s="36">
        <v>0</v>
      </c>
      <c r="K20" s="35">
        <v>0</v>
      </c>
      <c r="L20" s="29">
        <f t="shared" si="2"/>
        <v>0</v>
      </c>
      <c r="M20" s="30" t="e">
        <f t="shared" si="3"/>
        <v>#DIV/0!</v>
      </c>
      <c r="P20" s="32"/>
    </row>
    <row r="21" spans="2:16" x14ac:dyDescent="0.3">
      <c r="B21" s="22" t="s">
        <v>39</v>
      </c>
      <c r="C21" s="42" t="s">
        <v>40</v>
      </c>
      <c r="D21" s="36">
        <v>0</v>
      </c>
      <c r="E21" s="35">
        <v>0</v>
      </c>
      <c r="F21" s="26">
        <f t="shared" si="0"/>
        <v>0</v>
      </c>
      <c r="G21" s="24">
        <f>+'[2]Vyhodnocení hospodaření PO'!G21</f>
        <v>0</v>
      </c>
      <c r="H21" s="27">
        <f>+'[2]Vyhodnocení hospodaření PO'!H21</f>
        <v>0</v>
      </c>
      <c r="I21" s="26">
        <f t="shared" si="1"/>
        <v>0</v>
      </c>
      <c r="J21" s="36">
        <f>+'[3]HČ - SKUT 2017'!K116</f>
        <v>494636.36</v>
      </c>
      <c r="K21" s="35">
        <v>0</v>
      </c>
      <c r="L21" s="29">
        <f t="shared" si="2"/>
        <v>494636.36</v>
      </c>
      <c r="M21" s="30" t="e">
        <f t="shared" si="3"/>
        <v>#DIV/0!</v>
      </c>
      <c r="O21" s="31"/>
      <c r="P21" s="32"/>
    </row>
    <row r="22" spans="2:16" x14ac:dyDescent="0.3">
      <c r="B22" s="43" t="s">
        <v>41</v>
      </c>
      <c r="C22" s="44" t="s">
        <v>42</v>
      </c>
      <c r="D22" s="45">
        <f>SUM(D14:D19)</f>
        <v>18998502.77</v>
      </c>
      <c r="E22" s="45">
        <f>SUM(E14:E21)</f>
        <v>15377000</v>
      </c>
      <c r="F22" s="46">
        <f t="shared" si="0"/>
        <v>34375502.769999996</v>
      </c>
      <c r="G22" s="45">
        <f>SUM(G14:G19)</f>
        <v>18998502.77</v>
      </c>
      <c r="H22" s="45">
        <f>SUM(H14:H19)</f>
        <v>15377000</v>
      </c>
      <c r="I22" s="46">
        <f t="shared" si="1"/>
        <v>34375502.769999996</v>
      </c>
      <c r="J22" s="45">
        <f>SUM(J14:J20)</f>
        <v>20079300.799999997</v>
      </c>
      <c r="K22" s="45">
        <f>SUM(K14:K21)</f>
        <v>14364124.950000001</v>
      </c>
      <c r="L22" s="47">
        <f t="shared" si="2"/>
        <v>34443425.75</v>
      </c>
      <c r="M22" s="30">
        <f t="shared" si="3"/>
        <v>1.0019759123365981</v>
      </c>
      <c r="O22" s="31"/>
      <c r="P22" s="32"/>
    </row>
    <row r="23" spans="2:16" x14ac:dyDescent="0.3">
      <c r="B23" s="22" t="s">
        <v>43</v>
      </c>
      <c r="C23" s="40" t="s">
        <v>44</v>
      </c>
      <c r="D23" s="36">
        <f>+'[1]PLÁN 2017'!$I$162</f>
        <v>2452740</v>
      </c>
      <c r="E23" s="35">
        <f>+'[1]PLÁN 2017'!$I$204</f>
        <v>29000</v>
      </c>
      <c r="F23" s="26">
        <f t="shared" si="0"/>
        <v>2481740</v>
      </c>
      <c r="G23" s="36">
        <f>+'[2]Vyhodnocení hospodaření PO'!G23</f>
        <v>2452740</v>
      </c>
      <c r="H23" s="35">
        <f>+'[2]Vyhodnocení hospodaření PO'!H23</f>
        <v>29000</v>
      </c>
      <c r="I23" s="26">
        <f t="shared" si="1"/>
        <v>2481740</v>
      </c>
      <c r="J23" s="36">
        <f>+'[3]HČ - SKUT 2017'!K166</f>
        <v>3505595.14</v>
      </c>
      <c r="K23" s="35">
        <f>+'[3]HČ - SKUT 2017'!K208</f>
        <v>7706.93</v>
      </c>
      <c r="L23" s="29">
        <f t="shared" si="2"/>
        <v>3513302.0700000003</v>
      </c>
      <c r="M23" s="30">
        <f t="shared" si="3"/>
        <v>1.4156608145897638</v>
      </c>
      <c r="O23" s="31"/>
      <c r="P23" s="32"/>
    </row>
    <row r="24" spans="2:16" x14ac:dyDescent="0.3">
      <c r="B24" s="22" t="s">
        <v>45</v>
      </c>
      <c r="C24" s="40" t="s">
        <v>46</v>
      </c>
      <c r="D24" s="36">
        <f>+'[1]PLÁN 2017'!$I$159</f>
        <v>12641075.219999999</v>
      </c>
      <c r="E24" s="35">
        <f>+'[1]PLÁN 2017'!$I$201</f>
        <v>2420500</v>
      </c>
      <c r="F24" s="26">
        <f>D24+E24</f>
        <v>15061575.219999999</v>
      </c>
      <c r="G24" s="36">
        <f>+'[2]Vyhodnocení hospodaření PO'!G24</f>
        <v>12641075.219999999</v>
      </c>
      <c r="H24" s="35">
        <f>+'[2]Vyhodnocení hospodaření PO'!H24</f>
        <v>2420500</v>
      </c>
      <c r="I24" s="26">
        <f t="shared" si="1"/>
        <v>15061575.219999999</v>
      </c>
      <c r="J24" s="36">
        <f>+'[3]HČ - SKUT 2017'!K163</f>
        <v>11390524.02</v>
      </c>
      <c r="K24" s="35">
        <f>+'[3]HČ - SKUT 2017'!K205</f>
        <v>2076714.0499999998</v>
      </c>
      <c r="L24" s="29">
        <f t="shared" si="2"/>
        <v>13467238.07</v>
      </c>
      <c r="M24" s="30">
        <f t="shared" si="3"/>
        <v>0.89414539138755511</v>
      </c>
      <c r="O24" s="31"/>
      <c r="P24" s="32"/>
    </row>
    <row r="25" spans="2:16" x14ac:dyDescent="0.3">
      <c r="B25" s="22" t="s">
        <v>47</v>
      </c>
      <c r="C25" s="40" t="s">
        <v>48</v>
      </c>
      <c r="D25" s="36">
        <f>+'[1]PLÁN 2017'!$I$160</f>
        <v>8905882.6799999997</v>
      </c>
      <c r="E25" s="35">
        <f>+'[1]PLÁN 2017'!$I$202</f>
        <v>62000</v>
      </c>
      <c r="F25" s="26">
        <f t="shared" si="0"/>
        <v>8967882.6799999997</v>
      </c>
      <c r="G25" s="36">
        <f>+'[2]Vyhodnocení hospodaření PO'!G25</f>
        <v>8905882.6799999997</v>
      </c>
      <c r="H25" s="35">
        <f>+'[2]Vyhodnocení hospodaření PO'!H25</f>
        <v>62000</v>
      </c>
      <c r="I25" s="26">
        <f t="shared" si="1"/>
        <v>8967882.6799999997</v>
      </c>
      <c r="J25" s="36">
        <f>+'[3]HČ - SKUT 2017'!K164</f>
        <v>8249846.2500000019</v>
      </c>
      <c r="K25" s="35">
        <f>+'[3]HČ - SKUT 2017'!K206</f>
        <v>45581.85</v>
      </c>
      <c r="L25" s="29">
        <f t="shared" si="2"/>
        <v>8295428.1000000015</v>
      </c>
      <c r="M25" s="30">
        <f t="shared" si="3"/>
        <v>0.92501523447672951</v>
      </c>
      <c r="O25" s="31"/>
      <c r="P25" s="32"/>
    </row>
    <row r="26" spans="2:16" x14ac:dyDescent="0.3">
      <c r="B26" s="22" t="s">
        <v>49</v>
      </c>
      <c r="C26" s="40" t="s">
        <v>50</v>
      </c>
      <c r="D26" s="36">
        <f>+'[1]PLÁN 2017'!$I$165</f>
        <v>26689179.546999998</v>
      </c>
      <c r="E26" s="35">
        <f>+'[1]PLÁN 2017'!$I$207</f>
        <v>4192000</v>
      </c>
      <c r="F26" s="26">
        <f t="shared" si="0"/>
        <v>30881179.546999998</v>
      </c>
      <c r="G26" s="36">
        <f>+'[2]Vyhodnocení hospodaření PO'!G26</f>
        <v>25973304.546999998</v>
      </c>
      <c r="H26" s="35">
        <f>+'[2]Vyhodnocení hospodaření PO'!H26</f>
        <v>4192000</v>
      </c>
      <c r="I26" s="26">
        <f t="shared" si="1"/>
        <v>30165304.546999998</v>
      </c>
      <c r="J26" s="36">
        <f>+'[3]HČ - SKUT 2017'!K169</f>
        <v>28547747.159999996</v>
      </c>
      <c r="K26" s="35">
        <f>+'[3]HČ - SKUT 2017'!K211</f>
        <v>3872764.65</v>
      </c>
      <c r="L26" s="29">
        <f t="shared" si="2"/>
        <v>32420511.809999995</v>
      </c>
      <c r="M26" s="30">
        <f t="shared" si="3"/>
        <v>1.0747616275342489</v>
      </c>
      <c r="O26" s="31"/>
      <c r="P26" s="32"/>
    </row>
    <row r="27" spans="2:16" x14ac:dyDescent="0.3">
      <c r="B27" s="22" t="s">
        <v>51</v>
      </c>
      <c r="C27" s="40" t="s">
        <v>52</v>
      </c>
      <c r="D27" s="36">
        <f>+'[1]PLÁN 2017'!$I$166</f>
        <v>43409204.650000006</v>
      </c>
      <c r="E27" s="35">
        <f>+'[1]PLÁN 2017'!$I$208</f>
        <v>2424000</v>
      </c>
      <c r="F27" s="26">
        <f t="shared" si="0"/>
        <v>45833204.650000006</v>
      </c>
      <c r="G27" s="36">
        <f>+'[2]Vyhodnocení hospodaření PO'!G27-0.04</f>
        <v>45971999.910000004</v>
      </c>
      <c r="H27" s="35">
        <f>+'[2]Vyhodnocení hospodaření PO'!H27</f>
        <v>2424000</v>
      </c>
      <c r="I27" s="26">
        <f t="shared" si="1"/>
        <v>48395999.910000004</v>
      </c>
      <c r="J27" s="36">
        <f>+'[3]HČ - SKUT 2017'!K170</f>
        <v>44507005</v>
      </c>
      <c r="K27" s="35">
        <f>+'[3]HČ - SKUT 2017'!K212</f>
        <v>2574397</v>
      </c>
      <c r="L27" s="29">
        <f t="shared" si="2"/>
        <v>47081402</v>
      </c>
      <c r="M27" s="30">
        <f t="shared" si="3"/>
        <v>0.97283664120082847</v>
      </c>
      <c r="O27" s="31"/>
      <c r="P27" s="32"/>
    </row>
    <row r="28" spans="2:16" x14ac:dyDescent="0.3">
      <c r="B28" s="22" t="s">
        <v>53</v>
      </c>
      <c r="C28" s="33" t="s">
        <v>54</v>
      </c>
      <c r="D28" s="36">
        <f>+D27-D29</f>
        <v>42492439.650000006</v>
      </c>
      <c r="E28" s="36">
        <f>+E27-E29</f>
        <v>2424000</v>
      </c>
      <c r="F28" s="26">
        <f t="shared" si="0"/>
        <v>44916439.650000006</v>
      </c>
      <c r="G28" s="36">
        <f>+'[2]Vyhodnocení hospodaření PO'!G28</f>
        <v>44591645.650000006</v>
      </c>
      <c r="H28" s="35">
        <f>+'[2]Vyhodnocení hospodaření PO'!H28</f>
        <v>2424000</v>
      </c>
      <c r="I28" s="26">
        <f t="shared" si="1"/>
        <v>47015645.650000006</v>
      </c>
      <c r="J28" s="36">
        <f>+J27-J29</f>
        <v>43789354</v>
      </c>
      <c r="K28" s="36">
        <f>+K27-K29</f>
        <v>2574397</v>
      </c>
      <c r="L28" s="29">
        <f t="shared" si="2"/>
        <v>46363751</v>
      </c>
      <c r="M28" s="30">
        <f t="shared" si="3"/>
        <v>0.98613451669146635</v>
      </c>
      <c r="P28" s="32"/>
    </row>
    <row r="29" spans="2:16" x14ac:dyDescent="0.3">
      <c r="B29" s="22" t="s">
        <v>55</v>
      </c>
      <c r="C29" s="48" t="s">
        <v>56</v>
      </c>
      <c r="D29" s="36">
        <f>+'[1]PLÁN 2017'!$I$63</f>
        <v>916765</v>
      </c>
      <c r="E29" s="35">
        <v>0</v>
      </c>
      <c r="F29" s="26">
        <f t="shared" si="0"/>
        <v>916765</v>
      </c>
      <c r="G29" s="36">
        <f>+'[2]Vyhodnocení hospodaření PO'!G29</f>
        <v>916765</v>
      </c>
      <c r="H29" s="35">
        <f>+'[2]Vyhodnocení hospodaření PO'!H29</f>
        <v>0</v>
      </c>
      <c r="I29" s="26">
        <f t="shared" si="1"/>
        <v>916765</v>
      </c>
      <c r="J29" s="36">
        <f>+'[3]HČ - SKUT 2017'!K63</f>
        <v>717651</v>
      </c>
      <c r="K29" s="35">
        <v>0</v>
      </c>
      <c r="L29" s="29">
        <f t="shared" si="2"/>
        <v>717651</v>
      </c>
      <c r="M29" s="30">
        <f t="shared" si="3"/>
        <v>0.78280802604811484</v>
      </c>
      <c r="P29" s="32"/>
    </row>
    <row r="30" spans="2:16" x14ac:dyDescent="0.3">
      <c r="B30" s="22" t="s">
        <v>57</v>
      </c>
      <c r="C30" s="40" t="s">
        <v>58</v>
      </c>
      <c r="D30" s="36">
        <f>+'[1]PLÁN 2017'!$I$167+'[1]PLÁN 2017'!$I$168</f>
        <v>14952629.354249999</v>
      </c>
      <c r="E30" s="35">
        <f>+'[1]PLÁN 2017'!$I$209+'[1]PLÁN 2017'!$I$210</f>
        <v>836669</v>
      </c>
      <c r="F30" s="26">
        <f t="shared" si="0"/>
        <v>15789298.354249999</v>
      </c>
      <c r="G30" s="36">
        <f>+'[2]Vyhodnocení hospodaření PO'!G30</f>
        <v>15886190.49425</v>
      </c>
      <c r="H30" s="35">
        <f>+'[2]Vyhodnocení hospodaření PO'!H30</f>
        <v>836669</v>
      </c>
      <c r="I30" s="26">
        <f t="shared" si="1"/>
        <v>16722859.49425</v>
      </c>
      <c r="J30" s="36">
        <f>+'[3]HČ - SKUT 2017'!K171+'[3]HČ - SKUT 2017'!K172</f>
        <v>15371651.5</v>
      </c>
      <c r="K30" s="35">
        <f>+'[3]HČ - SKUT 2017'!K213+'[3]HČ - SKUT 2017'!K214</f>
        <v>879431.08</v>
      </c>
      <c r="L30" s="29">
        <f t="shared" si="2"/>
        <v>16251082.58</v>
      </c>
      <c r="M30" s="30">
        <f t="shared" si="3"/>
        <v>0.97178850217498891</v>
      </c>
      <c r="O30" s="31"/>
      <c r="P30" s="32"/>
    </row>
    <row r="31" spans="2:16" x14ac:dyDescent="0.3">
      <c r="B31" s="22" t="s">
        <v>59</v>
      </c>
      <c r="C31" s="40" t="s">
        <v>60</v>
      </c>
      <c r="D31" s="36">
        <f>+'[1]PLÁN 2017'!$I$171</f>
        <v>75700</v>
      </c>
      <c r="E31" s="35">
        <f>+'[1]PLÁN 2017'!$I$213</f>
        <v>391800</v>
      </c>
      <c r="F31" s="26">
        <f t="shared" si="0"/>
        <v>467500</v>
      </c>
      <c r="G31" s="36">
        <f>+'[2]Vyhodnocení hospodaření PO'!G31</f>
        <v>75700</v>
      </c>
      <c r="H31" s="35">
        <f>+'[2]Vyhodnocení hospodaření PO'!H31</f>
        <v>391800</v>
      </c>
      <c r="I31" s="26">
        <f t="shared" si="1"/>
        <v>467500</v>
      </c>
      <c r="J31" s="36">
        <f>+'[3]HČ - SKUT 2017'!K175</f>
        <v>79061.73</v>
      </c>
      <c r="K31" s="35">
        <f>+'[3]HČ - SKUT 2017'!K217</f>
        <v>329752</v>
      </c>
      <c r="L31" s="29">
        <f t="shared" si="2"/>
        <v>408813.73</v>
      </c>
      <c r="M31" s="30">
        <f t="shared" si="3"/>
        <v>0.87446787165775397</v>
      </c>
      <c r="O31" s="31"/>
      <c r="P31" s="32"/>
    </row>
    <row r="32" spans="2:16" x14ac:dyDescent="0.3">
      <c r="B32" s="22" t="s">
        <v>61</v>
      </c>
      <c r="C32" s="40" t="s">
        <v>62</v>
      </c>
      <c r="D32" s="36">
        <f>+'[1]PLÁN 2017'!$I$174</f>
        <v>8998076</v>
      </c>
      <c r="E32" s="35">
        <f>+'[1]PLÁN 2017'!$I$216</f>
        <v>1447100</v>
      </c>
      <c r="F32" s="26">
        <f t="shared" si="0"/>
        <v>10445176</v>
      </c>
      <c r="G32" s="36">
        <f>+'[2]Vyhodnocení hospodaření PO'!G32</f>
        <v>8998076</v>
      </c>
      <c r="H32" s="35">
        <f>+'[2]Vyhodnocení hospodaření PO'!H32</f>
        <v>1447100</v>
      </c>
      <c r="I32" s="26">
        <f t="shared" si="1"/>
        <v>10445176</v>
      </c>
      <c r="J32" s="36">
        <f>+'[3]HČ - SKUT 2017'!K178</f>
        <v>9321684.75</v>
      </c>
      <c r="K32" s="35">
        <f>+'[3]HČ - SKUT 2017'!K220</f>
        <v>1338556.25</v>
      </c>
      <c r="L32" s="29">
        <f t="shared" si="2"/>
        <v>10660241</v>
      </c>
      <c r="M32" s="30">
        <f t="shared" si="3"/>
        <v>1.0205898876189352</v>
      </c>
      <c r="O32" s="31"/>
      <c r="P32" s="32"/>
    </row>
    <row r="33" spans="2:18" x14ac:dyDescent="0.3">
      <c r="B33" s="22" t="s">
        <v>63</v>
      </c>
      <c r="C33" s="40" t="s">
        <v>64</v>
      </c>
      <c r="D33" s="36">
        <f>+'[1]PLÁN 2017'!$I$161+'[1]PLÁN 2017'!$I$163+'[1]PLÁN 2017'!$I$164+'[1]PLÁN 2017'!$I$169+'[1]PLÁN 2017'!$I$170+'[1]PLÁN 2017'!$I$172+'[1]PLÁN 2017'!$I$173++'[1]PLÁN 2017'!$I$175+'[1]PLÁN 2017'!$I$176</f>
        <v>7748312.3197499942</v>
      </c>
      <c r="E33" s="35">
        <f>+'[1]PLÁN 2017'!$I$203+'[1]PLÁN 2017'!$I$205+'[1]PLÁN 2017'!$I$206+'[1]PLÁN 2017'!$I$211+'[1]PLÁN 2017'!$I$212+'[1]PLÁN 2017'!$I$214+'[1]PLÁN 2017'!$I$215+'[1]PLÁN 2017'!$I$217+'[1]PLÁN 2017'!$I$218</f>
        <v>2342634</v>
      </c>
      <c r="F33" s="26">
        <f t="shared" si="0"/>
        <v>10090946.319749994</v>
      </c>
      <c r="G33" s="36">
        <f>+'[2]Vyhodnocení hospodaření PO'!G33</f>
        <v>7117830.9197499938</v>
      </c>
      <c r="H33" s="35">
        <f>+'[2]Vyhodnocení hospodaření PO'!H33</f>
        <v>2342634</v>
      </c>
      <c r="I33" s="26">
        <f t="shared" si="1"/>
        <v>9460464.9197499938</v>
      </c>
      <c r="J33" s="36">
        <f>+'[3]HČ - SKUT 2017'!K165+'[3]HČ - SKUT 2017'!K167+'[3]HČ - SKUT 2017'!K168+'[3]HČ - SKUT 2017'!K173+'[3]HČ - SKUT 2017'!K174+'[3]HČ - SKUT 2017'!K176+'[3]HČ - SKUT 2017'!K177+'[3]HČ - SKUT 2017'!K179+'[3]HČ - SKUT 2017'!K180</f>
        <v>8355836.5000000019</v>
      </c>
      <c r="K33" s="35">
        <f>+'[3]HČ - SKUT 2017'!K207+'[3]HČ - SKUT 2017'!K209+'[3]HČ - SKUT 2017'!K210+'[3]HČ - SKUT 2017'!K215+'[3]HČ - SKUT 2017'!K216+'[3]HČ - SKUT 2017'!K218+'[3]HČ - SKUT 2017'!K219+'[3]HČ - SKUT 2017'!K221+'[3]HČ - SKUT 2017'!K222</f>
        <v>1759852.6900000004</v>
      </c>
      <c r="L33" s="29">
        <f t="shared" si="2"/>
        <v>10115689.190000001</v>
      </c>
      <c r="M33" s="30">
        <f t="shared" si="3"/>
        <v>1.0692592040463189</v>
      </c>
      <c r="O33" s="31"/>
      <c r="P33" s="32"/>
    </row>
    <row r="34" spans="2:18" x14ac:dyDescent="0.3">
      <c r="B34" s="22" t="s">
        <v>65</v>
      </c>
      <c r="C34" s="40" t="s">
        <v>66</v>
      </c>
      <c r="D34" s="36">
        <f>D39</f>
        <v>0</v>
      </c>
      <c r="E34" s="36">
        <f>E39</f>
        <v>0</v>
      </c>
      <c r="F34" s="26">
        <f t="shared" si="0"/>
        <v>0</v>
      </c>
      <c r="G34" s="36">
        <f>+'[2]Vyhodnocení hospodaření PO'!G34</f>
        <v>0</v>
      </c>
      <c r="H34" s="36">
        <f>+'[2]Vyhodnocení hospodaření PO'!H34</f>
        <v>0</v>
      </c>
      <c r="I34" s="26">
        <f t="shared" si="1"/>
        <v>0</v>
      </c>
      <c r="J34" s="36">
        <f>J39</f>
        <v>0</v>
      </c>
      <c r="K34" s="36">
        <f>K39</f>
        <v>0</v>
      </c>
      <c r="L34" s="29">
        <f t="shared" si="2"/>
        <v>0</v>
      </c>
      <c r="M34" s="30" t="e">
        <f t="shared" si="3"/>
        <v>#DIV/0!</v>
      </c>
      <c r="P34" s="32"/>
    </row>
    <row r="35" spans="2:18" x14ac:dyDescent="0.3">
      <c r="B35" s="43" t="s">
        <v>67</v>
      </c>
      <c r="C35" s="44" t="s">
        <v>68</v>
      </c>
      <c r="D35" s="45">
        <f>SUM(D23:D27)+SUM(D30:D33)</f>
        <v>125872799.771</v>
      </c>
      <c r="E35" s="45">
        <f>SUM(E23:E27)+SUM(E30:E33)</f>
        <v>14145703</v>
      </c>
      <c r="F35" s="46">
        <f t="shared" si="0"/>
        <v>140018502.771</v>
      </c>
      <c r="G35" s="45">
        <f>SUM(G23:G27)+SUM(G30:G33)</f>
        <v>128022799.77099998</v>
      </c>
      <c r="H35" s="45">
        <f>SUM(H23:H27)+SUM(H30:H33)</f>
        <v>14145703</v>
      </c>
      <c r="I35" s="46">
        <f t="shared" si="1"/>
        <v>142168502.77099997</v>
      </c>
      <c r="J35" s="45">
        <f>SUM(J23:J27)+SUM(J30:J33)</f>
        <v>129328952.05</v>
      </c>
      <c r="K35" s="45">
        <f>SUM(K23:K27)+SUM(K30:K33)</f>
        <v>12884756.5</v>
      </c>
      <c r="L35" s="46">
        <f t="shared" si="2"/>
        <v>142213708.55000001</v>
      </c>
      <c r="M35" s="30">
        <f t="shared" si="3"/>
        <v>1.0003179732368206</v>
      </c>
      <c r="O35" s="31"/>
      <c r="P35" s="32"/>
    </row>
    <row r="36" spans="2:18" x14ac:dyDescent="0.3">
      <c r="B36" s="43" t="s">
        <v>69</v>
      </c>
      <c r="C36" s="44" t="s">
        <v>70</v>
      </c>
      <c r="D36" s="45">
        <f>D22-D35</f>
        <v>-106874297.001</v>
      </c>
      <c r="E36" s="45">
        <f>E22-E35</f>
        <v>1231297</v>
      </c>
      <c r="F36" s="46">
        <f t="shared" si="0"/>
        <v>-105643000.001</v>
      </c>
      <c r="G36" s="45">
        <f>G22-G35</f>
        <v>-109024297.00099999</v>
      </c>
      <c r="H36" s="45">
        <f>H22-H35</f>
        <v>1231297</v>
      </c>
      <c r="I36" s="46">
        <f t="shared" si="1"/>
        <v>-107793000.00099999</v>
      </c>
      <c r="J36" s="45">
        <f>J22-J35</f>
        <v>-109249651.25</v>
      </c>
      <c r="K36" s="45">
        <f>K22-K35</f>
        <v>1479368.4500000011</v>
      </c>
      <c r="L36" s="47">
        <f t="shared" si="2"/>
        <v>-107770282.8</v>
      </c>
      <c r="M36" s="30">
        <f t="shared" si="3"/>
        <v>0.99978925161188781</v>
      </c>
      <c r="O36" s="31"/>
      <c r="P36" s="32"/>
    </row>
    <row r="37" spans="2:18" x14ac:dyDescent="0.3">
      <c r="B37" s="43" t="s">
        <v>71</v>
      </c>
      <c r="C37" s="49" t="s">
        <v>72</v>
      </c>
      <c r="D37" s="50">
        <f>+'[1]PLÁN 2017'!$I$227</f>
        <v>105643000</v>
      </c>
      <c r="E37" s="51"/>
      <c r="F37" s="46">
        <f t="shared" si="0"/>
        <v>105643000</v>
      </c>
      <c r="G37" s="50">
        <f>+'[2]Vyhodnocení hospodaření PO'!$G$37</f>
        <v>107793000</v>
      </c>
      <c r="H37" s="51"/>
      <c r="I37" s="46">
        <f t="shared" si="1"/>
        <v>107793000</v>
      </c>
      <c r="J37" s="50">
        <f>+'[3]HČ - SKUT 2017'!K129</f>
        <v>107793000</v>
      </c>
      <c r="K37" s="51"/>
      <c r="L37" s="47">
        <f t="shared" si="2"/>
        <v>107793000</v>
      </c>
      <c r="M37" s="30">
        <f t="shared" si="3"/>
        <v>1</v>
      </c>
      <c r="O37" s="31"/>
      <c r="P37" s="32"/>
    </row>
    <row r="38" spans="2:18" ht="15" thickBot="1" x14ac:dyDescent="0.35">
      <c r="B38" s="52" t="s">
        <v>73</v>
      </c>
      <c r="C38" s="53" t="s">
        <v>74</v>
      </c>
      <c r="D38" s="54">
        <f>D36+D37</f>
        <v>-1231297.001000002</v>
      </c>
      <c r="E38" s="54">
        <f>E36+E37</f>
        <v>1231297</v>
      </c>
      <c r="F38" s="55">
        <f>D38+E38</f>
        <v>-1.0000020265579224E-3</v>
      </c>
      <c r="G38" s="54">
        <f>G36+G37</f>
        <v>-1231297.0009999871</v>
      </c>
      <c r="H38" s="54">
        <f>H36+H37</f>
        <v>1231297</v>
      </c>
      <c r="I38" s="55">
        <f>G38+H38</f>
        <v>-9.9998712539672852E-4</v>
      </c>
      <c r="J38" s="54">
        <f>J36+J37</f>
        <v>-1456651.25</v>
      </c>
      <c r="K38" s="54">
        <f>K36+K37</f>
        <v>1479368.4500000011</v>
      </c>
      <c r="L38" s="56">
        <f>J38+K38</f>
        <v>22717.200000001118</v>
      </c>
      <c r="M38" s="30"/>
      <c r="O38" s="31"/>
      <c r="P38" s="32"/>
    </row>
    <row r="39" spans="2:18" x14ac:dyDescent="0.3">
      <c r="B39" s="57" t="s">
        <v>75</v>
      </c>
      <c r="C39" s="58" t="s">
        <v>76</v>
      </c>
      <c r="D39" s="59">
        <f>SUM(D40:D41)</f>
        <v>0</v>
      </c>
      <c r="E39" s="59">
        <f>SUM(E40:E41)</f>
        <v>0</v>
      </c>
      <c r="F39" s="60">
        <f t="shared" si="0"/>
        <v>0</v>
      </c>
      <c r="G39" s="59">
        <f>SUM(G40:G41)</f>
        <v>0</v>
      </c>
      <c r="H39" s="59">
        <f>SUM(H40:H41)</f>
        <v>0</v>
      </c>
      <c r="I39" s="60">
        <f t="shared" ref="I39:I42" si="4">G39+H39</f>
        <v>0</v>
      </c>
      <c r="J39" s="59">
        <f>SUM(J40:J41)</f>
        <v>0</v>
      </c>
      <c r="K39" s="59">
        <f>SUM(K40:K41)</f>
        <v>0</v>
      </c>
      <c r="L39" s="61">
        <f t="shared" ref="L39:L42" si="5">J39+K39</f>
        <v>0</v>
      </c>
      <c r="M39" s="62" t="str">
        <f t="shared" ref="M39:M42" si="6">IF(I39=0,"",L39/I39)</f>
        <v/>
      </c>
      <c r="P39" s="32"/>
    </row>
    <row r="40" spans="2:18" x14ac:dyDescent="0.3">
      <c r="B40" s="63" t="s">
        <v>77</v>
      </c>
      <c r="C40" s="40" t="s">
        <v>78</v>
      </c>
      <c r="D40" s="36">
        <v>0</v>
      </c>
      <c r="E40" s="35">
        <v>0</v>
      </c>
      <c r="F40" s="26">
        <f t="shared" si="0"/>
        <v>0</v>
      </c>
      <c r="G40" s="36">
        <f t="shared" ref="G40:H42" si="7">+D40</f>
        <v>0</v>
      </c>
      <c r="H40" s="35">
        <f t="shared" si="7"/>
        <v>0</v>
      </c>
      <c r="I40" s="26">
        <f t="shared" si="4"/>
        <v>0</v>
      </c>
      <c r="J40" s="36">
        <v>0</v>
      </c>
      <c r="K40" s="35">
        <v>0</v>
      </c>
      <c r="L40" s="29">
        <f t="shared" si="5"/>
        <v>0</v>
      </c>
      <c r="M40" s="30" t="str">
        <f t="shared" si="6"/>
        <v/>
      </c>
      <c r="P40" s="32"/>
    </row>
    <row r="41" spans="2:18" ht="15" thickBot="1" x14ac:dyDescent="0.35">
      <c r="B41" s="64" t="s">
        <v>79</v>
      </c>
      <c r="C41" s="65" t="s">
        <v>80</v>
      </c>
      <c r="D41" s="66">
        <v>0</v>
      </c>
      <c r="E41" s="67">
        <v>0</v>
      </c>
      <c r="F41" s="55">
        <f t="shared" si="0"/>
        <v>0</v>
      </c>
      <c r="G41" s="66">
        <f t="shared" si="7"/>
        <v>0</v>
      </c>
      <c r="H41" s="67">
        <f t="shared" si="7"/>
        <v>0</v>
      </c>
      <c r="I41" s="55">
        <f t="shared" si="4"/>
        <v>0</v>
      </c>
      <c r="J41" s="66">
        <v>0</v>
      </c>
      <c r="K41" s="67">
        <v>0</v>
      </c>
      <c r="L41" s="56">
        <f t="shared" si="5"/>
        <v>0</v>
      </c>
      <c r="M41" s="68" t="str">
        <f t="shared" si="6"/>
        <v/>
      </c>
      <c r="P41" s="32"/>
    </row>
    <row r="42" spans="2:18" ht="15" thickBot="1" x14ac:dyDescent="0.35">
      <c r="B42" s="69" t="s">
        <v>81</v>
      </c>
      <c r="C42" s="70" t="s">
        <v>82</v>
      </c>
      <c r="D42" s="71">
        <v>0</v>
      </c>
      <c r="E42" s="72">
        <v>0</v>
      </c>
      <c r="F42" s="73">
        <f t="shared" si="0"/>
        <v>0</v>
      </c>
      <c r="G42" s="71">
        <f t="shared" si="7"/>
        <v>0</v>
      </c>
      <c r="H42" s="72">
        <f t="shared" si="7"/>
        <v>0</v>
      </c>
      <c r="I42" s="73">
        <f t="shared" si="4"/>
        <v>0</v>
      </c>
      <c r="J42" s="71">
        <v>0</v>
      </c>
      <c r="K42" s="72">
        <v>0</v>
      </c>
      <c r="L42" s="74">
        <f t="shared" si="5"/>
        <v>0</v>
      </c>
      <c r="M42" s="75" t="str">
        <f t="shared" si="6"/>
        <v/>
      </c>
      <c r="P42" s="32"/>
    </row>
    <row r="43" spans="2:18" x14ac:dyDescent="0.3"/>
    <row r="44" spans="2:18" x14ac:dyDescent="0.3">
      <c r="B44" s="3" t="s">
        <v>83</v>
      </c>
      <c r="L44" s="31"/>
      <c r="M44"/>
    </row>
    <row r="45" spans="2:18" x14ac:dyDescent="0.3">
      <c r="M45"/>
    </row>
    <row r="46" spans="2:18" x14ac:dyDescent="0.3">
      <c r="B46" s="120" t="s">
        <v>84</v>
      </c>
      <c r="C46" s="121"/>
      <c r="D46" s="76" t="s">
        <v>85</v>
      </c>
      <c r="F46" s="120" t="s">
        <v>86</v>
      </c>
      <c r="G46" s="122"/>
      <c r="H46" s="122"/>
      <c r="I46" s="122"/>
      <c r="J46" s="121"/>
      <c r="K46" s="77" t="s">
        <v>87</v>
      </c>
      <c r="M46" s="115" t="s">
        <v>88</v>
      </c>
      <c r="N46" s="117"/>
      <c r="O46" s="117"/>
      <c r="P46" s="117"/>
      <c r="Q46" s="116"/>
      <c r="R46" s="76" t="s">
        <v>87</v>
      </c>
    </row>
    <row r="47" spans="2:18" x14ac:dyDescent="0.3">
      <c r="B47" s="132" t="s">
        <v>89</v>
      </c>
      <c r="C47" s="133"/>
      <c r="D47" s="78">
        <v>1665.23</v>
      </c>
      <c r="F47" s="134" t="s">
        <v>90</v>
      </c>
      <c r="G47" s="134"/>
      <c r="H47" s="134"/>
      <c r="I47" s="134"/>
      <c r="J47" s="134"/>
      <c r="K47" s="79">
        <v>0</v>
      </c>
      <c r="M47" s="118" t="s">
        <v>91</v>
      </c>
      <c r="N47" s="80"/>
      <c r="O47" s="80"/>
      <c r="P47" s="80"/>
      <c r="Q47" s="119"/>
      <c r="R47" s="78">
        <v>0</v>
      </c>
    </row>
    <row r="48" spans="2:18" x14ac:dyDescent="0.3">
      <c r="B48" s="132" t="s">
        <v>92</v>
      </c>
      <c r="C48" s="133"/>
      <c r="D48" s="78">
        <v>0</v>
      </c>
      <c r="F48" s="134" t="s">
        <v>93</v>
      </c>
      <c r="G48" s="134"/>
      <c r="H48" s="134"/>
      <c r="I48" s="134"/>
      <c r="J48" s="134"/>
      <c r="K48" s="79">
        <v>0</v>
      </c>
      <c r="M48" s="118" t="s">
        <v>94</v>
      </c>
      <c r="N48" s="80"/>
      <c r="O48" s="80"/>
      <c r="P48" s="80"/>
      <c r="Q48" s="119"/>
      <c r="R48" s="78">
        <v>0</v>
      </c>
    </row>
    <row r="49" spans="2:18" x14ac:dyDescent="0.3">
      <c r="B49" s="132" t="s">
        <v>95</v>
      </c>
      <c r="C49" s="133"/>
      <c r="D49" s="78">
        <f>+'[3]HČ - SKUT 2017'!K262/1000</f>
        <v>10660.241</v>
      </c>
      <c r="F49" s="134" t="s">
        <v>96</v>
      </c>
      <c r="G49" s="134"/>
      <c r="H49" s="134"/>
      <c r="I49" s="134"/>
      <c r="J49" s="134"/>
      <c r="K49" s="79">
        <v>0</v>
      </c>
      <c r="M49" s="115" t="s">
        <v>97</v>
      </c>
      <c r="N49" s="117"/>
      <c r="O49" s="117"/>
      <c r="P49" s="117"/>
      <c r="Q49" s="116"/>
      <c r="R49" s="81">
        <f>SUM(R47:R48)</f>
        <v>0</v>
      </c>
    </row>
    <row r="50" spans="2:18" x14ac:dyDescent="0.3">
      <c r="B50" s="132" t="s">
        <v>98</v>
      </c>
      <c r="C50" s="133"/>
      <c r="D50" s="78">
        <v>0</v>
      </c>
      <c r="F50" s="135" t="s">
        <v>97</v>
      </c>
      <c r="G50" s="135"/>
      <c r="H50" s="135"/>
      <c r="I50" s="135"/>
      <c r="J50" s="135"/>
      <c r="K50" s="81">
        <f>SUM(K47:K49)</f>
        <v>0</v>
      </c>
      <c r="M50" s="118"/>
      <c r="N50" s="80"/>
      <c r="O50" s="80"/>
      <c r="P50" s="80"/>
      <c r="Q50" s="119"/>
      <c r="R50" s="78"/>
    </row>
    <row r="51" spans="2:18" x14ac:dyDescent="0.3">
      <c r="B51" s="132" t="s">
        <v>99</v>
      </c>
      <c r="C51" s="133"/>
      <c r="D51" s="78">
        <v>0</v>
      </c>
      <c r="F51" s="135"/>
      <c r="G51" s="135"/>
      <c r="H51" s="135"/>
      <c r="I51" s="135"/>
      <c r="J51" s="135"/>
      <c r="K51" s="81"/>
      <c r="M51" s="118" t="s">
        <v>100</v>
      </c>
      <c r="N51" s="80"/>
      <c r="O51" s="80"/>
      <c r="P51" s="80"/>
      <c r="Q51" s="119"/>
      <c r="R51" s="78">
        <v>0</v>
      </c>
    </row>
    <row r="52" spans="2:18" x14ac:dyDescent="0.3">
      <c r="B52" s="132" t="s">
        <v>101</v>
      </c>
      <c r="C52" s="133"/>
      <c r="D52" s="78">
        <v>3740</v>
      </c>
      <c r="F52" s="134" t="s">
        <v>102</v>
      </c>
      <c r="G52" s="134"/>
      <c r="H52" s="134"/>
      <c r="I52" s="134"/>
      <c r="J52" s="134"/>
      <c r="K52" s="79">
        <v>0</v>
      </c>
      <c r="M52" s="115" t="s">
        <v>103</v>
      </c>
      <c r="N52" s="117"/>
      <c r="O52" s="117"/>
      <c r="P52" s="117"/>
      <c r="Q52" s="116"/>
      <c r="R52" s="81">
        <f>SUM(R51)</f>
        <v>0</v>
      </c>
    </row>
    <row r="53" spans="2:18" s="3" customFormat="1" x14ac:dyDescent="0.3">
      <c r="B53" s="120" t="s">
        <v>104</v>
      </c>
      <c r="C53" s="121"/>
      <c r="D53" s="81">
        <f>SUM(D47:D52)</f>
        <v>16065.471</v>
      </c>
      <c r="F53" s="134" t="s">
        <v>105</v>
      </c>
      <c r="G53" s="134"/>
      <c r="H53" s="134"/>
      <c r="I53" s="134"/>
      <c r="J53" s="134"/>
      <c r="K53" s="79">
        <v>0</v>
      </c>
      <c r="L53"/>
      <c r="M53"/>
      <c r="N53"/>
      <c r="O53"/>
      <c r="R53" s="82"/>
    </row>
    <row r="54" spans="2:18" s="3" customFormat="1" x14ac:dyDescent="0.3">
      <c r="B54" s="120"/>
      <c r="C54" s="121"/>
      <c r="D54" s="81"/>
      <c r="F54" s="134" t="s">
        <v>106</v>
      </c>
      <c r="G54" s="134"/>
      <c r="H54" s="134"/>
      <c r="I54" s="134"/>
      <c r="J54" s="134"/>
      <c r="K54" s="79">
        <v>0</v>
      </c>
      <c r="L54"/>
      <c r="M54" s="115" t="s">
        <v>107</v>
      </c>
      <c r="N54" s="117"/>
      <c r="O54" s="117"/>
      <c r="P54" s="117"/>
      <c r="Q54" s="116"/>
      <c r="R54" s="81">
        <f>R47-R52</f>
        <v>0</v>
      </c>
    </row>
    <row r="55" spans="2:18" x14ac:dyDescent="0.3">
      <c r="B55" s="132" t="s">
        <v>108</v>
      </c>
      <c r="C55" s="133"/>
      <c r="D55" s="78">
        <v>0</v>
      </c>
      <c r="F55" s="135" t="s">
        <v>109</v>
      </c>
      <c r="G55" s="135"/>
      <c r="H55" s="135"/>
      <c r="I55" s="135"/>
      <c r="J55" s="135"/>
      <c r="K55" s="81">
        <f>SUM(K52:K54)</f>
        <v>0</v>
      </c>
      <c r="M55"/>
    </row>
    <row r="56" spans="2:18" x14ac:dyDescent="0.3">
      <c r="B56" s="132" t="s">
        <v>110</v>
      </c>
      <c r="C56" s="133"/>
      <c r="D56" s="78">
        <v>0</v>
      </c>
      <c r="F56" s="120"/>
      <c r="G56" s="122"/>
      <c r="H56" s="122"/>
      <c r="I56" s="122"/>
      <c r="J56" s="121"/>
      <c r="K56" s="81"/>
      <c r="M56"/>
    </row>
    <row r="57" spans="2:18" x14ac:dyDescent="0.3">
      <c r="B57" s="132" t="s">
        <v>111</v>
      </c>
      <c r="C57" s="133"/>
      <c r="D57" s="78">
        <v>12638.3</v>
      </c>
      <c r="F57" s="120" t="s">
        <v>112</v>
      </c>
      <c r="G57" s="122"/>
      <c r="H57" s="122"/>
      <c r="I57" s="122"/>
      <c r="J57" s="121"/>
      <c r="K57" s="81">
        <f>K50-K55</f>
        <v>0</v>
      </c>
      <c r="M57"/>
    </row>
    <row r="58" spans="2:18" x14ac:dyDescent="0.3">
      <c r="B58" s="132" t="s">
        <v>113</v>
      </c>
      <c r="C58" s="133"/>
      <c r="D58" s="78">
        <v>0</v>
      </c>
      <c r="K58" s="82"/>
      <c r="M58"/>
    </row>
    <row r="59" spans="2:18" x14ac:dyDescent="0.3">
      <c r="B59" s="132" t="s">
        <v>114</v>
      </c>
      <c r="C59" s="133"/>
      <c r="D59" s="78">
        <v>0</v>
      </c>
      <c r="M59"/>
    </row>
    <row r="60" spans="2:18" x14ac:dyDescent="0.3">
      <c r="B60" s="120" t="s">
        <v>115</v>
      </c>
      <c r="C60" s="121"/>
      <c r="D60" s="81">
        <f>SUM(D55:D59)</f>
        <v>12638.3</v>
      </c>
      <c r="M60"/>
    </row>
    <row r="61" spans="2:18" x14ac:dyDescent="0.3">
      <c r="B61" s="120"/>
      <c r="C61" s="121"/>
      <c r="D61" s="81"/>
      <c r="M61"/>
    </row>
    <row r="62" spans="2:18" s="3" customFormat="1" x14ac:dyDescent="0.3">
      <c r="B62" s="120" t="s">
        <v>116</v>
      </c>
      <c r="C62" s="121"/>
      <c r="D62" s="81">
        <f>D53-D60</f>
        <v>3427.1710000000003</v>
      </c>
    </row>
    <row r="63" spans="2:18" x14ac:dyDescent="0.3">
      <c r="M63"/>
    </row>
    <row r="64" spans="2:18" x14ac:dyDescent="0.3">
      <c r="M64"/>
    </row>
    <row r="65" spans="2:13" x14ac:dyDescent="0.3">
      <c r="B65" t="s">
        <v>140</v>
      </c>
      <c r="D65" t="s">
        <v>117</v>
      </c>
      <c r="E65" t="s">
        <v>118</v>
      </c>
      <c r="J65" t="s">
        <v>119</v>
      </c>
      <c r="M65"/>
    </row>
    <row r="66" spans="2:13" x14ac:dyDescent="0.3">
      <c r="M66"/>
    </row>
    <row r="67" spans="2:13" x14ac:dyDescent="0.3">
      <c r="B67" t="s">
        <v>141</v>
      </c>
      <c r="D67" t="s">
        <v>117</v>
      </c>
      <c r="E67" t="s">
        <v>120</v>
      </c>
      <c r="J67" t="s">
        <v>119</v>
      </c>
      <c r="M67"/>
    </row>
    <row r="68" spans="2:13" x14ac:dyDescent="0.3">
      <c r="M68"/>
    </row>
  </sheetData>
  <mergeCells count="34">
    <mergeCell ref="B60:C60"/>
    <mergeCell ref="B61:C61"/>
    <mergeCell ref="B62:C62"/>
    <mergeCell ref="B56:C56"/>
    <mergeCell ref="F56:J56"/>
    <mergeCell ref="B57:C57"/>
    <mergeCell ref="F57:J57"/>
    <mergeCell ref="B58:C58"/>
    <mergeCell ref="B59:C59"/>
    <mergeCell ref="B53:C53"/>
    <mergeCell ref="F53:J53"/>
    <mergeCell ref="B54:C54"/>
    <mergeCell ref="F54:J54"/>
    <mergeCell ref="B55:C55"/>
    <mergeCell ref="F55:J55"/>
    <mergeCell ref="B50:C50"/>
    <mergeCell ref="F50:J50"/>
    <mergeCell ref="B51:C51"/>
    <mergeCell ref="F51:J51"/>
    <mergeCell ref="B52:C52"/>
    <mergeCell ref="F52:J52"/>
    <mergeCell ref="B47:C47"/>
    <mergeCell ref="F47:J47"/>
    <mergeCell ref="B48:C48"/>
    <mergeCell ref="F48:J48"/>
    <mergeCell ref="B49:C49"/>
    <mergeCell ref="F49:J49"/>
    <mergeCell ref="B46:C46"/>
    <mergeCell ref="F46:J46"/>
    <mergeCell ref="B11:B12"/>
    <mergeCell ref="C11:C12"/>
    <mergeCell ref="D11:F11"/>
    <mergeCell ref="G11:I11"/>
    <mergeCell ref="J11:L11"/>
  </mergeCells>
  <conditionalFormatting sqref="M14:M42">
    <cfRule type="cellIs" dxfId="1" priority="1" operator="equal">
      <formula>0</formula>
    </cfRule>
    <cfRule type="containsErrors" dxfId="0" priority="2">
      <formula>ISERROR(M14)</formula>
    </cfRule>
  </conditionalFormatting>
  <pageMargins left="0.7" right="0.7" top="0.78740157499999996" bottom="0.78740157499999996" header="0.3" footer="0.3"/>
  <pageSetup paperSize="8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X26"/>
  <sheetViews>
    <sheetView topLeftCell="I1" workbookViewId="0">
      <selection activeCell="R31" sqref="R31"/>
    </sheetView>
  </sheetViews>
  <sheetFormatPr defaultRowHeight="14.4" x14ac:dyDescent="0.3"/>
  <cols>
    <col min="1" max="1" width="2.6640625" customWidth="1"/>
    <col min="2" max="2" width="38.44140625" customWidth="1"/>
    <col min="3" max="3" width="14.21875" customWidth="1"/>
    <col min="4" max="4" width="9.21875" customWidth="1"/>
    <col min="5" max="5" width="11.77734375" bestFit="1" customWidth="1"/>
    <col min="8" max="8" width="17.77734375" customWidth="1"/>
    <col min="9" max="9" width="13.33203125" customWidth="1"/>
    <col min="10" max="11" width="13.109375" customWidth="1"/>
    <col min="12" max="12" width="12.88671875" customWidth="1"/>
    <col min="13" max="14" width="12.77734375" customWidth="1"/>
    <col min="15" max="15" width="12.5546875" customWidth="1"/>
    <col min="16" max="16" width="11.21875" customWidth="1"/>
    <col min="17" max="17" width="13.109375" customWidth="1"/>
    <col min="18" max="18" width="13.88671875" customWidth="1"/>
    <col min="19" max="19" width="15.21875" customWidth="1"/>
    <col min="20" max="20" width="15" customWidth="1"/>
    <col min="21" max="21" width="13.21875" customWidth="1"/>
    <col min="22" max="22" width="12.88671875" customWidth="1"/>
    <col min="23" max="23" width="12.88671875" bestFit="1" customWidth="1"/>
    <col min="24" max="24" width="12.88671875" customWidth="1"/>
  </cols>
  <sheetData>
    <row r="2" spans="2:24" ht="15" thickBot="1" x14ac:dyDescent="0.35"/>
    <row r="3" spans="2:24" ht="152.4" thickBot="1" x14ac:dyDescent="0.35">
      <c r="B3" s="83" t="s">
        <v>121</v>
      </c>
      <c r="C3" s="84" t="s">
        <v>26</v>
      </c>
      <c r="D3" s="85" t="s">
        <v>122</v>
      </c>
      <c r="E3" s="85" t="s">
        <v>123</v>
      </c>
      <c r="F3" s="85" t="s">
        <v>32</v>
      </c>
      <c r="G3" s="86" t="s">
        <v>34</v>
      </c>
      <c r="H3" s="87" t="s">
        <v>36</v>
      </c>
      <c r="I3" s="88" t="s">
        <v>42</v>
      </c>
      <c r="J3" s="84" t="s">
        <v>44</v>
      </c>
      <c r="K3" s="87" t="s">
        <v>46</v>
      </c>
      <c r="L3" s="87" t="s">
        <v>48</v>
      </c>
      <c r="M3" s="87" t="s">
        <v>50</v>
      </c>
      <c r="N3" s="87" t="s">
        <v>52</v>
      </c>
      <c r="O3" s="87" t="s">
        <v>58</v>
      </c>
      <c r="P3" s="87" t="s">
        <v>60</v>
      </c>
      <c r="Q3" s="89" t="s">
        <v>62</v>
      </c>
      <c r="R3" s="90" t="s">
        <v>64</v>
      </c>
      <c r="S3" s="88" t="s">
        <v>68</v>
      </c>
      <c r="T3" s="91" t="s">
        <v>70</v>
      </c>
      <c r="U3" s="92" t="s">
        <v>72</v>
      </c>
      <c r="V3" s="93" t="s">
        <v>74</v>
      </c>
      <c r="W3" s="94"/>
    </row>
    <row r="4" spans="2:24" x14ac:dyDescent="0.3">
      <c r="B4" s="95" t="s">
        <v>124</v>
      </c>
      <c r="C4" s="96">
        <f>SUM('[3]HČ - SKUT 2017'!P235:P239)</f>
        <v>42842.37</v>
      </c>
      <c r="D4" s="97">
        <v>0</v>
      </c>
      <c r="E4" s="97">
        <f>SUM('[3]HČ - SKUT 2017'!P$232:P$234)</f>
        <v>0</v>
      </c>
      <c r="F4" s="97">
        <v>0</v>
      </c>
      <c r="G4" s="97">
        <v>0</v>
      </c>
      <c r="H4" s="98">
        <f>SUM('[3]HČ - SKUT 2017'!P240:P245)</f>
        <v>0</v>
      </c>
      <c r="I4" s="99">
        <f>SUM(C4:H4)</f>
        <v>42842.37</v>
      </c>
      <c r="J4" s="96">
        <f>SUM('[3]HČ - SKUT 2017'!P$250)</f>
        <v>0</v>
      </c>
      <c r="K4" s="97">
        <f>SUM('[3]HČ - SKUT 2017'!P$247)</f>
        <v>21050.36</v>
      </c>
      <c r="L4" s="97">
        <f>SUM('[3]HČ - SKUT 2017'!P$248)</f>
        <v>36938.559999999998</v>
      </c>
      <c r="M4" s="97">
        <f>+'[3]HČ - SKUT 2017'!P$253</f>
        <v>34563.86</v>
      </c>
      <c r="N4" s="97">
        <f>+'[3]HČ - SKUT 2017'!P$254</f>
        <v>470725</v>
      </c>
      <c r="O4" s="97">
        <f>+'[3]HČ - SKUT 2017'!P$255+'[3]HČ - SKUT 2017'!P$256</f>
        <v>161622.25</v>
      </c>
      <c r="P4" s="97">
        <f>+'[3]HČ - SKUT 2017'!P$259</f>
        <v>0</v>
      </c>
      <c r="Q4" s="97">
        <f>+'[3]HČ - SKUT 2017'!P$262</f>
        <v>0</v>
      </c>
      <c r="R4" s="97">
        <f>+'[3]HČ - SKUT 2017'!P$249+'[3]HČ - SKUT 2017'!P$251+'[3]HČ - SKUT 2017'!P$252+'[3]HČ - SKUT 2017'!P$257+'[3]HČ - SKUT 2017'!P$258+'[3]HČ - SKUT 2017'!P$260+'[3]HČ - SKUT 2017'!P$261+'[3]HČ - SKUT 2017'!P$263+'[3]HČ - SKUT 2017'!P$264</f>
        <v>199120.77000000014</v>
      </c>
      <c r="S4" s="100">
        <f>SUM(J4:R4)</f>
        <v>924020.80000000016</v>
      </c>
      <c r="T4" s="101">
        <f>I4-S4</f>
        <v>-881178.43000000017</v>
      </c>
      <c r="U4" s="102">
        <f>+'[3]HČ - SKUT 2017'!P$231</f>
        <v>812444</v>
      </c>
      <c r="V4" s="103">
        <f>T4+U4</f>
        <v>-68734.430000000168</v>
      </c>
      <c r="W4" s="104"/>
      <c r="X4" s="104"/>
    </row>
    <row r="5" spans="2:24" x14ac:dyDescent="0.3">
      <c r="B5" s="105" t="s">
        <v>125</v>
      </c>
      <c r="C5" s="96">
        <f>SUM('[3]HČ - SKUT 2017'!S$235:S$239)</f>
        <v>33940</v>
      </c>
      <c r="D5" s="35">
        <v>0</v>
      </c>
      <c r="E5" s="35">
        <f>SUM('[3]HČ - SKUT 2017'!S$232:S$234)</f>
        <v>0</v>
      </c>
      <c r="F5" s="97">
        <v>0</v>
      </c>
      <c r="G5" s="97">
        <v>0</v>
      </c>
      <c r="H5" s="106">
        <f>SUM('[3]HČ - SKUT 2017'!S$240:S$245)</f>
        <v>2725.82</v>
      </c>
      <c r="I5" s="100">
        <f t="shared" ref="I5:I16" si="0">SUM(C5:H5)</f>
        <v>36665.82</v>
      </c>
      <c r="J5" s="36">
        <f>SUM('[3]HČ - SKUT 2017'!S$250)</f>
        <v>10.86</v>
      </c>
      <c r="K5" s="35">
        <f>SUM('[3]HČ - SKUT 2017'!S$247)</f>
        <v>643.28</v>
      </c>
      <c r="L5" s="35">
        <f>SUM('[3]HČ - SKUT 2017'!S$248)</f>
        <v>52203.020000000004</v>
      </c>
      <c r="M5" s="35">
        <f>+'[3]HČ - SKUT 2017'!S$253</f>
        <v>16788.109999999997</v>
      </c>
      <c r="N5" s="35">
        <f>+'[3]HČ - SKUT 2017'!S$254</f>
        <v>328412</v>
      </c>
      <c r="O5" s="35">
        <f>+'[3]HČ - SKUT 2017'!S$255+'[3]HČ - SKUT 2017'!S$256</f>
        <v>113382.35</v>
      </c>
      <c r="P5" s="35">
        <f>+'[3]HČ - SKUT 2017'!S$259</f>
        <v>0</v>
      </c>
      <c r="Q5" s="35">
        <f>+'[3]HČ - SKUT 2017'!S$262</f>
        <v>933.08</v>
      </c>
      <c r="R5" s="35">
        <f>+'[3]HČ - SKUT 2017'!S$249+'[3]HČ - SKUT 2017'!S$251+'[3]HČ - SKUT 2017'!S$252+'[3]HČ - SKUT 2017'!S$257+'[3]HČ - SKUT 2017'!S$258+'[3]HČ - SKUT 2017'!S$260+'[3]HČ - SKUT 2017'!S$261+'[3]HČ - SKUT 2017'!S$263+'[3]HČ - SKUT 2017'!S$264</f>
        <v>151939.93999999989</v>
      </c>
      <c r="S5" s="100">
        <f t="shared" ref="S5:S16" si="1">SUM(J5:R5)</f>
        <v>664312.6399999999</v>
      </c>
      <c r="T5" s="101">
        <f t="shared" ref="T5:T17" si="2">I5-S5</f>
        <v>-627646.81999999995</v>
      </c>
      <c r="U5" s="107">
        <f>+'[3]HČ - SKUT 2017'!S$231</f>
        <v>554680</v>
      </c>
      <c r="V5" s="103">
        <f t="shared" ref="V5:V17" si="3">T5+U5</f>
        <v>-72966.819999999949</v>
      </c>
      <c r="W5" s="104"/>
      <c r="X5" s="104"/>
    </row>
    <row r="6" spans="2:24" x14ac:dyDescent="0.3">
      <c r="B6" s="105" t="s">
        <v>126</v>
      </c>
      <c r="C6" s="96">
        <f>SUM('[3]HČ - SKUT 2017'!V$235:V$239)</f>
        <v>1731152.69</v>
      </c>
      <c r="D6" s="35">
        <v>0</v>
      </c>
      <c r="E6" s="35">
        <f>SUM('[3]HČ - SKUT 2017'!V$232:V$234)</f>
        <v>653.43000000000006</v>
      </c>
      <c r="F6" s="97">
        <v>0</v>
      </c>
      <c r="G6" s="97">
        <v>0</v>
      </c>
      <c r="H6" s="106">
        <f>SUM('[3]HČ - SKUT 2017'!V$240:V$245)</f>
        <v>482454.46</v>
      </c>
      <c r="I6" s="100">
        <f t="shared" si="0"/>
        <v>2214260.58</v>
      </c>
      <c r="J6" s="36">
        <f>SUM('[3]HČ - SKUT 2017'!V$250)</f>
        <v>79766.73000000001</v>
      </c>
      <c r="K6" s="35">
        <f>SUM('[3]HČ - SKUT 2017'!V$247)</f>
        <v>538520.95999999985</v>
      </c>
      <c r="L6" s="35">
        <f>SUM('[3]HČ - SKUT 2017'!V$248)</f>
        <v>159913.40999999995</v>
      </c>
      <c r="M6" s="35">
        <f>+'[3]HČ - SKUT 2017'!V$253</f>
        <v>1753319.8599999999</v>
      </c>
      <c r="N6" s="35">
        <f>+'[3]HČ - SKUT 2017'!V$254</f>
        <v>952840</v>
      </c>
      <c r="O6" s="35">
        <f>+'[3]HČ - SKUT 2017'!V$255+'[3]HČ - SKUT 2017'!V$256</f>
        <v>329351.90999999997</v>
      </c>
      <c r="P6" s="35">
        <f>+'[3]HČ - SKUT 2017'!V$259</f>
        <v>2600</v>
      </c>
      <c r="Q6" s="35">
        <f>+'[3]HČ - SKUT 2017'!V$262</f>
        <v>1000238.8800000001</v>
      </c>
      <c r="R6" s="35">
        <f>+'[3]HČ - SKUT 2017'!V$249+'[3]HČ - SKUT 2017'!V$251+'[3]HČ - SKUT 2017'!V$252+'[3]HČ - SKUT 2017'!V$257+'[3]HČ - SKUT 2017'!V$258+'[3]HČ - SKUT 2017'!V$260+'[3]HČ - SKUT 2017'!V$261+'[3]HČ - SKUT 2017'!V$263+'[3]HČ - SKUT 2017'!V$264</f>
        <v>989622.85999999894</v>
      </c>
      <c r="S6" s="100">
        <f t="shared" si="1"/>
        <v>5806174.6099999994</v>
      </c>
      <c r="T6" s="101">
        <f t="shared" si="2"/>
        <v>-3591914.0299999993</v>
      </c>
      <c r="U6" s="107">
        <f>+'[3]HČ - SKUT 2017'!V$231</f>
        <v>3544524</v>
      </c>
      <c r="V6" s="103">
        <f t="shared" si="3"/>
        <v>-47390.029999999329</v>
      </c>
      <c r="W6" s="104"/>
      <c r="X6" s="104"/>
    </row>
    <row r="7" spans="2:24" x14ac:dyDescent="0.3">
      <c r="B7" s="105" t="s">
        <v>127</v>
      </c>
      <c r="C7" s="96">
        <f>SUM('[3]HČ - SKUT 2017'!U$235:U$239)</f>
        <v>4894351.1999999993</v>
      </c>
      <c r="D7" s="35">
        <v>0</v>
      </c>
      <c r="E7" s="35">
        <f>SUM('[3]HČ - SKUT 2017'!U$232:U$234)</f>
        <v>163912.22999999998</v>
      </c>
      <c r="F7" s="97">
        <v>0</v>
      </c>
      <c r="G7" s="97">
        <v>0</v>
      </c>
      <c r="H7" s="106">
        <f>SUM('[3]HČ - SKUT 2017'!U$240:U$245)</f>
        <v>284909.33</v>
      </c>
      <c r="I7" s="100">
        <f t="shared" si="0"/>
        <v>5343172.76</v>
      </c>
      <c r="J7" s="36">
        <f>SUM('[3]HČ - SKUT 2017'!U$250)</f>
        <v>189761.4</v>
      </c>
      <c r="K7" s="35">
        <f>SUM('[3]HČ - SKUT 2017'!U$247)</f>
        <v>1658178.77</v>
      </c>
      <c r="L7" s="35">
        <f>SUM('[3]HČ - SKUT 2017'!U$248)</f>
        <v>199860.25</v>
      </c>
      <c r="M7" s="35">
        <f>+'[3]HČ - SKUT 2017'!U$253</f>
        <v>2803222.02</v>
      </c>
      <c r="N7" s="35">
        <f>+'[3]HČ - SKUT 2017'!U$254</f>
        <v>4207765</v>
      </c>
      <c r="O7" s="35">
        <f>+'[3]HČ - SKUT 2017'!U$255+'[3]HČ - SKUT 2017'!U$256</f>
        <v>1432620.38</v>
      </c>
      <c r="P7" s="35">
        <f>+'[3]HČ - SKUT 2017'!U$259</f>
        <v>15974</v>
      </c>
      <c r="Q7" s="35">
        <f>+'[3]HČ - SKUT 2017'!U$262</f>
        <v>2472688.7199999997</v>
      </c>
      <c r="R7" s="35">
        <f>+'[3]HČ - SKUT 2017'!U$249+'[3]HČ - SKUT 2017'!U$251+'[3]HČ - SKUT 2017'!U$252+'[3]HČ - SKUT 2017'!U$257+'[3]HČ - SKUT 2017'!U$258+'[3]HČ - SKUT 2017'!U$260+'[3]HČ - SKUT 2017'!U$261+'[3]HČ - SKUT 2017'!U$263+'[3]HČ - SKUT 2017'!U$264</f>
        <v>4247113.9099999983</v>
      </c>
      <c r="S7" s="100">
        <f t="shared" si="1"/>
        <v>17227184.449999996</v>
      </c>
      <c r="T7" s="101">
        <f t="shared" si="2"/>
        <v>-11884011.689999996</v>
      </c>
      <c r="U7" s="107">
        <f>+'[3]HČ - SKUT 2017'!U$231</f>
        <v>12045303</v>
      </c>
      <c r="V7" s="103">
        <f t="shared" si="3"/>
        <v>161291.31000000425</v>
      </c>
      <c r="W7" s="104"/>
      <c r="X7" s="104"/>
    </row>
    <row r="8" spans="2:24" x14ac:dyDescent="0.3">
      <c r="B8" s="105" t="s">
        <v>128</v>
      </c>
      <c r="C8" s="96">
        <f>SUM('[3]HČ - SKUT 2017'!W$235:W$239)</f>
        <v>632929.46000000008</v>
      </c>
      <c r="D8" s="35">
        <v>0</v>
      </c>
      <c r="E8" s="35">
        <f>SUM('[3]HČ - SKUT 2017'!W$232:W$234)</f>
        <v>469726.65999999992</v>
      </c>
      <c r="F8" s="97">
        <v>0</v>
      </c>
      <c r="G8" s="97">
        <v>0</v>
      </c>
      <c r="H8" s="106">
        <f>SUM('[3]HČ - SKUT 2017'!W$240:W$245)</f>
        <v>488127.12</v>
      </c>
      <c r="I8" s="100">
        <f t="shared" si="0"/>
        <v>1590783.2400000002</v>
      </c>
      <c r="J8" s="36">
        <f>SUM('[3]HČ - SKUT 2017'!W$250)</f>
        <v>355544.34</v>
      </c>
      <c r="K8" s="35">
        <f>SUM('[3]HČ - SKUT 2017'!W$247)</f>
        <v>1402086.41</v>
      </c>
      <c r="L8" s="35">
        <f>SUM('[3]HČ - SKUT 2017'!W$248)</f>
        <v>42904.93</v>
      </c>
      <c r="M8" s="35">
        <f>+'[3]HČ - SKUT 2017'!W$253</f>
        <v>456997.28</v>
      </c>
      <c r="N8" s="35">
        <f>+'[3]HČ - SKUT 2017'!W$254</f>
        <v>2707805</v>
      </c>
      <c r="O8" s="35">
        <f>+'[3]HČ - SKUT 2017'!W$255+'[3]HČ - SKUT 2017'!W$256</f>
        <v>920866.46</v>
      </c>
      <c r="P8" s="35">
        <f>+'[3]HČ - SKUT 2017'!W$259</f>
        <v>14367</v>
      </c>
      <c r="Q8" s="35">
        <f>+'[3]HČ - SKUT 2017'!W$262</f>
        <v>2291709.3899999997</v>
      </c>
      <c r="R8" s="35">
        <f>+'[3]HČ - SKUT 2017'!W$249+'[3]HČ - SKUT 2017'!W$251+'[3]HČ - SKUT 2017'!W$252+'[3]HČ - SKUT 2017'!W$257+'[3]HČ - SKUT 2017'!W$258+'[3]HČ - SKUT 2017'!W$260+'[3]HČ - SKUT 2017'!W$261+'[3]HČ - SKUT 2017'!W$263+'[3]HČ - SKUT 2017'!W$264</f>
        <v>2721567.9600000018</v>
      </c>
      <c r="S8" s="100">
        <f t="shared" si="1"/>
        <v>10913848.770000001</v>
      </c>
      <c r="T8" s="101">
        <f t="shared" si="2"/>
        <v>-9323065.5300000012</v>
      </c>
      <c r="U8" s="107">
        <f>+'[3]HČ - SKUT 2017'!W$231</f>
        <v>9327731</v>
      </c>
      <c r="V8" s="103">
        <f t="shared" si="3"/>
        <v>4665.4699999988079</v>
      </c>
      <c r="W8" s="104"/>
      <c r="X8" s="104"/>
    </row>
    <row r="9" spans="2:24" x14ac:dyDescent="0.3">
      <c r="B9" s="105" t="s">
        <v>129</v>
      </c>
      <c r="C9" s="96">
        <f>SUM('[3]HČ - SKUT 2017'!Y$235:Y$239)</f>
        <v>248004.55</v>
      </c>
      <c r="D9" s="35">
        <v>0</v>
      </c>
      <c r="E9" s="35">
        <f>SUM('[3]HČ - SKUT 2017'!Y$232:Y$234)</f>
        <v>1157159.25</v>
      </c>
      <c r="F9" s="97">
        <v>0</v>
      </c>
      <c r="G9" s="97">
        <v>0</v>
      </c>
      <c r="H9" s="106">
        <f>SUM('[3]HČ - SKUT 2017'!Y$240:Y$245)</f>
        <v>203507.51</v>
      </c>
      <c r="I9" s="100">
        <f t="shared" si="0"/>
        <v>1608671.31</v>
      </c>
      <c r="J9" s="36">
        <f>SUM('[3]HČ - SKUT 2017'!Y$250)</f>
        <v>310269.17</v>
      </c>
      <c r="K9" s="35">
        <f>SUM('[3]HČ - SKUT 2017'!Y$247)</f>
        <v>1476595.7200000002</v>
      </c>
      <c r="L9" s="35">
        <f>SUM('[3]HČ - SKUT 2017'!Y$248)</f>
        <v>314539.67</v>
      </c>
      <c r="M9" s="35">
        <f>+'[3]HČ - SKUT 2017'!Y$253</f>
        <v>5655308.1899999995</v>
      </c>
      <c r="N9" s="35">
        <f>+'[3]HČ - SKUT 2017'!Y$254</f>
        <v>10143110</v>
      </c>
      <c r="O9" s="35">
        <f>+'[3]HČ - SKUT 2017'!Y$255+'[3]HČ - SKUT 2017'!Y$256</f>
        <v>3467509.5</v>
      </c>
      <c r="P9" s="35">
        <f>+'[3]HČ - SKUT 2017'!Y$259</f>
        <v>12215</v>
      </c>
      <c r="Q9" s="35">
        <f>+'[3]HČ - SKUT 2017'!Y$262</f>
        <v>1008358.4300000003</v>
      </c>
      <c r="R9" s="35">
        <f>+'[3]HČ - SKUT 2017'!Y$249+'[3]HČ - SKUT 2017'!Y$251+'[3]HČ - SKUT 2017'!Y$252+'[3]HČ - SKUT 2017'!Y$257+'[3]HČ - SKUT 2017'!Y$258+'[3]HČ - SKUT 2017'!Y$260+'[3]HČ - SKUT 2017'!Y$261+'[3]HČ - SKUT 2017'!Y$263+'[3]HČ - SKUT 2017'!Y$264</f>
        <v>6667714.3300000019</v>
      </c>
      <c r="S9" s="100">
        <f t="shared" si="1"/>
        <v>29055620.010000002</v>
      </c>
      <c r="T9" s="101">
        <f t="shared" si="2"/>
        <v>-27446948.700000003</v>
      </c>
      <c r="U9" s="107">
        <f>+'[3]HČ - SKUT 2017'!Y$231</f>
        <v>27193794</v>
      </c>
      <c r="V9" s="103">
        <f t="shared" si="3"/>
        <v>-253154.70000000298</v>
      </c>
      <c r="W9" s="104"/>
      <c r="X9" s="104"/>
    </row>
    <row r="10" spans="2:24" x14ac:dyDescent="0.3">
      <c r="B10" s="105" t="s">
        <v>130</v>
      </c>
      <c r="C10" s="96">
        <f>SUM('[3]HČ - SKUT 2017'!AB$235:AB$239)</f>
        <v>106311.04999999999</v>
      </c>
      <c r="D10" s="35">
        <v>0</v>
      </c>
      <c r="E10" s="35">
        <f>SUM('[3]HČ - SKUT 2017'!AB$232:AB$234)</f>
        <v>1585.48</v>
      </c>
      <c r="F10" s="97">
        <v>0</v>
      </c>
      <c r="G10" s="97">
        <v>0</v>
      </c>
      <c r="H10" s="106">
        <f>SUM('[3]HČ - SKUT 2017'!AB$240:AB$245)</f>
        <v>206826</v>
      </c>
      <c r="I10" s="100">
        <f t="shared" si="0"/>
        <v>314722.52999999997</v>
      </c>
      <c r="J10" s="36">
        <f>SUM('[3]HČ - SKUT 2017'!AB$250)</f>
        <v>173913.33</v>
      </c>
      <c r="K10" s="35">
        <f>SUM('[3]HČ - SKUT 2017'!AB$247)</f>
        <v>570120.92999999993</v>
      </c>
      <c r="L10" s="35">
        <f>SUM('[3]HČ - SKUT 2017'!AB$248)</f>
        <v>5570793.7300000004</v>
      </c>
      <c r="M10" s="35">
        <f>+'[3]HČ - SKUT 2017'!AB$253</f>
        <v>296567.85000000003</v>
      </c>
      <c r="N10" s="35">
        <f>+'[3]HČ - SKUT 2017'!AB$254</f>
        <v>2070804</v>
      </c>
      <c r="O10" s="35">
        <f>+'[3]HČ - SKUT 2017'!AB$255+'[3]HČ - SKUT 2017'!AB$256</f>
        <v>714370.33</v>
      </c>
      <c r="P10" s="35">
        <f>+'[3]HČ - SKUT 2017'!AB$259</f>
        <v>9767</v>
      </c>
      <c r="Q10" s="35">
        <f>+'[3]HČ - SKUT 2017'!AB$262</f>
        <v>223086.15</v>
      </c>
      <c r="R10" s="35">
        <f>+'[3]HČ - SKUT 2017'!AB$249+'[3]HČ - SKUT 2017'!AB$251+'[3]HČ - SKUT 2017'!AB$252+'[3]HČ - SKUT 2017'!AB$257+'[3]HČ - SKUT 2017'!AB$258+'[3]HČ - SKUT 2017'!AB$260+'[3]HČ - SKUT 2017'!AB$261+'[3]HČ - SKUT 2017'!AB$263+'[3]HČ - SKUT 2017'!AB$264</f>
        <v>2156496.2299999977</v>
      </c>
      <c r="S10" s="100">
        <f t="shared" si="1"/>
        <v>11785919.549999997</v>
      </c>
      <c r="T10" s="101">
        <f t="shared" si="2"/>
        <v>-11471197.019999998</v>
      </c>
      <c r="U10" s="107">
        <f>+'[3]HČ - SKUT 2017'!AB$231</f>
        <v>11507582</v>
      </c>
      <c r="V10" s="103">
        <f t="shared" si="3"/>
        <v>36384.98000000231</v>
      </c>
      <c r="W10" s="104"/>
      <c r="X10" s="104"/>
    </row>
    <row r="11" spans="2:24" x14ac:dyDescent="0.3">
      <c r="B11" s="105" t="s">
        <v>131</v>
      </c>
      <c r="C11" s="96">
        <f>SUM('[3]HČ - SKUT 2017'!AC$235:AC$239)</f>
        <v>889305.27</v>
      </c>
      <c r="D11" s="35">
        <v>0</v>
      </c>
      <c r="E11" s="35">
        <f>SUM('[3]HČ - SKUT 2017'!AC$232:AC$234)</f>
        <v>342426.02</v>
      </c>
      <c r="F11" s="97">
        <v>0</v>
      </c>
      <c r="G11" s="97">
        <v>0</v>
      </c>
      <c r="H11" s="106">
        <f>SUM('[3]HČ - SKUT 2017'!AC$240:AC$245)</f>
        <v>25745.08</v>
      </c>
      <c r="I11" s="100">
        <f t="shared" si="0"/>
        <v>1257476.3700000001</v>
      </c>
      <c r="J11" s="36">
        <f>SUM('[3]HČ - SKUT 2017'!AC$250)</f>
        <v>99679.72</v>
      </c>
      <c r="K11" s="35">
        <f>SUM('[3]HČ - SKUT 2017'!AC$247)</f>
        <v>155459.08000000002</v>
      </c>
      <c r="L11" s="35">
        <f>SUM('[3]HČ - SKUT 2017'!AC$248)</f>
        <v>195776.61</v>
      </c>
      <c r="M11" s="35">
        <f>+'[3]HČ - SKUT 2017'!AC$253</f>
        <v>243550.61</v>
      </c>
      <c r="N11" s="35">
        <f>+'[3]HČ - SKUT 2017'!AC$254</f>
        <v>2521060</v>
      </c>
      <c r="O11" s="35">
        <f>+'[3]HČ - SKUT 2017'!AC$255+'[3]HČ - SKUT 2017'!AC$256</f>
        <v>863773.76</v>
      </c>
      <c r="P11" s="35">
        <f>+'[3]HČ - SKUT 2017'!AC$259</f>
        <v>2300</v>
      </c>
      <c r="Q11" s="35">
        <f>+'[3]HČ - SKUT 2017'!AC$262</f>
        <v>62313.03</v>
      </c>
      <c r="R11" s="35">
        <f>+'[3]HČ - SKUT 2017'!AC$249+'[3]HČ - SKUT 2017'!AC$251+'[3]HČ - SKUT 2017'!AC$252+'[3]HČ - SKUT 2017'!AC$257+'[3]HČ - SKUT 2017'!AC$258+'[3]HČ - SKUT 2017'!AC$260+'[3]HČ - SKUT 2017'!AC$261+'[3]HČ - SKUT 2017'!AC$263+'[3]HČ - SKUT 2017'!AC$264</f>
        <v>1360769.5399999991</v>
      </c>
      <c r="S11" s="100">
        <f t="shared" si="1"/>
        <v>5504682.3499999996</v>
      </c>
      <c r="T11" s="101">
        <f t="shared" si="2"/>
        <v>-4247205.9799999995</v>
      </c>
      <c r="U11" s="107">
        <f>+'[3]HČ - SKUT 2017'!AC$231</f>
        <v>3969487</v>
      </c>
      <c r="V11" s="103">
        <f t="shared" si="3"/>
        <v>-277718.97999999952</v>
      </c>
      <c r="W11" s="104"/>
      <c r="X11" s="104"/>
    </row>
    <row r="12" spans="2:24" x14ac:dyDescent="0.3">
      <c r="B12" s="105" t="s">
        <v>132</v>
      </c>
      <c r="C12" s="96">
        <f>SUM('[3]HČ - SKUT 2017'!AD$235:AD$239)</f>
        <v>4837313.97</v>
      </c>
      <c r="D12" s="35">
        <v>0</v>
      </c>
      <c r="E12" s="35">
        <f>SUM('[3]HČ - SKUT 2017'!AD$232:AD$234)</f>
        <v>0</v>
      </c>
      <c r="F12" s="97">
        <v>0</v>
      </c>
      <c r="G12" s="97">
        <v>0</v>
      </c>
      <c r="H12" s="106">
        <f>SUM('[3]HČ - SKUT 2017'!AD$240:AD$245)</f>
        <v>7059.18</v>
      </c>
      <c r="I12" s="100">
        <f t="shared" si="0"/>
        <v>4844373.1499999994</v>
      </c>
      <c r="J12" s="36">
        <f>SUM('[3]HČ - SKUT 2017'!AD$250)</f>
        <v>7706.93</v>
      </c>
      <c r="K12" s="35">
        <f>SUM('[3]HČ - SKUT 2017'!AD$247)</f>
        <v>1089104.03</v>
      </c>
      <c r="L12" s="35">
        <f>SUM('[3]HČ - SKUT 2017'!AD$248)</f>
        <v>45581.85</v>
      </c>
      <c r="M12" s="35">
        <f>+'[3]HČ - SKUT 2017'!AD$253</f>
        <v>1275244.3500000001</v>
      </c>
      <c r="N12" s="35">
        <f>+'[3]HČ - SKUT 2017'!AD$254</f>
        <v>1048544</v>
      </c>
      <c r="O12" s="35">
        <f>+'[3]HČ - SKUT 2017'!AD$255+'[3]HČ - SKUT 2017'!AD$256</f>
        <v>361438.08</v>
      </c>
      <c r="P12" s="35">
        <f>+'[3]HČ - SKUT 2017'!AD$259</f>
        <v>7056</v>
      </c>
      <c r="Q12" s="35">
        <f>+'[3]HČ - SKUT 2017'!AD$262</f>
        <v>200976</v>
      </c>
      <c r="R12" s="35">
        <f>+'[3]HČ - SKUT 2017'!AD$249+'[3]HČ - SKUT 2017'!AD$251+'[3]HČ - SKUT 2017'!AD$252+'[3]HČ - SKUT 2017'!AD$257+'[3]HČ - SKUT 2017'!AD$258+'[3]HČ - SKUT 2017'!AD$260+'[3]HČ - SKUT 2017'!AD$261+'[3]HČ - SKUT 2017'!AD$263+'[3]HČ - SKUT 2017'!AD$264</f>
        <v>448705.64</v>
      </c>
      <c r="S12" s="100">
        <f t="shared" si="1"/>
        <v>4484356.88</v>
      </c>
      <c r="T12" s="101">
        <f t="shared" si="2"/>
        <v>360016.26999999955</v>
      </c>
      <c r="U12" s="107">
        <f>+'[3]HČ - SKUT 2017'!AD$231</f>
        <v>0</v>
      </c>
      <c r="V12" s="103">
        <f t="shared" si="3"/>
        <v>360016.26999999955</v>
      </c>
      <c r="W12" s="104"/>
      <c r="X12" s="104"/>
    </row>
    <row r="13" spans="2:24" x14ac:dyDescent="0.3">
      <c r="B13" s="105" t="s">
        <v>133</v>
      </c>
      <c r="C13" s="96">
        <f>SUM('[3]HČ - SKUT 2017'!AF$235:AF$239)</f>
        <v>1108496.49</v>
      </c>
      <c r="D13" s="35">
        <v>0</v>
      </c>
      <c r="E13" s="35">
        <f>SUM('[3]HČ - SKUT 2017'!AF$232:AF$234)</f>
        <v>6091.73</v>
      </c>
      <c r="F13" s="97">
        <v>0</v>
      </c>
      <c r="G13" s="97">
        <v>0</v>
      </c>
      <c r="H13" s="106">
        <f>SUM('[3]HČ - SKUT 2017'!AF$240:AF$245)</f>
        <v>53291.929999999993</v>
      </c>
      <c r="I13" s="100">
        <f t="shared" si="0"/>
        <v>1167880.1499999999</v>
      </c>
      <c r="J13" s="36">
        <f>SUM('[3]HČ - SKUT 2017'!AF$250)</f>
        <v>471040.77</v>
      </c>
      <c r="K13" s="35">
        <f>SUM('[3]HČ - SKUT 2017'!AF$247)</f>
        <v>3194019.3799999994</v>
      </c>
      <c r="L13" s="35">
        <f>SUM('[3]HČ - SKUT 2017'!AF$248)</f>
        <v>127754.48000000001</v>
      </c>
      <c r="M13" s="35">
        <f>+'[3]HČ - SKUT 2017'!AF$253</f>
        <v>944206.19</v>
      </c>
      <c r="N13" s="35">
        <f>+'[3]HČ - SKUT 2017'!AF$254</f>
        <v>5202136</v>
      </c>
      <c r="O13" s="35">
        <f>+'[3]HČ - SKUT 2017'!AF$255+'[3]HČ - SKUT 2017'!AF$256</f>
        <v>1807022.73</v>
      </c>
      <c r="P13" s="35">
        <f>+'[3]HČ - SKUT 2017'!AF$259</f>
        <v>38248</v>
      </c>
      <c r="Q13" s="35">
        <f>+'[3]HČ - SKUT 2017'!AF$262</f>
        <v>973484.2</v>
      </c>
      <c r="R13" s="35">
        <f>+'[3]HČ - SKUT 2017'!AF$249+'[3]HČ - SKUT 2017'!AF$251+'[3]HČ - SKUT 2017'!AF$252+'[3]HČ - SKUT 2017'!AF$257+'[3]HČ - SKUT 2017'!AF$258+'[3]HČ - SKUT 2017'!AF$260+'[3]HČ - SKUT 2017'!AF$261+'[3]HČ - SKUT 2017'!AF$263+'[3]HČ - SKUT 2017'!AF$264</f>
        <v>4043076.7900000024</v>
      </c>
      <c r="S13" s="100">
        <f t="shared" si="1"/>
        <v>16800988.540000003</v>
      </c>
      <c r="T13" s="101">
        <f t="shared" si="2"/>
        <v>-15633108.390000002</v>
      </c>
      <c r="U13" s="107">
        <f>+'[3]HČ - SKUT 2017'!AF$231</f>
        <v>15440540</v>
      </c>
      <c r="V13" s="103">
        <f t="shared" si="3"/>
        <v>-192568.39000000246</v>
      </c>
      <c r="W13" s="104"/>
      <c r="X13" s="104"/>
    </row>
    <row r="14" spans="2:24" x14ac:dyDescent="0.3">
      <c r="B14" s="105" t="s">
        <v>134</v>
      </c>
      <c r="C14" s="96">
        <f>SUM('[3]HČ - SKUT 2017'!AH$235:AH239)</f>
        <v>10238659.410000002</v>
      </c>
      <c r="D14" s="35">
        <v>0</v>
      </c>
      <c r="E14" s="35">
        <f>SUM('[3]HČ - SKUT 2017'!AH$232:AH$234)</f>
        <v>131796.65000000002</v>
      </c>
      <c r="F14" s="97">
        <v>0</v>
      </c>
      <c r="G14" s="97">
        <v>0</v>
      </c>
      <c r="H14" s="106">
        <f>SUM('[3]HČ - SKUT 2017'!AH$240:AH$245)</f>
        <v>769681.32000000007</v>
      </c>
      <c r="I14" s="100">
        <f t="shared" si="0"/>
        <v>11140137.380000003</v>
      </c>
      <c r="J14" s="36">
        <f>SUM('[3]HČ - SKUT 2017'!AH$250)</f>
        <v>969236.51999999979</v>
      </c>
      <c r="K14" s="35">
        <f>SUM('[3]HČ - SKUT 2017'!AH$247)</f>
        <v>1888976.8900000001</v>
      </c>
      <c r="L14" s="35">
        <f>SUM('[3]HČ - SKUT 2017'!AH$248)</f>
        <v>58627.649999999994</v>
      </c>
      <c r="M14" s="35">
        <f>+'[3]HČ - SKUT 2017'!AH$253</f>
        <v>14659867.649999999</v>
      </c>
      <c r="N14" s="35">
        <f>+'[3]HČ - SKUT 2017'!AH$254</f>
        <v>6040346</v>
      </c>
      <c r="O14" s="35">
        <f>+'[3]HČ - SKUT 2017'!AH$255+'[3]HČ - SKUT 2017'!AH$256</f>
        <v>2061159.51</v>
      </c>
      <c r="P14" s="35">
        <f>+'[3]HČ - SKUT 2017'!AH$259</f>
        <v>144619</v>
      </c>
      <c r="Q14" s="35">
        <f>+'[3]HČ - SKUT 2017'!AH$262</f>
        <v>1437105.11</v>
      </c>
      <c r="R14" s="35">
        <f>+'[3]HČ - SKUT 2017'!AH$249+'[3]HČ - SKUT 2017'!AH$251+'[3]HČ - SKUT 2017'!AH$252+'[3]HČ - SKUT 2017'!AH$257+'[3]HČ - SKUT 2017'!AH$258+'[3]HČ - SKUT 2017'!AH$260+'[3]HČ - SKUT 2017'!AH$261+'[3]HČ - SKUT 2017'!AH$263+'[3]HČ - SKUT 2017'!AH$264</f>
        <v>7655050.2600000035</v>
      </c>
      <c r="S14" s="100">
        <f t="shared" si="1"/>
        <v>34914988.590000004</v>
      </c>
      <c r="T14" s="101">
        <f t="shared" si="2"/>
        <v>-23774851.210000001</v>
      </c>
      <c r="U14" s="107">
        <f>+'[3]HČ - SKUT 2017'!AH$231</f>
        <v>23396915</v>
      </c>
      <c r="V14" s="103">
        <f t="shared" si="3"/>
        <v>-377936.21000000089</v>
      </c>
      <c r="W14" s="104"/>
      <c r="X14" s="104"/>
    </row>
    <row r="15" spans="2:24" x14ac:dyDescent="0.3">
      <c r="B15" s="105" t="s">
        <v>135</v>
      </c>
      <c r="C15" s="96">
        <f>SUM('[3]HČ - SKUT 2017'!Q$235:Q$239)</f>
        <v>4006836.6599999997</v>
      </c>
      <c r="D15" s="35">
        <v>0</v>
      </c>
      <c r="E15" s="35">
        <f>SUM('[3]HČ - SKUT 2017'!Q$232:Q$234)</f>
        <v>37529.550000000003</v>
      </c>
      <c r="F15" s="97">
        <v>0</v>
      </c>
      <c r="G15" s="97">
        <v>0</v>
      </c>
      <c r="H15" s="106">
        <f>SUM('[3]HČ - SKUT 2017'!Q$240:Q$245)</f>
        <v>633689.68999999994</v>
      </c>
      <c r="I15" s="100">
        <f t="shared" si="0"/>
        <v>4678055.8999999994</v>
      </c>
      <c r="J15" s="36">
        <f>SUM('[3]HČ - SKUT 2017'!Q$250)</f>
        <v>614591.69000000006</v>
      </c>
      <c r="K15" s="35">
        <f>SUM('[3]HČ - SKUT 2017'!Q$247)</f>
        <v>867454.21</v>
      </c>
      <c r="L15" s="35">
        <f>SUM('[3]HČ - SKUT 2017'!Q$248)</f>
        <v>617218.72</v>
      </c>
      <c r="M15" s="35">
        <f>+'[3]HČ - SKUT 2017'!Q$253</f>
        <v>1562544.3399999999</v>
      </c>
      <c r="N15" s="35">
        <f>+'[3]HČ - SKUT 2017'!Q$254</f>
        <v>3335724</v>
      </c>
      <c r="O15" s="35">
        <f>+'[3]HČ - SKUT 2017'!Q$255+'[3]HČ - SKUT 2017'!Q$256</f>
        <v>1179316.6000000001</v>
      </c>
      <c r="P15" s="35">
        <f>+'[3]HČ - SKUT 2017'!Q$259</f>
        <v>122254</v>
      </c>
      <c r="Q15" s="35">
        <f>+'[3]HČ - SKUT 2017'!Q$262</f>
        <v>553570.82999999996</v>
      </c>
      <c r="R15" s="35">
        <f>+'[3]HČ - SKUT 2017'!Q$249+'[3]HČ - SKUT 2017'!Q$251+'[3]HČ - SKUT 2017'!Q$252+'[3]HČ - SKUT 2017'!Q$257+'[3]HČ - SKUT 2017'!Q$258+'[3]HČ - SKUT 2017'!Q$260+'[3]HČ - SKUT 2017'!Q$261+'[3]HČ - SKUT 2017'!Q$263+'[3]HČ - SKUT 2017'!Q$264</f>
        <v>-4761454.830000001</v>
      </c>
      <c r="S15" s="100">
        <f t="shared" si="1"/>
        <v>4091219.5599999996</v>
      </c>
      <c r="T15" s="101">
        <f t="shared" si="2"/>
        <v>586836.33999999985</v>
      </c>
      <c r="U15" s="107">
        <f>+'[3]HČ - SKUT 2017'!Q$231</f>
        <v>0</v>
      </c>
      <c r="V15" s="103">
        <f t="shared" si="3"/>
        <v>586836.33999999985</v>
      </c>
      <c r="W15" s="104"/>
      <c r="X15" s="104"/>
    </row>
    <row r="16" spans="2:24" ht="15" thickBot="1" x14ac:dyDescent="0.35">
      <c r="B16" s="105" t="s">
        <v>136</v>
      </c>
      <c r="C16" s="36">
        <f>SUM('[3]HČ - SKUT 2017'!N235:O239)+SUM('[3]HČ - SKUT 2017'!T235:T239)</f>
        <v>41729.160000000003</v>
      </c>
      <c r="D16" s="35">
        <v>0</v>
      </c>
      <c r="E16" s="35">
        <f>SUM('[3]HČ - SKUT 2017'!N232:N234,'[3]HČ - SKUT 2017'!O232:O234,'[3]HČ - SKUT 2017'!T232:T234)</f>
        <v>0</v>
      </c>
      <c r="F16" s="97">
        <v>0</v>
      </c>
      <c r="G16" s="97">
        <v>0</v>
      </c>
      <c r="H16" s="106">
        <f>SUM('[3]HČ - SKUT 2017'!N240:N245,'[3]HČ - SKUT 2017'!O240:O245,'[3]HČ - SKUT 2017'!T240:T245)</f>
        <v>162655.03</v>
      </c>
      <c r="I16" s="100">
        <f t="shared" si="0"/>
        <v>204384.19</v>
      </c>
      <c r="J16" s="36">
        <f>+'[3]HČ - SKUT 2017'!$N250+'[3]HČ - SKUT 2017'!$O250+'[3]HČ - SKUT 2017'!$T250+'[3]HČ - SKUT 2017'!$AE250</f>
        <v>241780.6100000001</v>
      </c>
      <c r="K16" s="35">
        <f>+'[3]HČ - SKUT 2017'!$N247+'[3]HČ - SKUT 2017'!$O247+'[3]HČ - SKUT 2017'!$T247+'[3]HČ - SKUT 2017'!$AE247</f>
        <v>605028.05000000005</v>
      </c>
      <c r="L16" s="35">
        <f>+'[3]HČ - SKUT 2017'!$N248+'[3]HČ - SKUT 2017'!$O248+'[3]HČ - SKUT 2017'!$T248+'[3]HČ - SKUT 2017'!$AE248</f>
        <v>873315.22</v>
      </c>
      <c r="M16" s="35">
        <f>+'[3]HČ - SKUT 2017'!$N253+'[3]HČ - SKUT 2017'!$O253+'[3]HČ - SKUT 2017'!$T253+'[3]HČ - SKUT 2017'!$AE253</f>
        <v>2718331.5</v>
      </c>
      <c r="N16" s="35">
        <f>+'[3]HČ - SKUT 2017'!$N254+'[3]HČ - SKUT 2017'!$O254+'[3]HČ - SKUT 2017'!$T254+'[3]HČ - SKUT 2017'!$AE254</f>
        <v>8052131</v>
      </c>
      <c r="O16" s="35">
        <f>+'[3]HČ - SKUT 2017'!N255+'[3]HČ - SKUT 2017'!N256+'[3]HČ - SKUT 2017'!O255+'[3]HČ - SKUT 2017'!O256+'[3]HČ - SKUT 2017'!T255+'[3]HČ - SKUT 2017'!T256+'[3]HČ - SKUT 2017'!AE255+'[3]HČ - SKUT 2017'!AE256</f>
        <v>2838648.72</v>
      </c>
      <c r="P16" s="35">
        <f>+'[3]HČ - SKUT 2017'!N259+'[3]HČ - SKUT 2017'!O259+'[3]HČ - SKUT 2017'!T259+'[3]HČ - SKUT 2017'!AE259</f>
        <v>39413.729999999996</v>
      </c>
      <c r="Q16" s="35">
        <f>+'[3]HČ - SKUT 2017'!N262+'[3]HČ - SKUT 2017'!O262+'[3]HČ - SKUT 2017'!T262+'[3]HČ - SKUT 2017'!AE262</f>
        <v>435777.18</v>
      </c>
      <c r="R16" s="35">
        <f>+'[3]HČ - SKUT 2017'!N251+'[3]HČ - SKUT 2017'!N252+'[3]HČ - SKUT 2017'!N257+'[3]HČ - SKUT 2017'!N258+'[3]HČ - SKUT 2017'!N260+'[3]HČ - SKUT 2017'!N261+'[3]HČ - SKUT 2017'!N263+'[3]HČ - SKUT 2017'!N264+'[3]HČ - SKUT 2017'!O249+'[3]HČ - SKUT 2017'!N249+'[3]HČ - SKUT 2017'!O251+'[3]HČ - SKUT 2017'!O252+'[3]HČ - SKUT 2017'!O257+'[3]HČ - SKUT 2017'!O258+'[3]HČ - SKUT 2017'!O260+'[3]HČ - SKUT 2017'!O261+'[3]HČ - SKUT 2017'!O263+'[3]HČ - SKUT 2017'!O264+'[3]HČ - SKUT 2017'!T249+'[3]HČ - SKUT 2017'!T251+'[3]HČ - SKUT 2017'!T252+'[3]HČ - SKUT 2017'!T257+'[3]HČ - SKUT 2017'!T258+'[3]HČ - SKUT 2017'!T260+'[3]HČ - SKUT 2017'!T261+'[3]HČ - SKUT 2017'!T263+'[3]HČ - SKUT 2017'!T264+'[3]HČ - SKUT 2017'!AE249+'[3]HČ - SKUT 2017'!AE251+'[3]HČ - SKUT 2017'!AE257+'[3]HČ - SKUT 2017'!AE258+'[3]HČ - SKUT 2017'!AE260+'[3]HČ - SKUT 2017'!AE261+'[3]HČ - SKUT 2017'!AE263+'[3]HČ - SKUT 2017'!AE264</f>
        <v>-15764034.209999993</v>
      </c>
      <c r="S16" s="100">
        <f t="shared" si="1"/>
        <v>40391.800000006333</v>
      </c>
      <c r="T16" s="101">
        <f t="shared" si="2"/>
        <v>163992.38999999367</v>
      </c>
      <c r="U16" s="107">
        <f>+'[3]HČ - SKUT 2017'!N231+'[3]HČ - SKUT 2017'!O231+'[3]HČ - SKUT 2017'!T231+'[3]HČ - SKUT 2017'!AE231</f>
        <v>0</v>
      </c>
      <c r="V16" s="103">
        <f t="shared" si="3"/>
        <v>163992.38999999367</v>
      </c>
      <c r="W16" s="104"/>
      <c r="X16" s="104"/>
    </row>
    <row r="17" spans="2:24" ht="15" thickBot="1" x14ac:dyDescent="0.35">
      <c r="B17" s="70" t="s">
        <v>12</v>
      </c>
      <c r="C17" s="108">
        <f t="shared" ref="C17:S17" si="4">SUM(C4:C16)</f>
        <v>28811872.280000001</v>
      </c>
      <c r="D17" s="108">
        <f t="shared" si="4"/>
        <v>0</v>
      </c>
      <c r="E17" s="108">
        <f t="shared" si="4"/>
        <v>2310880.9999999995</v>
      </c>
      <c r="F17" s="108">
        <f t="shared" si="4"/>
        <v>0</v>
      </c>
      <c r="G17" s="108">
        <f t="shared" si="4"/>
        <v>0</v>
      </c>
      <c r="H17" s="109">
        <f t="shared" si="4"/>
        <v>3320672.4699999997</v>
      </c>
      <c r="I17" s="110">
        <f t="shared" si="4"/>
        <v>34443425.75</v>
      </c>
      <c r="J17" s="108">
        <f t="shared" si="4"/>
        <v>3513302.0699999994</v>
      </c>
      <c r="K17" s="108">
        <f t="shared" si="4"/>
        <v>13467238.07</v>
      </c>
      <c r="L17" s="108">
        <f t="shared" si="4"/>
        <v>8295428.1000000006</v>
      </c>
      <c r="M17" s="108">
        <f t="shared" si="4"/>
        <v>32420511.809999999</v>
      </c>
      <c r="N17" s="108">
        <f t="shared" si="4"/>
        <v>47081402</v>
      </c>
      <c r="O17" s="108">
        <f t="shared" si="4"/>
        <v>16251082.58</v>
      </c>
      <c r="P17" s="108">
        <f t="shared" si="4"/>
        <v>408813.73</v>
      </c>
      <c r="Q17" s="108">
        <f t="shared" si="4"/>
        <v>10660241</v>
      </c>
      <c r="R17" s="109">
        <f t="shared" si="4"/>
        <v>10115689.190000009</v>
      </c>
      <c r="S17" s="110">
        <f t="shared" si="4"/>
        <v>142213708.55000001</v>
      </c>
      <c r="T17" s="111">
        <f t="shared" si="2"/>
        <v>-107770282.80000001</v>
      </c>
      <c r="U17" s="112">
        <f>SUM(U4:U16)</f>
        <v>107793000</v>
      </c>
      <c r="V17" s="113">
        <f t="shared" si="3"/>
        <v>22717.199999988079</v>
      </c>
      <c r="W17" s="104"/>
      <c r="X17" s="104"/>
    </row>
    <row r="18" spans="2:24" s="114" customFormat="1" ht="12" x14ac:dyDescent="0.25">
      <c r="C18" s="104"/>
      <c r="E18" s="104"/>
      <c r="H18" s="104"/>
      <c r="I18" s="104"/>
      <c r="J18" s="104"/>
      <c r="K18" s="104"/>
      <c r="L18" s="104"/>
      <c r="M18" s="104"/>
      <c r="N18" s="104"/>
      <c r="O18" s="104"/>
      <c r="P18" s="104"/>
      <c r="Q18" s="104"/>
      <c r="R18" s="104"/>
      <c r="S18" s="104"/>
      <c r="U18" s="104"/>
      <c r="V18" s="104"/>
    </row>
    <row r="19" spans="2:24" s="114" customFormat="1" ht="12" x14ac:dyDescent="0.25"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104"/>
      <c r="V19" s="104"/>
    </row>
    <row r="20" spans="2:24" s="114" customFormat="1" ht="12" x14ac:dyDescent="0.25">
      <c r="C20" s="104"/>
      <c r="E20" s="104"/>
      <c r="H20" s="104"/>
      <c r="I20" s="104"/>
      <c r="J20" s="104"/>
      <c r="K20" s="104"/>
      <c r="L20" s="104"/>
      <c r="M20" s="104"/>
      <c r="N20" s="104"/>
      <c r="O20" s="104"/>
      <c r="P20" s="104"/>
      <c r="Q20" s="104"/>
      <c r="R20" s="104"/>
      <c r="S20" s="104"/>
      <c r="T20" s="104"/>
      <c r="U20" s="104"/>
      <c r="V20" s="104"/>
    </row>
    <row r="21" spans="2:24" s="114" customFormat="1" ht="12" x14ac:dyDescent="0.25"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O21" s="104"/>
      <c r="P21" s="104"/>
      <c r="Q21" s="104"/>
      <c r="R21" s="104"/>
      <c r="S21" s="104"/>
      <c r="T21" s="104"/>
      <c r="U21" s="104"/>
      <c r="V21" s="104"/>
    </row>
    <row r="22" spans="2:24" x14ac:dyDescent="0.3"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W22" s="114"/>
      <c r="X22" s="114"/>
    </row>
    <row r="23" spans="2:24" x14ac:dyDescent="0.3">
      <c r="J23" s="114"/>
      <c r="K23" s="114"/>
      <c r="L23" s="114"/>
      <c r="M23" s="114"/>
      <c r="N23" s="114"/>
      <c r="O23" s="114"/>
      <c r="P23" s="114"/>
      <c r="Q23" s="114"/>
      <c r="R23" s="114"/>
      <c r="S23" s="114"/>
    </row>
    <row r="24" spans="2:24" x14ac:dyDescent="0.3">
      <c r="J24" s="114"/>
      <c r="K24" s="114"/>
      <c r="L24" s="114"/>
      <c r="M24" s="114"/>
      <c r="N24" s="114"/>
      <c r="O24" s="114"/>
      <c r="P24" s="114"/>
      <c r="Q24" s="114"/>
      <c r="R24" s="114"/>
      <c r="S24" s="114"/>
    </row>
    <row r="25" spans="2:24" x14ac:dyDescent="0.3">
      <c r="J25" s="114"/>
      <c r="K25" s="114"/>
      <c r="L25" s="114"/>
      <c r="M25" s="114"/>
      <c r="N25" s="114"/>
      <c r="O25" s="114"/>
      <c r="P25" s="114"/>
      <c r="Q25" s="114"/>
      <c r="R25" s="114"/>
      <c r="S25" s="114"/>
    </row>
    <row r="26" spans="2:24" x14ac:dyDescent="0.3">
      <c r="J26" s="114"/>
      <c r="K26" s="114"/>
      <c r="L26" s="114"/>
      <c r="M26" s="114"/>
      <c r="N26" s="114"/>
      <c r="O26" s="114"/>
      <c r="P26" s="114"/>
      <c r="Q26" s="114"/>
      <c r="R26" s="114"/>
      <c r="S26" s="114"/>
    </row>
  </sheetData>
  <pageMargins left="0.7" right="0.7" top="0.78740157499999996" bottom="0.78740157499999996" header="0.3" footer="0.3"/>
  <pageSetup paperSize="8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Vyhodnocení hosp TSmCh - celkem</vt:lpstr>
      <vt:lpstr>Vyhod hosp TSmCh - střediska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Langhammerová</dc:creator>
  <cp:lastModifiedBy>Ing. Romana Matějková</cp:lastModifiedBy>
  <cp:lastPrinted>2018-05-14T12:38:04Z</cp:lastPrinted>
  <dcterms:created xsi:type="dcterms:W3CDTF">2017-08-10T06:31:14Z</dcterms:created>
  <dcterms:modified xsi:type="dcterms:W3CDTF">2018-05-14T14:05:33Z</dcterms:modified>
</cp:coreProperties>
</file>