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3256" windowHeight="12432"/>
  </bookViews>
  <sheets>
    <sheet name="Rozpočet PO" sheetId="1" r:id="rId1"/>
    <sheet name="Příloha rozpočet" sheetId="5" r:id="rId2"/>
    <sheet name="Střediska" sheetId="6" r:id="rId3"/>
    <sheet name="Střednědobý výhled hospod. PO " sheetId="2" r:id="rId4"/>
  </sheets>
  <externalReferences>
    <externalReference r:id="rId5"/>
    <externalReference r:id="rId6"/>
    <externalReference r:id="rId7"/>
  </externalReferenc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2" i="2" l="1"/>
  <c r="M32" i="2"/>
  <c r="P36" i="2"/>
  <c r="P33" i="2"/>
  <c r="P31" i="2"/>
  <c r="P30" i="2"/>
  <c r="P29" i="2"/>
  <c r="P28" i="2"/>
  <c r="P27" i="2"/>
  <c r="P26" i="2"/>
  <c r="P25" i="2"/>
  <c r="P24" i="2"/>
  <c r="P23" i="2"/>
  <c r="P22" i="2"/>
  <c r="P20" i="2"/>
  <c r="P19" i="2"/>
  <c r="P18" i="2"/>
  <c r="P17" i="2"/>
  <c r="P16" i="2"/>
  <c r="P15" i="2"/>
  <c r="P14" i="2"/>
  <c r="P13" i="2"/>
  <c r="M36" i="2"/>
  <c r="M33" i="2"/>
  <c r="M31" i="2"/>
  <c r="M30" i="2"/>
  <c r="M29" i="2"/>
  <c r="M28" i="2"/>
  <c r="M27" i="2"/>
  <c r="M26" i="2"/>
  <c r="M25" i="2"/>
  <c r="M24" i="2"/>
  <c r="M23" i="2"/>
  <c r="M22" i="2"/>
  <c r="M20" i="2"/>
  <c r="M19" i="2"/>
  <c r="M18" i="2"/>
  <c r="M17" i="2"/>
  <c r="M16" i="2"/>
  <c r="M15" i="2"/>
  <c r="M14" i="2"/>
  <c r="M13" i="2"/>
  <c r="Q29" i="1"/>
  <c r="P36" i="1"/>
  <c r="P33" i="1"/>
  <c r="P32" i="1"/>
  <c r="P31" i="1"/>
  <c r="P30" i="1"/>
  <c r="P29" i="1"/>
  <c r="P28" i="1"/>
  <c r="P27" i="1"/>
  <c r="P26" i="1"/>
  <c r="P25" i="1"/>
  <c r="P24" i="1"/>
  <c r="P23" i="1"/>
  <c r="P22" i="1"/>
  <c r="P20" i="1"/>
  <c r="P19" i="1"/>
  <c r="P18" i="1"/>
  <c r="P17" i="1"/>
  <c r="P16" i="1"/>
  <c r="P15" i="1"/>
  <c r="P14" i="1"/>
  <c r="P13" i="1"/>
  <c r="AG69" i="6"/>
  <c r="AG49" i="6"/>
  <c r="AS25" i="6"/>
  <c r="AS23" i="6"/>
  <c r="AS22" i="6"/>
  <c r="AS21" i="6"/>
  <c r="AS20" i="6"/>
  <c r="AS19" i="6"/>
  <c r="AS18" i="6"/>
  <c r="AS17" i="6"/>
  <c r="AS16" i="6"/>
  <c r="AS15" i="6"/>
  <c r="AS13" i="6"/>
  <c r="AS12" i="6"/>
  <c r="AS11" i="6"/>
  <c r="AS10" i="6"/>
  <c r="AS9" i="6"/>
  <c r="AS8" i="6"/>
  <c r="AT25" i="6"/>
  <c r="AR25" i="6"/>
  <c r="AQ25" i="6"/>
  <c r="AO25" i="6"/>
  <c r="AN25" i="6"/>
  <c r="AM25" i="6"/>
  <c r="AL25" i="6"/>
  <c r="AK25" i="6"/>
  <c r="AJ25" i="6"/>
  <c r="AI25" i="6"/>
  <c r="AH25" i="6"/>
  <c r="AT23" i="6"/>
  <c r="AR23" i="6"/>
  <c r="AQ23" i="6"/>
  <c r="AO23" i="6"/>
  <c r="AN23" i="6"/>
  <c r="AM23" i="6"/>
  <c r="AL23" i="6"/>
  <c r="AK23" i="6"/>
  <c r="AJ23" i="6"/>
  <c r="AI23" i="6"/>
  <c r="AT22" i="6"/>
  <c r="AR22" i="6"/>
  <c r="AQ22" i="6"/>
  <c r="AO22" i="6"/>
  <c r="AN22" i="6"/>
  <c r="AM22" i="6"/>
  <c r="AL22" i="6"/>
  <c r="AK22" i="6"/>
  <c r="AJ22" i="6"/>
  <c r="AI22" i="6"/>
  <c r="AT21" i="6"/>
  <c r="AR21" i="6"/>
  <c r="AQ21" i="6"/>
  <c r="AO21" i="6"/>
  <c r="AN21" i="6"/>
  <c r="AM21" i="6"/>
  <c r="AL21" i="6"/>
  <c r="AK21" i="6"/>
  <c r="AJ21" i="6"/>
  <c r="AI21" i="6"/>
  <c r="AT20" i="6"/>
  <c r="AR20" i="6"/>
  <c r="AQ20" i="6"/>
  <c r="AO20" i="6"/>
  <c r="AN20" i="6"/>
  <c r="AM20" i="6"/>
  <c r="AL20" i="6"/>
  <c r="AK20" i="6"/>
  <c r="AJ20" i="6"/>
  <c r="AI20" i="6"/>
  <c r="AT19" i="6"/>
  <c r="AR19" i="6"/>
  <c r="AQ19" i="6"/>
  <c r="AO19" i="6"/>
  <c r="AN19" i="6"/>
  <c r="AM19" i="6"/>
  <c r="AL19" i="6"/>
  <c r="AK19" i="6"/>
  <c r="AJ19" i="6"/>
  <c r="AI19" i="6"/>
  <c r="AT18" i="6"/>
  <c r="AR18" i="6"/>
  <c r="AQ18" i="6"/>
  <c r="AO18" i="6"/>
  <c r="AN18" i="6"/>
  <c r="AM18" i="6"/>
  <c r="AL18" i="6"/>
  <c r="AK18" i="6"/>
  <c r="AJ18" i="6"/>
  <c r="AI18" i="6"/>
  <c r="AT17" i="6"/>
  <c r="AR17" i="6"/>
  <c r="AQ17" i="6"/>
  <c r="AO17" i="6"/>
  <c r="AN17" i="6"/>
  <c r="AM17" i="6"/>
  <c r="AL17" i="6"/>
  <c r="AK17" i="6"/>
  <c r="AJ17" i="6"/>
  <c r="AI17" i="6"/>
  <c r="AT16" i="6"/>
  <c r="AR16" i="6"/>
  <c r="AQ16" i="6"/>
  <c r="AO16" i="6"/>
  <c r="AN16" i="6"/>
  <c r="AM16" i="6"/>
  <c r="AL16" i="6"/>
  <c r="AK16" i="6"/>
  <c r="AJ16" i="6"/>
  <c r="AI16" i="6"/>
  <c r="AT15" i="6"/>
  <c r="AR15" i="6"/>
  <c r="AQ15" i="6"/>
  <c r="AO15" i="6"/>
  <c r="AN15" i="6"/>
  <c r="AM15" i="6"/>
  <c r="AL15" i="6"/>
  <c r="AK15" i="6"/>
  <c r="AJ15" i="6"/>
  <c r="AI15" i="6"/>
  <c r="AT13" i="6"/>
  <c r="AR13" i="6"/>
  <c r="AQ13" i="6"/>
  <c r="AO13" i="6"/>
  <c r="AN13" i="6"/>
  <c r="AM13" i="6"/>
  <c r="AL13" i="6"/>
  <c r="AK13" i="6"/>
  <c r="AJ13" i="6"/>
  <c r="AI13" i="6"/>
  <c r="AT12" i="6"/>
  <c r="AR12" i="6"/>
  <c r="AQ12" i="6"/>
  <c r="AO12" i="6"/>
  <c r="AN12" i="6"/>
  <c r="AM12" i="6"/>
  <c r="AL12" i="6"/>
  <c r="AK12" i="6"/>
  <c r="AJ12" i="6"/>
  <c r="AI12" i="6"/>
  <c r="AT11" i="6"/>
  <c r="AR11" i="6"/>
  <c r="AQ11" i="6"/>
  <c r="AO11" i="6"/>
  <c r="AN11" i="6"/>
  <c r="AM11" i="6"/>
  <c r="AL11" i="6"/>
  <c r="AK11" i="6"/>
  <c r="AJ11" i="6"/>
  <c r="AI11" i="6"/>
  <c r="AT10" i="6"/>
  <c r="AR10" i="6"/>
  <c r="AQ10" i="6"/>
  <c r="AO10" i="6"/>
  <c r="AN10" i="6"/>
  <c r="AM10" i="6"/>
  <c r="AL10" i="6"/>
  <c r="AK10" i="6"/>
  <c r="AJ10" i="6"/>
  <c r="AI10" i="6"/>
  <c r="AT9" i="6"/>
  <c r="AR9" i="6"/>
  <c r="AQ9" i="6"/>
  <c r="AO9" i="6"/>
  <c r="AN9" i="6"/>
  <c r="AM9" i="6"/>
  <c r="AL9" i="6"/>
  <c r="AK9" i="6"/>
  <c r="AJ9" i="6"/>
  <c r="AI9" i="6"/>
  <c r="AT8" i="6"/>
  <c r="AR8" i="6"/>
  <c r="AQ8" i="6"/>
  <c r="AO8" i="6"/>
  <c r="AN8" i="6"/>
  <c r="AM8" i="6"/>
  <c r="AL8" i="6"/>
  <c r="AK8" i="6"/>
  <c r="AJ8" i="6"/>
  <c r="AI8" i="6"/>
  <c r="AH8" i="6"/>
  <c r="AH23" i="6"/>
  <c r="AH22" i="6"/>
  <c r="AH21" i="6"/>
  <c r="AH20" i="6"/>
  <c r="AH19" i="6"/>
  <c r="AH18" i="6"/>
  <c r="AH17" i="6"/>
  <c r="AH16" i="6"/>
  <c r="AH15" i="6"/>
  <c r="AH13" i="6"/>
  <c r="AH12" i="6"/>
  <c r="AH11" i="6"/>
  <c r="AH10" i="6"/>
  <c r="AH9" i="6"/>
  <c r="AP71" i="6" l="1"/>
  <c r="AT71" i="6"/>
  <c r="AS71" i="6"/>
  <c r="AR71" i="6"/>
  <c r="AQ71" i="6"/>
  <c r="AO71" i="6"/>
  <c r="AN71" i="6"/>
  <c r="AM71" i="6"/>
  <c r="AL71" i="6"/>
  <c r="AK71" i="6"/>
  <c r="AJ71" i="6"/>
  <c r="AI71" i="6"/>
  <c r="AH71" i="6"/>
  <c r="AO69" i="6"/>
  <c r="AJ69" i="6"/>
  <c r="AI69" i="6"/>
  <c r="AH69" i="6"/>
  <c r="AO68" i="6"/>
  <c r="AJ68" i="6"/>
  <c r="AI68" i="6"/>
  <c r="AH68" i="6"/>
  <c r="AO67" i="6"/>
  <c r="AJ67" i="6"/>
  <c r="AI67" i="6"/>
  <c r="AH67" i="6"/>
  <c r="AO66" i="6"/>
  <c r="AJ66" i="6"/>
  <c r="AI66" i="6"/>
  <c r="AH66" i="6"/>
  <c r="AO65" i="6"/>
  <c r="AJ65" i="6"/>
  <c r="AI65" i="6"/>
  <c r="AH65" i="6"/>
  <c r="AO64" i="6"/>
  <c r="AJ64" i="6"/>
  <c r="AI64" i="6"/>
  <c r="AH64" i="6"/>
  <c r="AO63" i="6"/>
  <c r="AJ63" i="6"/>
  <c r="AI63" i="6"/>
  <c r="AH63" i="6"/>
  <c r="AO62" i="6"/>
  <c r="AJ62" i="6"/>
  <c r="AI62" i="6"/>
  <c r="AH62" i="6"/>
  <c r="AG15" i="6"/>
  <c r="AJ61" i="6"/>
  <c r="AJ60" i="6" s="1"/>
  <c r="AI61" i="6"/>
  <c r="AI60" i="6" s="1"/>
  <c r="AH61" i="6"/>
  <c r="AH60" i="6" s="1"/>
  <c r="AO59" i="6"/>
  <c r="AJ59" i="6"/>
  <c r="AI59" i="6"/>
  <c r="AH59" i="6"/>
  <c r="AO58" i="6"/>
  <c r="AJ58" i="6"/>
  <c r="AI58" i="6"/>
  <c r="AH58" i="6"/>
  <c r="AO57" i="6"/>
  <c r="AJ57" i="6"/>
  <c r="AI57" i="6"/>
  <c r="AH57" i="6"/>
  <c r="AJ56" i="6"/>
  <c r="AI56" i="6"/>
  <c r="AH56" i="6"/>
  <c r="AO55" i="6"/>
  <c r="AJ55" i="6"/>
  <c r="AI55" i="6"/>
  <c r="AH55" i="6"/>
  <c r="AT7" i="6"/>
  <c r="AR7" i="6"/>
  <c r="AQ7" i="6"/>
  <c r="AO54" i="6"/>
  <c r="AL7" i="6"/>
  <c r="AJ7" i="6"/>
  <c r="AI7" i="6"/>
  <c r="AH54" i="6"/>
  <c r="AN7" i="6"/>
  <c r="AM7" i="6"/>
  <c r="AJ14" i="6"/>
  <c r="AL14" i="6"/>
  <c r="AR14" i="6"/>
  <c r="AQ14" i="6"/>
  <c r="AM14" i="6"/>
  <c r="AI14" i="6"/>
  <c r="AP14" i="6"/>
  <c r="AG13" i="6"/>
  <c r="AP7" i="6"/>
  <c r="AA71" i="6"/>
  <c r="AE25" i="6"/>
  <c r="AE71" i="6" s="1"/>
  <c r="AD25" i="6"/>
  <c r="AD71" i="6" s="1"/>
  <c r="AC25" i="6"/>
  <c r="AC71" i="6" s="1"/>
  <c r="AB25" i="6"/>
  <c r="AB71" i="6" s="1"/>
  <c r="Z25" i="6"/>
  <c r="Z71" i="6" s="1"/>
  <c r="Y25" i="6"/>
  <c r="Y71" i="6" s="1"/>
  <c r="X25" i="6"/>
  <c r="X71" i="6" s="1"/>
  <c r="W25" i="6"/>
  <c r="W71" i="6" s="1"/>
  <c r="V25" i="6"/>
  <c r="V71" i="6" s="1"/>
  <c r="U25" i="6"/>
  <c r="U71" i="6" s="1"/>
  <c r="T25" i="6"/>
  <c r="T71" i="6" s="1"/>
  <c r="S25" i="6"/>
  <c r="S71" i="6" s="1"/>
  <c r="AE23" i="6"/>
  <c r="AD23" i="6"/>
  <c r="AC23" i="6"/>
  <c r="AB23" i="6"/>
  <c r="Z23" i="6"/>
  <c r="Z69" i="6" s="1"/>
  <c r="Y23" i="6"/>
  <c r="X23" i="6"/>
  <c r="W23" i="6"/>
  <c r="V23" i="6"/>
  <c r="U23" i="6"/>
  <c r="U69" i="6" s="1"/>
  <c r="T23" i="6"/>
  <c r="T69" i="6" s="1"/>
  <c r="S23" i="6"/>
  <c r="S69" i="6" s="1"/>
  <c r="AE22" i="6"/>
  <c r="AD22" i="6"/>
  <c r="AC22" i="6"/>
  <c r="AB22" i="6"/>
  <c r="Z22" i="6"/>
  <c r="Z68" i="6" s="1"/>
  <c r="Y22" i="6"/>
  <c r="X22" i="6"/>
  <c r="W22" i="6"/>
  <c r="V22" i="6"/>
  <c r="U22" i="6"/>
  <c r="U68" i="6" s="1"/>
  <c r="T22" i="6"/>
  <c r="T68" i="6" s="1"/>
  <c r="S22" i="6"/>
  <c r="S68" i="6" s="1"/>
  <c r="AE21" i="6"/>
  <c r="AD21" i="6"/>
  <c r="AC21" i="6"/>
  <c r="AB21" i="6"/>
  <c r="Z21" i="6"/>
  <c r="Z67" i="6" s="1"/>
  <c r="Y21" i="6"/>
  <c r="X21" i="6"/>
  <c r="W21" i="6"/>
  <c r="V21" i="6"/>
  <c r="U21" i="6"/>
  <c r="U67" i="6" s="1"/>
  <c r="T21" i="6"/>
  <c r="T67" i="6" s="1"/>
  <c r="S21" i="6"/>
  <c r="S67" i="6" s="1"/>
  <c r="AE20" i="6"/>
  <c r="AD20" i="6"/>
  <c r="AC20" i="6"/>
  <c r="AB20" i="6"/>
  <c r="Z20" i="6"/>
  <c r="Z66" i="6" s="1"/>
  <c r="Y20" i="6"/>
  <c r="X20" i="6"/>
  <c r="W20" i="6"/>
  <c r="V20" i="6"/>
  <c r="U20" i="6"/>
  <c r="U66" i="6" s="1"/>
  <c r="T20" i="6"/>
  <c r="T66" i="6" s="1"/>
  <c r="S20" i="6"/>
  <c r="S66" i="6" s="1"/>
  <c r="AE19" i="6"/>
  <c r="AD19" i="6"/>
  <c r="AC19" i="6"/>
  <c r="AB19" i="6"/>
  <c r="Z19" i="6"/>
  <c r="Z65" i="6" s="1"/>
  <c r="Y19" i="6"/>
  <c r="X19" i="6"/>
  <c r="W19" i="6"/>
  <c r="V19" i="6"/>
  <c r="U19" i="6"/>
  <c r="U65" i="6" s="1"/>
  <c r="T19" i="6"/>
  <c r="T65" i="6" s="1"/>
  <c r="S19" i="6"/>
  <c r="S65" i="6" s="1"/>
  <c r="AE18" i="6"/>
  <c r="AD18" i="6"/>
  <c r="AC18" i="6"/>
  <c r="AB18" i="6"/>
  <c r="Z18" i="6"/>
  <c r="Z64" i="6" s="1"/>
  <c r="Y18" i="6"/>
  <c r="X18" i="6"/>
  <c r="W18" i="6"/>
  <c r="V18" i="6"/>
  <c r="U18" i="6"/>
  <c r="U64" i="6" s="1"/>
  <c r="T18" i="6"/>
  <c r="T64" i="6" s="1"/>
  <c r="S18" i="6"/>
  <c r="S64" i="6" s="1"/>
  <c r="AE17" i="6"/>
  <c r="AD17" i="6"/>
  <c r="AC17" i="6"/>
  <c r="AB17" i="6"/>
  <c r="Z17" i="6"/>
  <c r="Z63" i="6" s="1"/>
  <c r="Y17" i="6"/>
  <c r="X17" i="6"/>
  <c r="W17" i="6"/>
  <c r="V17" i="6"/>
  <c r="U17" i="6"/>
  <c r="U63" i="6" s="1"/>
  <c r="T17" i="6"/>
  <c r="T63" i="6" s="1"/>
  <c r="S17" i="6"/>
  <c r="S63" i="6" s="1"/>
  <c r="AE16" i="6"/>
  <c r="AD16" i="6"/>
  <c r="AC16" i="6"/>
  <c r="AB16" i="6"/>
  <c r="Z16" i="6"/>
  <c r="Z62" i="6" s="1"/>
  <c r="Y16" i="6"/>
  <c r="X16" i="6"/>
  <c r="W16" i="6"/>
  <c r="V16" i="6"/>
  <c r="U16" i="6"/>
  <c r="U62" i="6" s="1"/>
  <c r="T16" i="6"/>
  <c r="T62" i="6" s="1"/>
  <c r="S16" i="6"/>
  <c r="S62" i="6" s="1"/>
  <c r="AE15" i="6"/>
  <c r="AE14" i="6" s="1"/>
  <c r="AD15" i="6"/>
  <c r="AC15" i="6"/>
  <c r="AC14" i="6" s="1"/>
  <c r="AB15" i="6"/>
  <c r="Z15" i="6"/>
  <c r="Z61" i="6" s="1"/>
  <c r="Y15" i="6"/>
  <c r="Y14" i="6" s="1"/>
  <c r="X15" i="6"/>
  <c r="X14" i="6" s="1"/>
  <c r="W15" i="6"/>
  <c r="V15" i="6"/>
  <c r="V14" i="6" s="1"/>
  <c r="U15" i="6"/>
  <c r="U61" i="6" s="1"/>
  <c r="T15" i="6"/>
  <c r="T61" i="6" s="1"/>
  <c r="T60" i="6" s="1"/>
  <c r="S15" i="6"/>
  <c r="S61" i="6" s="1"/>
  <c r="S60" i="6" s="1"/>
  <c r="AE13" i="6"/>
  <c r="AD13" i="6"/>
  <c r="AC13" i="6"/>
  <c r="AB13" i="6"/>
  <c r="Z13" i="6"/>
  <c r="Z59" i="6" s="1"/>
  <c r="Y13" i="6"/>
  <c r="X13" i="6"/>
  <c r="W13" i="6"/>
  <c r="V13" i="6"/>
  <c r="U13" i="6"/>
  <c r="U59" i="6" s="1"/>
  <c r="T13" i="6"/>
  <c r="T59" i="6" s="1"/>
  <c r="S13" i="6"/>
  <c r="S59" i="6" s="1"/>
  <c r="AE12" i="6"/>
  <c r="AD12" i="6"/>
  <c r="AC12" i="6"/>
  <c r="AB12" i="6"/>
  <c r="Z12" i="6"/>
  <c r="Z58" i="6" s="1"/>
  <c r="Y12" i="6"/>
  <c r="X12" i="6"/>
  <c r="W12" i="6"/>
  <c r="V12" i="6"/>
  <c r="U12" i="6"/>
  <c r="U58" i="6" s="1"/>
  <c r="T12" i="6"/>
  <c r="T58" i="6" s="1"/>
  <c r="S12" i="6"/>
  <c r="S58" i="6" s="1"/>
  <c r="AE11" i="6"/>
  <c r="AD11" i="6"/>
  <c r="AC11" i="6"/>
  <c r="AB11" i="6"/>
  <c r="Z11" i="6"/>
  <c r="Z57" i="6" s="1"/>
  <c r="Y11" i="6"/>
  <c r="X11" i="6"/>
  <c r="W11" i="6"/>
  <c r="V11" i="6"/>
  <c r="U11" i="6"/>
  <c r="U57" i="6" s="1"/>
  <c r="T11" i="6"/>
  <c r="T57" i="6" s="1"/>
  <c r="S11" i="6"/>
  <c r="S57" i="6" s="1"/>
  <c r="AE10" i="6"/>
  <c r="AD10" i="6"/>
  <c r="AC10" i="6"/>
  <c r="AB10" i="6"/>
  <c r="Z10" i="6"/>
  <c r="Z56" i="6" s="1"/>
  <c r="Y10" i="6"/>
  <c r="X10" i="6"/>
  <c r="W10" i="6"/>
  <c r="V10" i="6"/>
  <c r="U10" i="6"/>
  <c r="U56" i="6" s="1"/>
  <c r="T10" i="6"/>
  <c r="T56" i="6" s="1"/>
  <c r="S10" i="6"/>
  <c r="S56" i="6" s="1"/>
  <c r="AE9" i="6"/>
  <c r="AD9" i="6"/>
  <c r="AC9" i="6"/>
  <c r="AB9" i="6"/>
  <c r="Z9" i="6"/>
  <c r="Z55" i="6" s="1"/>
  <c r="Y9" i="6"/>
  <c r="X9" i="6"/>
  <c r="W9" i="6"/>
  <c r="V9" i="6"/>
  <c r="U9" i="6"/>
  <c r="U55" i="6" s="1"/>
  <c r="T9" i="6"/>
  <c r="T55" i="6" s="1"/>
  <c r="S9" i="6"/>
  <c r="S55" i="6" s="1"/>
  <c r="AE8" i="6"/>
  <c r="AE7" i="6" s="1"/>
  <c r="AD8" i="6"/>
  <c r="AD7" i="6" s="1"/>
  <c r="AC8" i="6"/>
  <c r="AC7" i="6" s="1"/>
  <c r="AB8" i="6"/>
  <c r="AB7" i="6" s="1"/>
  <c r="Z8" i="6"/>
  <c r="Z7" i="6" s="1"/>
  <c r="Y8" i="6"/>
  <c r="Y7" i="6" s="1"/>
  <c r="X8" i="6"/>
  <c r="X7" i="6" s="1"/>
  <c r="W8" i="6"/>
  <c r="V8" i="6"/>
  <c r="U8" i="6"/>
  <c r="U54" i="6" s="1"/>
  <c r="T8" i="6"/>
  <c r="T7" i="6" s="1"/>
  <c r="S8" i="6"/>
  <c r="S54" i="6" s="1"/>
  <c r="R22" i="6"/>
  <c r="AD14" i="6"/>
  <c r="AB14" i="6"/>
  <c r="AA14" i="6"/>
  <c r="Z14" i="6"/>
  <c r="W14" i="6"/>
  <c r="T14" i="6"/>
  <c r="S14" i="6"/>
  <c r="AA7" i="6"/>
  <c r="O25" i="6"/>
  <c r="O23" i="6"/>
  <c r="O22" i="6"/>
  <c r="O21" i="6"/>
  <c r="O20" i="6"/>
  <c r="O19" i="6"/>
  <c r="O18" i="6"/>
  <c r="O17" i="6"/>
  <c r="O16" i="6"/>
  <c r="O15" i="6"/>
  <c r="O13" i="6"/>
  <c r="O12" i="6"/>
  <c r="O11" i="6"/>
  <c r="O10" i="6"/>
  <c r="O9" i="6"/>
  <c r="O8" i="6"/>
  <c r="J25" i="6"/>
  <c r="AN14" i="6" l="1"/>
  <c r="AG21" i="6"/>
  <c r="AO7" i="6"/>
  <c r="AO24" i="6" s="1"/>
  <c r="AS14" i="6"/>
  <c r="R21" i="6"/>
  <c r="AO14" i="6"/>
  <c r="R18" i="6"/>
  <c r="R23" i="6"/>
  <c r="R9" i="6"/>
  <c r="U14" i="6"/>
  <c r="R19" i="6"/>
  <c r="R17" i="6"/>
  <c r="S53" i="6"/>
  <c r="R71" i="6"/>
  <c r="U60" i="6"/>
  <c r="U53" i="6"/>
  <c r="Z60" i="6"/>
  <c r="AG19" i="6"/>
  <c r="AG71" i="6"/>
  <c r="AJ54" i="6"/>
  <c r="AJ53" i="6" s="1"/>
  <c r="AJ72" i="6" s="1"/>
  <c r="R13" i="6"/>
  <c r="T54" i="6"/>
  <c r="T53" i="6" s="1"/>
  <c r="AO56" i="6"/>
  <c r="AO53" i="6" s="1"/>
  <c r="AO61" i="6"/>
  <c r="AO60" i="6" s="1"/>
  <c r="U7" i="6"/>
  <c r="R16" i="6"/>
  <c r="R20" i="6"/>
  <c r="R25" i="6"/>
  <c r="AI54" i="6"/>
  <c r="AI53" i="6" s="1"/>
  <c r="AI72" i="6" s="1"/>
  <c r="R10" i="6"/>
  <c r="W7" i="6"/>
  <c r="R11" i="6"/>
  <c r="R12" i="6"/>
  <c r="Z54" i="6"/>
  <c r="Z53" i="6" s="1"/>
  <c r="AG16" i="6"/>
  <c r="AG17" i="6"/>
  <c r="AG9" i="6"/>
  <c r="AG22" i="6"/>
  <c r="AG25" i="6"/>
  <c r="AG11" i="6"/>
  <c r="AG23" i="6"/>
  <c r="AG12" i="6"/>
  <c r="AG20" i="6"/>
  <c r="AS7" i="6"/>
  <c r="AS26" i="6" s="1"/>
  <c r="AH53" i="6"/>
  <c r="AH72" i="6" s="1"/>
  <c r="AP26" i="6"/>
  <c r="AK14" i="6"/>
  <c r="AG8" i="6"/>
  <c r="AK7" i="6"/>
  <c r="AP24" i="6"/>
  <c r="AR24" i="6"/>
  <c r="AR26" i="6"/>
  <c r="AJ24" i="6"/>
  <c r="AJ26" i="6"/>
  <c r="AN24" i="6"/>
  <c r="AN26" i="6"/>
  <c r="AI26" i="6"/>
  <c r="AI24" i="6"/>
  <c r="AM26" i="6"/>
  <c r="AM24" i="6"/>
  <c r="AQ24" i="6"/>
  <c r="AQ26" i="6"/>
  <c r="AL26" i="6"/>
  <c r="AL24" i="6"/>
  <c r="AG10" i="6"/>
  <c r="AH7" i="6"/>
  <c r="AH14" i="6"/>
  <c r="AT14" i="6"/>
  <c r="AT26" i="6" s="1"/>
  <c r="AG18" i="6"/>
  <c r="AO26" i="6"/>
  <c r="Z72" i="6"/>
  <c r="Z70" i="6"/>
  <c r="S72" i="6"/>
  <c r="S70" i="6"/>
  <c r="AB24" i="6"/>
  <c r="W26" i="6"/>
  <c r="T24" i="6"/>
  <c r="X24" i="6"/>
  <c r="AC24" i="6"/>
  <c r="AE26" i="6"/>
  <c r="Y24" i="6"/>
  <c r="AD24" i="6"/>
  <c r="Z24" i="6"/>
  <c r="V7" i="6"/>
  <c r="S7" i="6"/>
  <c r="S26" i="6" s="1"/>
  <c r="R8" i="6"/>
  <c r="R7" i="6" s="1"/>
  <c r="U24" i="6"/>
  <c r="V24" i="6"/>
  <c r="AA26" i="6"/>
  <c r="W24" i="6"/>
  <c r="AA24" i="6"/>
  <c r="AE24" i="6"/>
  <c r="T26" i="6"/>
  <c r="X26" i="6"/>
  <c r="AB26" i="6"/>
  <c r="U26" i="6"/>
  <c r="Y26" i="6"/>
  <c r="AC26" i="6"/>
  <c r="R15" i="6"/>
  <c r="V26" i="6"/>
  <c r="Z26" i="6"/>
  <c r="AD26" i="6"/>
  <c r="P25" i="6"/>
  <c r="N25" i="6"/>
  <c r="M25" i="6"/>
  <c r="K25" i="6"/>
  <c r="I25" i="6"/>
  <c r="H25" i="6"/>
  <c r="G25" i="6"/>
  <c r="P23" i="6"/>
  <c r="N23" i="6"/>
  <c r="M23" i="6"/>
  <c r="K23" i="6"/>
  <c r="J23" i="6"/>
  <c r="I23" i="6"/>
  <c r="H23" i="6"/>
  <c r="G23" i="6"/>
  <c r="P22" i="6"/>
  <c r="N22" i="6"/>
  <c r="M22" i="6"/>
  <c r="K22" i="6"/>
  <c r="J22" i="6"/>
  <c r="I22" i="6"/>
  <c r="H22" i="6"/>
  <c r="G22" i="6"/>
  <c r="P21" i="6"/>
  <c r="N21" i="6"/>
  <c r="M21" i="6"/>
  <c r="K21" i="6"/>
  <c r="J21" i="6"/>
  <c r="I21" i="6"/>
  <c r="H21" i="6"/>
  <c r="G21" i="6"/>
  <c r="P20" i="6"/>
  <c r="N20" i="6"/>
  <c r="M20" i="6"/>
  <c r="K20" i="6"/>
  <c r="J20" i="6"/>
  <c r="I20" i="6"/>
  <c r="H20" i="6"/>
  <c r="G20" i="6"/>
  <c r="P19" i="6"/>
  <c r="N19" i="6"/>
  <c r="M19" i="6"/>
  <c r="K19" i="6"/>
  <c r="J19" i="6"/>
  <c r="I19" i="6"/>
  <c r="H19" i="6"/>
  <c r="G19" i="6"/>
  <c r="P18" i="6"/>
  <c r="N18" i="6"/>
  <c r="M18" i="6"/>
  <c r="K18" i="6"/>
  <c r="J18" i="6"/>
  <c r="I18" i="6"/>
  <c r="H18" i="6"/>
  <c r="G18" i="6"/>
  <c r="P17" i="6"/>
  <c r="N17" i="6"/>
  <c r="M17" i="6"/>
  <c r="K17" i="6"/>
  <c r="J17" i="6"/>
  <c r="I17" i="6"/>
  <c r="H17" i="6"/>
  <c r="G17" i="6"/>
  <c r="P16" i="6"/>
  <c r="N16" i="6"/>
  <c r="M16" i="6"/>
  <c r="K16" i="6"/>
  <c r="J16" i="6"/>
  <c r="I16" i="6"/>
  <c r="H16" i="6"/>
  <c r="G16" i="6"/>
  <c r="P15" i="6"/>
  <c r="N15" i="6"/>
  <c r="M15" i="6"/>
  <c r="K15" i="6"/>
  <c r="J15" i="6"/>
  <c r="I15" i="6"/>
  <c r="H15" i="6"/>
  <c r="G15" i="6"/>
  <c r="P13" i="6"/>
  <c r="N13" i="6"/>
  <c r="M13" i="6"/>
  <c r="K13" i="6"/>
  <c r="J13" i="6"/>
  <c r="I13" i="6"/>
  <c r="H13" i="6"/>
  <c r="G13" i="6"/>
  <c r="P12" i="6"/>
  <c r="N12" i="6"/>
  <c r="M12" i="6"/>
  <c r="K12" i="6"/>
  <c r="J12" i="6"/>
  <c r="I12" i="6"/>
  <c r="H12" i="6"/>
  <c r="G12" i="6"/>
  <c r="P11" i="6"/>
  <c r="N11" i="6"/>
  <c r="M11" i="6"/>
  <c r="K11" i="6"/>
  <c r="J11" i="6"/>
  <c r="I11" i="6"/>
  <c r="H11" i="6"/>
  <c r="G11" i="6"/>
  <c r="P10" i="6"/>
  <c r="N10" i="6"/>
  <c r="M10" i="6"/>
  <c r="K10" i="6"/>
  <c r="J10" i="6"/>
  <c r="I10" i="6"/>
  <c r="H10" i="6"/>
  <c r="G10" i="6"/>
  <c r="P9" i="6"/>
  <c r="N9" i="6"/>
  <c r="M9" i="6"/>
  <c r="K9" i="6"/>
  <c r="J9" i="6"/>
  <c r="I9" i="6"/>
  <c r="H9" i="6"/>
  <c r="G9" i="6"/>
  <c r="P8" i="6"/>
  <c r="N8" i="6"/>
  <c r="M8" i="6"/>
  <c r="K8" i="6"/>
  <c r="J8" i="6"/>
  <c r="I8" i="6"/>
  <c r="H8" i="6"/>
  <c r="G8" i="6"/>
  <c r="F25" i="6"/>
  <c r="E25" i="6"/>
  <c r="D25" i="6"/>
  <c r="C25" i="6" s="1"/>
  <c r="F23" i="6"/>
  <c r="E23" i="6"/>
  <c r="D23" i="6"/>
  <c r="F22" i="6"/>
  <c r="E22" i="6"/>
  <c r="D22" i="6"/>
  <c r="F21" i="6"/>
  <c r="E21" i="6"/>
  <c r="D21" i="6"/>
  <c r="F20" i="6"/>
  <c r="E20" i="6"/>
  <c r="D20" i="6"/>
  <c r="F19" i="6"/>
  <c r="E19" i="6"/>
  <c r="D19" i="6"/>
  <c r="F18" i="6"/>
  <c r="E18" i="6"/>
  <c r="D18" i="6"/>
  <c r="F17" i="6"/>
  <c r="E17" i="6"/>
  <c r="D17" i="6"/>
  <c r="F16" i="6"/>
  <c r="E16" i="6"/>
  <c r="D16" i="6"/>
  <c r="F15" i="6"/>
  <c r="E15" i="6"/>
  <c r="D15" i="6"/>
  <c r="F13" i="6"/>
  <c r="E13" i="6"/>
  <c r="D13" i="6"/>
  <c r="F12" i="6"/>
  <c r="E12" i="6"/>
  <c r="D12" i="6"/>
  <c r="F11" i="6"/>
  <c r="E11" i="6"/>
  <c r="D11" i="6"/>
  <c r="F10" i="6"/>
  <c r="E10" i="6"/>
  <c r="D10" i="6"/>
  <c r="F9" i="6"/>
  <c r="E9" i="6"/>
  <c r="D9" i="6"/>
  <c r="F8" i="6"/>
  <c r="E8" i="6"/>
  <c r="D8" i="6"/>
  <c r="D36" i="2"/>
  <c r="D32" i="2"/>
  <c r="D31" i="2"/>
  <c r="D30" i="2"/>
  <c r="D29" i="2"/>
  <c r="D28" i="2"/>
  <c r="D27" i="2"/>
  <c r="D26" i="2"/>
  <c r="D25" i="2"/>
  <c r="D24" i="2"/>
  <c r="D23" i="2"/>
  <c r="D22" i="2"/>
  <c r="D20" i="2"/>
  <c r="D19" i="2"/>
  <c r="D18" i="2"/>
  <c r="D17" i="2"/>
  <c r="D16" i="2"/>
  <c r="D15" i="2"/>
  <c r="D14" i="2"/>
  <c r="D13" i="2"/>
  <c r="C12" i="6" l="1"/>
  <c r="C13" i="6"/>
  <c r="C17" i="6"/>
  <c r="C18" i="6"/>
  <c r="C21" i="6"/>
  <c r="C22" i="6"/>
  <c r="AS24" i="6"/>
  <c r="R14" i="6"/>
  <c r="U70" i="6"/>
  <c r="AK24" i="6"/>
  <c r="C10" i="6"/>
  <c r="C11" i="6"/>
  <c r="C15" i="6"/>
  <c r="C16" i="6"/>
  <c r="C19" i="6"/>
  <c r="C20" i="6"/>
  <c r="C23" i="6"/>
  <c r="U72" i="6"/>
  <c r="AJ70" i="6"/>
  <c r="C9" i="6"/>
  <c r="AO72" i="6"/>
  <c r="AO70" i="6"/>
  <c r="T72" i="6"/>
  <c r="T70" i="6"/>
  <c r="S24" i="6"/>
  <c r="AI70" i="6"/>
  <c r="AG14" i="6"/>
  <c r="AH70" i="6"/>
  <c r="AG7" i="6"/>
  <c r="AK26" i="6"/>
  <c r="AH26" i="6"/>
  <c r="AH24" i="6"/>
  <c r="AT24" i="6"/>
  <c r="R24" i="6"/>
  <c r="R26" i="6"/>
  <c r="C8" i="6"/>
  <c r="J36" i="2"/>
  <c r="J32" i="2"/>
  <c r="J31" i="2"/>
  <c r="J30" i="2"/>
  <c r="J29" i="2"/>
  <c r="J28" i="2"/>
  <c r="J27" i="2"/>
  <c r="J26" i="2"/>
  <c r="J25" i="2"/>
  <c r="J24" i="2"/>
  <c r="J23" i="2"/>
  <c r="J22" i="2"/>
  <c r="J20" i="2"/>
  <c r="J19" i="2"/>
  <c r="J18" i="2"/>
  <c r="J17" i="2"/>
  <c r="J16" i="2"/>
  <c r="J15" i="2"/>
  <c r="J14" i="2"/>
  <c r="J13" i="2"/>
  <c r="M36" i="1"/>
  <c r="M32" i="1"/>
  <c r="M31" i="1"/>
  <c r="M30" i="1"/>
  <c r="M29" i="1"/>
  <c r="M28" i="1"/>
  <c r="M27" i="1"/>
  <c r="M26" i="1"/>
  <c r="M25" i="1"/>
  <c r="M24" i="1"/>
  <c r="M23" i="1"/>
  <c r="M22" i="1"/>
  <c r="M20" i="1"/>
  <c r="M19" i="1"/>
  <c r="M18" i="1"/>
  <c r="M17" i="1"/>
  <c r="M16" i="1"/>
  <c r="M15" i="1"/>
  <c r="M14" i="1"/>
  <c r="M13" i="1"/>
  <c r="J36" i="1"/>
  <c r="J32" i="1"/>
  <c r="J31" i="1"/>
  <c r="J30" i="1"/>
  <c r="J29" i="1"/>
  <c r="J28" i="1"/>
  <c r="J27" i="1"/>
  <c r="J26" i="1"/>
  <c r="J25" i="1"/>
  <c r="J24" i="1"/>
  <c r="J23" i="1"/>
  <c r="J22" i="1"/>
  <c r="J20" i="1"/>
  <c r="J19" i="1"/>
  <c r="J18" i="1"/>
  <c r="J17" i="1"/>
  <c r="J16" i="1"/>
  <c r="J15" i="1"/>
  <c r="J14" i="1"/>
  <c r="J13" i="1"/>
  <c r="AG24" i="6" l="1"/>
  <c r="AG26" i="6"/>
  <c r="D36" i="1"/>
  <c r="G36" i="1" s="1"/>
  <c r="G36" i="2" s="1"/>
  <c r="D32" i="1"/>
  <c r="G32" i="1" s="1"/>
  <c r="G32" i="2" s="1"/>
  <c r="D31" i="1"/>
  <c r="G31" i="1" s="1"/>
  <c r="G31" i="2" s="1"/>
  <c r="D30" i="1"/>
  <c r="G30" i="1" s="1"/>
  <c r="G30" i="2" s="1"/>
  <c r="D29" i="1"/>
  <c r="G29" i="1" s="1"/>
  <c r="G29" i="2" s="1"/>
  <c r="D28" i="1"/>
  <c r="G28" i="1" s="1"/>
  <c r="G28" i="2" s="1"/>
  <c r="D27" i="1"/>
  <c r="G27" i="1" s="1"/>
  <c r="G27" i="2" s="1"/>
  <c r="D26" i="1"/>
  <c r="G26" i="1" s="1"/>
  <c r="G26" i="2" s="1"/>
  <c r="D25" i="1"/>
  <c r="G25" i="1" s="1"/>
  <c r="G25" i="2" s="1"/>
  <c r="D24" i="1"/>
  <c r="G24" i="1" s="1"/>
  <c r="G24" i="2" s="1"/>
  <c r="D23" i="1"/>
  <c r="G23" i="1" s="1"/>
  <c r="G23" i="2" s="1"/>
  <c r="D22" i="1"/>
  <c r="G22" i="1" s="1"/>
  <c r="G22" i="2" s="1"/>
  <c r="D20" i="1"/>
  <c r="G20" i="1" s="1"/>
  <c r="G20" i="2" s="1"/>
  <c r="D19" i="1"/>
  <c r="G19" i="1" s="1"/>
  <c r="G19" i="2" s="1"/>
  <c r="D18" i="1"/>
  <c r="G18" i="1" s="1"/>
  <c r="G18" i="2" s="1"/>
  <c r="D17" i="1"/>
  <c r="G17" i="1" s="1"/>
  <c r="G17" i="2" s="1"/>
  <c r="D16" i="1"/>
  <c r="G16" i="1" s="1"/>
  <c r="G16" i="2" s="1"/>
  <c r="D15" i="1"/>
  <c r="G15" i="1" s="1"/>
  <c r="G15" i="2" s="1"/>
  <c r="D14" i="1"/>
  <c r="G14" i="1" s="1"/>
  <c r="G14" i="2" s="1"/>
  <c r="D13" i="1"/>
  <c r="G13" i="1" s="1"/>
  <c r="G13" i="2" s="1"/>
  <c r="AT46" i="6" l="1"/>
  <c r="AT69" i="6" s="1"/>
  <c r="AS46" i="6"/>
  <c r="AS69" i="6" s="1"/>
  <c r="AR46" i="6"/>
  <c r="AR69" i="6" s="1"/>
  <c r="AQ46" i="6"/>
  <c r="AQ69" i="6" s="1"/>
  <c r="AP46" i="6"/>
  <c r="AP69" i="6" s="1"/>
  <c r="AT45" i="6"/>
  <c r="AT68" i="6" s="1"/>
  <c r="AS45" i="6"/>
  <c r="AS68" i="6" s="1"/>
  <c r="AR45" i="6"/>
  <c r="AR68" i="6" s="1"/>
  <c r="AQ45" i="6"/>
  <c r="AQ68" i="6" s="1"/>
  <c r="AP45" i="6"/>
  <c r="AP68" i="6" s="1"/>
  <c r="AS44" i="6"/>
  <c r="AS67" i="6" s="1"/>
  <c r="AR44" i="6"/>
  <c r="AR67" i="6" s="1"/>
  <c r="AQ44" i="6"/>
  <c r="AQ67" i="6" s="1"/>
  <c r="AP44" i="6"/>
  <c r="AP67" i="6" s="1"/>
  <c r="AT41" i="6"/>
  <c r="AT64" i="6" s="1"/>
  <c r="AS41" i="6"/>
  <c r="AS64" i="6" s="1"/>
  <c r="AR41" i="6"/>
  <c r="AR64" i="6" s="1"/>
  <c r="AQ41" i="6"/>
  <c r="AQ64" i="6" s="1"/>
  <c r="AP41" i="6"/>
  <c r="AP64" i="6" s="1"/>
  <c r="AT40" i="6"/>
  <c r="AT63" i="6" s="1"/>
  <c r="AS40" i="6"/>
  <c r="AS63" i="6" s="1"/>
  <c r="AR40" i="6"/>
  <c r="AR63" i="6" s="1"/>
  <c r="AQ40" i="6"/>
  <c r="AQ63" i="6" s="1"/>
  <c r="AP40" i="6"/>
  <c r="AP63" i="6" s="1"/>
  <c r="AT39" i="6"/>
  <c r="AT62" i="6" s="1"/>
  <c r="AS39" i="6"/>
  <c r="AS62" i="6" s="1"/>
  <c r="AR39" i="6"/>
  <c r="AR62" i="6" s="1"/>
  <c r="AQ39" i="6"/>
  <c r="AQ62" i="6" s="1"/>
  <c r="AP39" i="6"/>
  <c r="AP62" i="6" s="1"/>
  <c r="AT38" i="6"/>
  <c r="AT61" i="6" s="1"/>
  <c r="AS38" i="6"/>
  <c r="AS61" i="6" s="1"/>
  <c r="AR38" i="6"/>
  <c r="AR61" i="6" s="1"/>
  <c r="AQ38" i="6"/>
  <c r="AQ61" i="6" s="1"/>
  <c r="AP38" i="6"/>
  <c r="AP61" i="6" s="1"/>
  <c r="AT36" i="6"/>
  <c r="AT59" i="6" s="1"/>
  <c r="AS36" i="6"/>
  <c r="AS59" i="6" s="1"/>
  <c r="AR36" i="6"/>
  <c r="AR59" i="6" s="1"/>
  <c r="AQ36" i="6"/>
  <c r="AQ59" i="6" s="1"/>
  <c r="AP36" i="6"/>
  <c r="AP59" i="6" s="1"/>
  <c r="AT35" i="6"/>
  <c r="AT58" i="6" s="1"/>
  <c r="AS35" i="6"/>
  <c r="AS58" i="6" s="1"/>
  <c r="AR35" i="6"/>
  <c r="AR58" i="6" s="1"/>
  <c r="AQ35" i="6"/>
  <c r="AQ58" i="6" s="1"/>
  <c r="AP35" i="6"/>
  <c r="AP58" i="6" s="1"/>
  <c r="AT34" i="6"/>
  <c r="AT57" i="6" s="1"/>
  <c r="AS34" i="6"/>
  <c r="AS57" i="6" s="1"/>
  <c r="AR34" i="6"/>
  <c r="AR57" i="6" s="1"/>
  <c r="AQ34" i="6"/>
  <c r="AQ57" i="6" s="1"/>
  <c r="AP34" i="6"/>
  <c r="AP57" i="6" s="1"/>
  <c r="AT33" i="6"/>
  <c r="AT56" i="6" s="1"/>
  <c r="AS33" i="6"/>
  <c r="AS56" i="6" s="1"/>
  <c r="AR33" i="6"/>
  <c r="AR56" i="6" s="1"/>
  <c r="AQ33" i="6"/>
  <c r="AQ56" i="6" s="1"/>
  <c r="AP33" i="6"/>
  <c r="AP56" i="6" s="1"/>
  <c r="AT32" i="6"/>
  <c r="AT55" i="6" s="1"/>
  <c r="AS32" i="6"/>
  <c r="AS55" i="6" s="1"/>
  <c r="AR32" i="6"/>
  <c r="AR55" i="6" s="1"/>
  <c r="AQ32" i="6"/>
  <c r="AQ55" i="6" s="1"/>
  <c r="AP32" i="6"/>
  <c r="AP55" i="6" s="1"/>
  <c r="AN46" i="6"/>
  <c r="AN69" i="6" s="1"/>
  <c r="AM46" i="6"/>
  <c r="AM69" i="6" s="1"/>
  <c r="AL46" i="6"/>
  <c r="AL69" i="6" s="1"/>
  <c r="AK46" i="6"/>
  <c r="AK69" i="6" s="1"/>
  <c r="AN45" i="6"/>
  <c r="AN68" i="6" s="1"/>
  <c r="AM45" i="6"/>
  <c r="AM68" i="6" s="1"/>
  <c r="AL45" i="6"/>
  <c r="AL68" i="6" s="1"/>
  <c r="AK45" i="6"/>
  <c r="AK68" i="6" s="1"/>
  <c r="AN44" i="6"/>
  <c r="AN67" i="6" s="1"/>
  <c r="AM44" i="6"/>
  <c r="AM67" i="6" s="1"/>
  <c r="AL44" i="6"/>
  <c r="AL67" i="6" s="1"/>
  <c r="AK44" i="6"/>
  <c r="AK67" i="6" s="1"/>
  <c r="AN41" i="6"/>
  <c r="AN64" i="6" s="1"/>
  <c r="AM41" i="6"/>
  <c r="AM64" i="6" s="1"/>
  <c r="AL41" i="6"/>
  <c r="AL64" i="6" s="1"/>
  <c r="AK41" i="6"/>
  <c r="AK64" i="6" s="1"/>
  <c r="AN40" i="6"/>
  <c r="AN63" i="6" s="1"/>
  <c r="AM40" i="6"/>
  <c r="AM63" i="6" s="1"/>
  <c r="AL40" i="6"/>
  <c r="AL63" i="6" s="1"/>
  <c r="AK40" i="6"/>
  <c r="AK63" i="6" s="1"/>
  <c r="AN39" i="6"/>
  <c r="AN62" i="6" s="1"/>
  <c r="AM39" i="6"/>
  <c r="AM62" i="6" s="1"/>
  <c r="AL39" i="6"/>
  <c r="AL62" i="6" s="1"/>
  <c r="AK39" i="6"/>
  <c r="AK62" i="6" s="1"/>
  <c r="AN38" i="6"/>
  <c r="AN61" i="6" s="1"/>
  <c r="AM38" i="6"/>
  <c r="AM61" i="6" s="1"/>
  <c r="AL38" i="6"/>
  <c r="AL61" i="6" s="1"/>
  <c r="AK38" i="6"/>
  <c r="AK61" i="6" s="1"/>
  <c r="AN36" i="6"/>
  <c r="AN59" i="6" s="1"/>
  <c r="AM36" i="6"/>
  <c r="AM59" i="6" s="1"/>
  <c r="AL36" i="6"/>
  <c r="AL59" i="6" s="1"/>
  <c r="AK36" i="6"/>
  <c r="AK59" i="6" s="1"/>
  <c r="AN35" i="6"/>
  <c r="AN58" i="6" s="1"/>
  <c r="AM35" i="6"/>
  <c r="AM58" i="6" s="1"/>
  <c r="AL35" i="6"/>
  <c r="AL58" i="6" s="1"/>
  <c r="AK35" i="6"/>
  <c r="AK58" i="6" s="1"/>
  <c r="AN34" i="6"/>
  <c r="AN57" i="6" s="1"/>
  <c r="AM34" i="6"/>
  <c r="AM57" i="6" s="1"/>
  <c r="AL34" i="6"/>
  <c r="AL57" i="6" s="1"/>
  <c r="AK34" i="6"/>
  <c r="AK57" i="6" s="1"/>
  <c r="AN33" i="6"/>
  <c r="AN56" i="6" s="1"/>
  <c r="AM33" i="6"/>
  <c r="AM56" i="6" s="1"/>
  <c r="AL33" i="6"/>
  <c r="AL56" i="6" s="1"/>
  <c r="AK33" i="6"/>
  <c r="AK56" i="6" s="1"/>
  <c r="AN32" i="6"/>
  <c r="AN55" i="6" s="1"/>
  <c r="AM32" i="6"/>
  <c r="AM55" i="6" s="1"/>
  <c r="AL32" i="6"/>
  <c r="AL55" i="6" s="1"/>
  <c r="AK32" i="6"/>
  <c r="AK55" i="6" s="1"/>
  <c r="AN31" i="6"/>
  <c r="AT31" i="6"/>
  <c r="AT54" i="6" s="1"/>
  <c r="AS31" i="6"/>
  <c r="AS54" i="6" s="1"/>
  <c r="AG48" i="6"/>
  <c r="AH37" i="6"/>
  <c r="AI37" i="6"/>
  <c r="AJ37" i="6"/>
  <c r="AJ47" i="6" s="1"/>
  <c r="AO37" i="6"/>
  <c r="AH30" i="6"/>
  <c r="AI30" i="6"/>
  <c r="AJ30" i="6"/>
  <c r="AO30" i="6"/>
  <c r="AC46" i="6"/>
  <c r="AC69" i="6" s="1"/>
  <c r="AC45" i="6"/>
  <c r="AC68" i="6" s="1"/>
  <c r="AC44" i="6"/>
  <c r="AC67" i="6" s="1"/>
  <c r="AC43" i="6"/>
  <c r="AC66" i="6" s="1"/>
  <c r="AC42" i="6"/>
  <c r="AC65" i="6" s="1"/>
  <c r="AC41" i="6"/>
  <c r="AC64" i="6" s="1"/>
  <c r="AC40" i="6"/>
  <c r="AC63" i="6" s="1"/>
  <c r="AC39" i="6"/>
  <c r="AC62" i="6" s="1"/>
  <c r="AC38" i="6"/>
  <c r="AC61" i="6" s="1"/>
  <c r="AC36" i="6"/>
  <c r="AC59" i="6" s="1"/>
  <c r="AC35" i="6"/>
  <c r="AC58" i="6" s="1"/>
  <c r="AC34" i="6"/>
  <c r="AC57" i="6" s="1"/>
  <c r="AC33" i="6"/>
  <c r="AC56" i="6" s="1"/>
  <c r="AC32" i="6"/>
  <c r="AC55" i="6" s="1"/>
  <c r="AC31" i="6"/>
  <c r="AC54" i="6" s="1"/>
  <c r="AG56" i="6" l="1"/>
  <c r="AG58" i="6"/>
  <c r="AG59" i="6"/>
  <c r="AG63" i="6"/>
  <c r="AG68" i="6"/>
  <c r="AS53" i="6"/>
  <c r="AT53" i="6"/>
  <c r="AN30" i="6"/>
  <c r="AN54" i="6"/>
  <c r="AN53" i="6" s="1"/>
  <c r="AG61" i="6"/>
  <c r="AG55" i="6"/>
  <c r="AG64" i="6"/>
  <c r="AC60" i="6"/>
  <c r="AC53" i="6"/>
  <c r="AG57" i="6"/>
  <c r="AG62" i="6"/>
  <c r="AG32" i="6"/>
  <c r="AG35" i="6"/>
  <c r="AG36" i="6"/>
  <c r="AG38" i="6"/>
  <c r="AG39" i="6"/>
  <c r="AG40" i="6"/>
  <c r="AG41" i="6"/>
  <c r="AG45" i="6"/>
  <c r="AG46" i="6"/>
  <c r="AG34" i="6"/>
  <c r="AG33" i="6"/>
  <c r="AS30" i="6"/>
  <c r="AO49" i="6"/>
  <c r="AJ49" i="6"/>
  <c r="AI49" i="6"/>
  <c r="AH49" i="6"/>
  <c r="AH47" i="6"/>
  <c r="AI47" i="6"/>
  <c r="AO47" i="6"/>
  <c r="AE46" i="6"/>
  <c r="AE69" i="6" s="1"/>
  <c r="AD46" i="6"/>
  <c r="AD69" i="6" s="1"/>
  <c r="AB46" i="6"/>
  <c r="AB69" i="6" s="1"/>
  <c r="AA46" i="6"/>
  <c r="AA69" i="6" s="1"/>
  <c r="AE45" i="6"/>
  <c r="AE68" i="6" s="1"/>
  <c r="AD45" i="6"/>
  <c r="AD68" i="6" s="1"/>
  <c r="AB45" i="6"/>
  <c r="AB68" i="6" s="1"/>
  <c r="AA45" i="6"/>
  <c r="AA68" i="6" s="1"/>
  <c r="AE44" i="6"/>
  <c r="AE67" i="6" s="1"/>
  <c r="AD44" i="6"/>
  <c r="AD67" i="6" s="1"/>
  <c r="AB44" i="6"/>
  <c r="AB67" i="6" s="1"/>
  <c r="AA44" i="6"/>
  <c r="AA67" i="6" s="1"/>
  <c r="AE43" i="6"/>
  <c r="AE66" i="6" s="1"/>
  <c r="AD43" i="6"/>
  <c r="AD66" i="6" s="1"/>
  <c r="AB43" i="6"/>
  <c r="AB66" i="6" s="1"/>
  <c r="AA43" i="6"/>
  <c r="AA66" i="6" s="1"/>
  <c r="AE42" i="6"/>
  <c r="AE65" i="6" s="1"/>
  <c r="AD42" i="6"/>
  <c r="AD65" i="6" s="1"/>
  <c r="AB42" i="6"/>
  <c r="AB65" i="6" s="1"/>
  <c r="AA42" i="6"/>
  <c r="AA65" i="6" s="1"/>
  <c r="AE41" i="6"/>
  <c r="AE64" i="6" s="1"/>
  <c r="AD41" i="6"/>
  <c r="AD64" i="6" s="1"/>
  <c r="AB41" i="6"/>
  <c r="AB64" i="6" s="1"/>
  <c r="AA41" i="6"/>
  <c r="AA64" i="6" s="1"/>
  <c r="AE40" i="6"/>
  <c r="AE63" i="6" s="1"/>
  <c r="AD40" i="6"/>
  <c r="AD63" i="6" s="1"/>
  <c r="AB40" i="6"/>
  <c r="AB63" i="6" s="1"/>
  <c r="AA40" i="6"/>
  <c r="AA63" i="6" s="1"/>
  <c r="AE39" i="6"/>
  <c r="AE62" i="6" s="1"/>
  <c r="AD39" i="6"/>
  <c r="AD62" i="6" s="1"/>
  <c r="AB39" i="6"/>
  <c r="AB62" i="6" s="1"/>
  <c r="AA39" i="6"/>
  <c r="AA62" i="6" s="1"/>
  <c r="AE38" i="6"/>
  <c r="AE61" i="6" s="1"/>
  <c r="AE60" i="6" s="1"/>
  <c r="AD38" i="6"/>
  <c r="AD61" i="6" s="1"/>
  <c r="AB38" i="6"/>
  <c r="AB61" i="6" s="1"/>
  <c r="AB60" i="6" s="1"/>
  <c r="AA38" i="6"/>
  <c r="AA61" i="6" s="1"/>
  <c r="AA60" i="6" s="1"/>
  <c r="AE36" i="6"/>
  <c r="AE59" i="6" s="1"/>
  <c r="AD36" i="6"/>
  <c r="AD59" i="6" s="1"/>
  <c r="AB36" i="6"/>
  <c r="AB59" i="6" s="1"/>
  <c r="AA36" i="6"/>
  <c r="AA59" i="6" s="1"/>
  <c r="AE35" i="6"/>
  <c r="AE58" i="6" s="1"/>
  <c r="AD35" i="6"/>
  <c r="AD58" i="6" s="1"/>
  <c r="AB35" i="6"/>
  <c r="AB58" i="6" s="1"/>
  <c r="AA35" i="6"/>
  <c r="AA58" i="6" s="1"/>
  <c r="AE34" i="6"/>
  <c r="AE57" i="6" s="1"/>
  <c r="AD34" i="6"/>
  <c r="AD57" i="6" s="1"/>
  <c r="AB34" i="6"/>
  <c r="AB57" i="6" s="1"/>
  <c r="AA34" i="6"/>
  <c r="AA57" i="6" s="1"/>
  <c r="AE33" i="6"/>
  <c r="AE56" i="6" s="1"/>
  <c r="AD33" i="6"/>
  <c r="AD56" i="6" s="1"/>
  <c r="AB33" i="6"/>
  <c r="AB56" i="6" s="1"/>
  <c r="AA33" i="6"/>
  <c r="AA56" i="6" s="1"/>
  <c r="AE32" i="6"/>
  <c r="AE55" i="6" s="1"/>
  <c r="AD32" i="6"/>
  <c r="AD55" i="6" s="1"/>
  <c r="AB32" i="6"/>
  <c r="AB55" i="6" s="1"/>
  <c r="AA32" i="6"/>
  <c r="AA55" i="6" s="1"/>
  <c r="Y46" i="6"/>
  <c r="Y69" i="6" s="1"/>
  <c r="X46" i="6"/>
  <c r="X69" i="6" s="1"/>
  <c r="W46" i="6"/>
  <c r="W69" i="6" s="1"/>
  <c r="V46" i="6"/>
  <c r="V69" i="6" s="1"/>
  <c r="Y45" i="6"/>
  <c r="Y68" i="6" s="1"/>
  <c r="X45" i="6"/>
  <c r="X68" i="6" s="1"/>
  <c r="W45" i="6"/>
  <c r="W68" i="6" s="1"/>
  <c r="V45" i="6"/>
  <c r="V68" i="6" s="1"/>
  <c r="Y44" i="6"/>
  <c r="Y67" i="6" s="1"/>
  <c r="X44" i="6"/>
  <c r="X67" i="6" s="1"/>
  <c r="W44" i="6"/>
  <c r="W67" i="6" s="1"/>
  <c r="V44" i="6"/>
  <c r="V67" i="6" s="1"/>
  <c r="Y43" i="6"/>
  <c r="Y66" i="6" s="1"/>
  <c r="X43" i="6"/>
  <c r="X66" i="6" s="1"/>
  <c r="W43" i="6"/>
  <c r="W66" i="6" s="1"/>
  <c r="V43" i="6"/>
  <c r="V66" i="6" s="1"/>
  <c r="Y42" i="6"/>
  <c r="Y65" i="6" s="1"/>
  <c r="X42" i="6"/>
  <c r="X65" i="6" s="1"/>
  <c r="W42" i="6"/>
  <c r="W65" i="6" s="1"/>
  <c r="V42" i="6"/>
  <c r="V65" i="6" s="1"/>
  <c r="Y41" i="6"/>
  <c r="Y64" i="6" s="1"/>
  <c r="X41" i="6"/>
  <c r="X64" i="6" s="1"/>
  <c r="W41" i="6"/>
  <c r="W64" i="6" s="1"/>
  <c r="V41" i="6"/>
  <c r="V64" i="6" s="1"/>
  <c r="Y40" i="6"/>
  <c r="Y63" i="6" s="1"/>
  <c r="X40" i="6"/>
  <c r="X63" i="6" s="1"/>
  <c r="W40" i="6"/>
  <c r="W63" i="6" s="1"/>
  <c r="V40" i="6"/>
  <c r="V63" i="6" s="1"/>
  <c r="Y39" i="6"/>
  <c r="Y62" i="6" s="1"/>
  <c r="X39" i="6"/>
  <c r="X62" i="6" s="1"/>
  <c r="W39" i="6"/>
  <c r="W62" i="6" s="1"/>
  <c r="V39" i="6"/>
  <c r="V62" i="6" s="1"/>
  <c r="Y38" i="6"/>
  <c r="Y61" i="6" s="1"/>
  <c r="X38" i="6"/>
  <c r="X61" i="6" s="1"/>
  <c r="X60" i="6" s="1"/>
  <c r="W38" i="6"/>
  <c r="V38" i="6"/>
  <c r="V61" i="6" s="1"/>
  <c r="Y36" i="6"/>
  <c r="Y59" i="6" s="1"/>
  <c r="X36" i="6"/>
  <c r="X59" i="6" s="1"/>
  <c r="W36" i="6"/>
  <c r="W59" i="6" s="1"/>
  <c r="V36" i="6"/>
  <c r="V59" i="6" s="1"/>
  <c r="Y35" i="6"/>
  <c r="Y58" i="6" s="1"/>
  <c r="X35" i="6"/>
  <c r="X58" i="6" s="1"/>
  <c r="W35" i="6"/>
  <c r="W58" i="6" s="1"/>
  <c r="V35" i="6"/>
  <c r="V58" i="6" s="1"/>
  <c r="Y34" i="6"/>
  <c r="Y57" i="6" s="1"/>
  <c r="X34" i="6"/>
  <c r="X57" i="6" s="1"/>
  <c r="W34" i="6"/>
  <c r="W57" i="6" s="1"/>
  <c r="V34" i="6"/>
  <c r="V57" i="6" s="1"/>
  <c r="Y33" i="6"/>
  <c r="Y56" i="6" s="1"/>
  <c r="X33" i="6"/>
  <c r="X56" i="6" s="1"/>
  <c r="W33" i="6"/>
  <c r="W56" i="6" s="1"/>
  <c r="V33" i="6"/>
  <c r="V56" i="6" s="1"/>
  <c r="Y32" i="6"/>
  <c r="Y55" i="6" s="1"/>
  <c r="X32" i="6"/>
  <c r="X55" i="6" s="1"/>
  <c r="W32" i="6"/>
  <c r="W55" i="6" s="1"/>
  <c r="V32" i="6"/>
  <c r="V55" i="6" s="1"/>
  <c r="V31" i="6"/>
  <c r="W31" i="6"/>
  <c r="W54" i="6" s="1"/>
  <c r="X31" i="6"/>
  <c r="X54" i="6" s="1"/>
  <c r="Y31" i="6"/>
  <c r="Y54" i="6" s="1"/>
  <c r="AA31" i="6"/>
  <c r="AB31" i="6"/>
  <c r="AC30" i="6"/>
  <c r="AD31" i="6"/>
  <c r="AE31" i="6"/>
  <c r="AE54" i="6" s="1"/>
  <c r="AE53" i="6" s="1"/>
  <c r="S37" i="6"/>
  <c r="T37" i="6"/>
  <c r="U37" i="6"/>
  <c r="X37" i="6"/>
  <c r="Z37" i="6"/>
  <c r="AA37" i="6"/>
  <c r="AB37" i="6"/>
  <c r="AC37" i="6"/>
  <c r="AD37" i="6"/>
  <c r="S30" i="6"/>
  <c r="T30" i="6"/>
  <c r="U30" i="6"/>
  <c r="Z30" i="6"/>
  <c r="V37" i="6" l="1"/>
  <c r="W53" i="6"/>
  <c r="R55" i="6"/>
  <c r="R56" i="6"/>
  <c r="R57" i="6"/>
  <c r="R58" i="6"/>
  <c r="R59" i="6"/>
  <c r="R63" i="6"/>
  <c r="R64" i="6"/>
  <c r="R65" i="6"/>
  <c r="R66" i="6"/>
  <c r="R67" i="6"/>
  <c r="R68" i="6"/>
  <c r="R69" i="6"/>
  <c r="AD30" i="6"/>
  <c r="AD54" i="6"/>
  <c r="AD53" i="6" s="1"/>
  <c r="AB30" i="6"/>
  <c r="AB54" i="6"/>
  <c r="AB53" i="6" s="1"/>
  <c r="X53" i="6"/>
  <c r="AD60" i="6"/>
  <c r="AE72" i="6"/>
  <c r="AE70" i="6"/>
  <c r="AA30" i="6"/>
  <c r="AA54" i="6"/>
  <c r="AA53" i="6" s="1"/>
  <c r="R31" i="6"/>
  <c r="V54" i="6"/>
  <c r="Y53" i="6"/>
  <c r="Y60" i="6"/>
  <c r="V60" i="6"/>
  <c r="R62" i="6"/>
  <c r="W37" i="6"/>
  <c r="W61" i="6"/>
  <c r="W60" i="6" s="1"/>
  <c r="W70" i="6" s="1"/>
  <c r="AC70" i="6"/>
  <c r="AC72" i="6"/>
  <c r="Y37" i="6"/>
  <c r="R32" i="6"/>
  <c r="R33" i="6"/>
  <c r="AW33" i="6" s="1"/>
  <c r="R34" i="6"/>
  <c r="R35" i="6"/>
  <c r="R36" i="6"/>
  <c r="AW36" i="6" s="1"/>
  <c r="R38" i="6"/>
  <c r="R39" i="6"/>
  <c r="R40" i="6"/>
  <c r="R41" i="6"/>
  <c r="R42" i="6"/>
  <c r="R43" i="6"/>
  <c r="R44" i="6"/>
  <c r="R45" i="6"/>
  <c r="R46" i="6"/>
  <c r="W30" i="6"/>
  <c r="W49" i="6" s="1"/>
  <c r="AW35" i="6"/>
  <c r="AW32" i="6"/>
  <c r="AW34" i="6"/>
  <c r="Y30" i="6"/>
  <c r="Y47" i="6" s="1"/>
  <c r="X30" i="6"/>
  <c r="X47" i="6" s="1"/>
  <c r="AA47" i="6"/>
  <c r="V30" i="6"/>
  <c r="V47" i="6" s="1"/>
  <c r="AA49" i="6"/>
  <c r="AB47" i="6"/>
  <c r="AB49" i="6"/>
  <c r="AC47" i="6"/>
  <c r="AC49" i="6"/>
  <c r="AD47" i="6"/>
  <c r="AD49" i="6"/>
  <c r="Z47" i="6"/>
  <c r="U47" i="6"/>
  <c r="T47" i="6"/>
  <c r="Z49" i="6"/>
  <c r="U49" i="6"/>
  <c r="T49" i="6"/>
  <c r="S47" i="6"/>
  <c r="S49" i="6"/>
  <c r="N46" i="6"/>
  <c r="N45" i="6"/>
  <c r="N68" i="6" s="1"/>
  <c r="N44" i="6"/>
  <c r="N67" i="6" s="1"/>
  <c r="N43" i="6"/>
  <c r="N66" i="6" s="1"/>
  <c r="N42" i="6"/>
  <c r="N41" i="6"/>
  <c r="N64" i="6" s="1"/>
  <c r="N40" i="6"/>
  <c r="N63" i="6" s="1"/>
  <c r="N39" i="6"/>
  <c r="N62" i="6" s="1"/>
  <c r="N38" i="6"/>
  <c r="N36" i="6"/>
  <c r="N59" i="6" s="1"/>
  <c r="N35" i="6"/>
  <c r="N58" i="6" s="1"/>
  <c r="N34" i="6"/>
  <c r="N57" i="6" s="1"/>
  <c r="N33" i="6"/>
  <c r="N32" i="6"/>
  <c r="N55" i="6" s="1"/>
  <c r="N31" i="6"/>
  <c r="N54" i="6" s="1"/>
  <c r="M46" i="6"/>
  <c r="M69" i="6" s="1"/>
  <c r="M45" i="6"/>
  <c r="M44" i="6"/>
  <c r="M67" i="6" s="1"/>
  <c r="M43" i="6"/>
  <c r="M66" i="6" s="1"/>
  <c r="M42" i="6"/>
  <c r="M65" i="6" s="1"/>
  <c r="M41" i="6"/>
  <c r="M40" i="6"/>
  <c r="M63" i="6" s="1"/>
  <c r="M39" i="6"/>
  <c r="M62" i="6" s="1"/>
  <c r="M38" i="6"/>
  <c r="M61" i="6" s="1"/>
  <c r="M36" i="6"/>
  <c r="M35" i="6"/>
  <c r="M58" i="6" s="1"/>
  <c r="M34" i="6"/>
  <c r="M57" i="6" s="1"/>
  <c r="M33" i="6"/>
  <c r="M56" i="6" s="1"/>
  <c r="M32" i="6"/>
  <c r="M31" i="6"/>
  <c r="M54" i="6" s="1"/>
  <c r="I43" i="6"/>
  <c r="I66" i="6" s="1"/>
  <c r="I39" i="6"/>
  <c r="I62" i="6" s="1"/>
  <c r="O42" i="6"/>
  <c r="O65" i="6" s="1"/>
  <c r="O38" i="6"/>
  <c r="O61" i="6" s="1"/>
  <c r="AT44" i="6"/>
  <c r="P44" i="6"/>
  <c r="P40" i="6"/>
  <c r="L46" i="6"/>
  <c r="L43" i="6"/>
  <c r="L66" i="6" s="1"/>
  <c r="L39" i="6"/>
  <c r="L45" i="6"/>
  <c r="L68" i="6" s="1"/>
  <c r="L44" i="6"/>
  <c r="L67" i="6" s="1"/>
  <c r="L42" i="6"/>
  <c r="L65" i="6" s="1"/>
  <c r="L41" i="6"/>
  <c r="L64" i="6" s="1"/>
  <c r="L40" i="6"/>
  <c r="L63" i="6" s="1"/>
  <c r="L38" i="6"/>
  <c r="L61" i="6" s="1"/>
  <c r="L36" i="6"/>
  <c r="L59" i="6" s="1"/>
  <c r="L35" i="6"/>
  <c r="L58" i="6" s="1"/>
  <c r="L34" i="6"/>
  <c r="L57" i="6" s="1"/>
  <c r="L33" i="6"/>
  <c r="L56" i="6" s="1"/>
  <c r="L32" i="6"/>
  <c r="L55" i="6" s="1"/>
  <c r="L31" i="6"/>
  <c r="J46" i="6"/>
  <c r="J69" i="6" s="1"/>
  <c r="J45" i="6"/>
  <c r="J68" i="6" s="1"/>
  <c r="J44" i="6"/>
  <c r="J67" i="6" s="1"/>
  <c r="J43" i="6"/>
  <c r="J66" i="6" s="1"/>
  <c r="J42" i="6"/>
  <c r="J65" i="6" s="1"/>
  <c r="J41" i="6"/>
  <c r="J64" i="6" s="1"/>
  <c r="J40" i="6"/>
  <c r="J63" i="6" s="1"/>
  <c r="J39" i="6"/>
  <c r="J62" i="6" s="1"/>
  <c r="J38" i="6"/>
  <c r="J36" i="6"/>
  <c r="J59" i="6" s="1"/>
  <c r="J35" i="6"/>
  <c r="J58" i="6" s="1"/>
  <c r="J34" i="6"/>
  <c r="J57" i="6" s="1"/>
  <c r="J33" i="6"/>
  <c r="J56" i="6" s="1"/>
  <c r="J32" i="6"/>
  <c r="J55" i="6" s="1"/>
  <c r="J31" i="6"/>
  <c r="I46" i="6"/>
  <c r="I69" i="6" s="1"/>
  <c r="I45" i="6"/>
  <c r="I68" i="6" s="1"/>
  <c r="I44" i="6"/>
  <c r="I67" i="6" s="1"/>
  <c r="I42" i="6"/>
  <c r="I41" i="6"/>
  <c r="I64" i="6" s="1"/>
  <c r="I40" i="6"/>
  <c r="I63" i="6" s="1"/>
  <c r="I38" i="6"/>
  <c r="I61" i="6" s="1"/>
  <c r="I36" i="6"/>
  <c r="I59" i="6" s="1"/>
  <c r="I35" i="6"/>
  <c r="I58" i="6" s="1"/>
  <c r="I34" i="6"/>
  <c r="I57" i="6" s="1"/>
  <c r="I33" i="6"/>
  <c r="I56" i="6" s="1"/>
  <c r="I32" i="6"/>
  <c r="I55" i="6" s="1"/>
  <c r="I31" i="6"/>
  <c r="I54" i="6" s="1"/>
  <c r="H46" i="6"/>
  <c r="H69" i="6" s="1"/>
  <c r="H45" i="6"/>
  <c r="H68" i="6" s="1"/>
  <c r="H44" i="6"/>
  <c r="H67" i="6" s="1"/>
  <c r="H43" i="6"/>
  <c r="H66" i="6" s="1"/>
  <c r="H42" i="6"/>
  <c r="H65" i="6" s="1"/>
  <c r="H41" i="6"/>
  <c r="H64" i="6" s="1"/>
  <c r="H40" i="6"/>
  <c r="H63" i="6" s="1"/>
  <c r="H39" i="6"/>
  <c r="H62" i="6" s="1"/>
  <c r="H38" i="6"/>
  <c r="H61" i="6" s="1"/>
  <c r="H36" i="6"/>
  <c r="H59" i="6" s="1"/>
  <c r="H35" i="6"/>
  <c r="H58" i="6" s="1"/>
  <c r="H34" i="6"/>
  <c r="H57" i="6" s="1"/>
  <c r="H33" i="6"/>
  <c r="H56" i="6" s="1"/>
  <c r="H32" i="6"/>
  <c r="H55" i="6" s="1"/>
  <c r="H31" i="6"/>
  <c r="G46" i="6"/>
  <c r="G69" i="6" s="1"/>
  <c r="G45" i="6"/>
  <c r="G68" i="6" s="1"/>
  <c r="G44" i="6"/>
  <c r="G67" i="6" s="1"/>
  <c r="G43" i="6"/>
  <c r="G66" i="6" s="1"/>
  <c r="G42" i="6"/>
  <c r="G65" i="6" s="1"/>
  <c r="G41" i="6"/>
  <c r="G64" i="6" s="1"/>
  <c r="G40" i="6"/>
  <c r="G63" i="6" s="1"/>
  <c r="G39" i="6"/>
  <c r="G38" i="6"/>
  <c r="G61" i="6" s="1"/>
  <c r="G36" i="6"/>
  <c r="G59" i="6" s="1"/>
  <c r="G35" i="6"/>
  <c r="G58" i="6" s="1"/>
  <c r="G34" i="6"/>
  <c r="G57" i="6" s="1"/>
  <c r="G33" i="6"/>
  <c r="G56" i="6" s="1"/>
  <c r="G32" i="6"/>
  <c r="G31" i="6"/>
  <c r="G54" i="6" s="1"/>
  <c r="O46" i="6"/>
  <c r="O69" i="6" s="1"/>
  <c r="O45" i="6"/>
  <c r="O68" i="6" s="1"/>
  <c r="O44" i="6"/>
  <c r="O67" i="6" s="1"/>
  <c r="O43" i="6"/>
  <c r="O66" i="6" s="1"/>
  <c r="O41" i="6"/>
  <c r="O40" i="6"/>
  <c r="O63" i="6" s="1"/>
  <c r="O39" i="6"/>
  <c r="O36" i="6"/>
  <c r="O59" i="6" s="1"/>
  <c r="O35" i="6"/>
  <c r="O58" i="6" s="1"/>
  <c r="O34" i="6"/>
  <c r="O33" i="6"/>
  <c r="O32" i="6"/>
  <c r="O55" i="6" s="1"/>
  <c r="O31" i="6"/>
  <c r="P46" i="6"/>
  <c r="P45" i="6"/>
  <c r="P43" i="6"/>
  <c r="P42" i="6"/>
  <c r="P41" i="6"/>
  <c r="P39" i="6"/>
  <c r="P38" i="6"/>
  <c r="P36" i="6"/>
  <c r="P35" i="6"/>
  <c r="P34" i="6"/>
  <c r="P33" i="6"/>
  <c r="P32" i="6"/>
  <c r="P31" i="6"/>
  <c r="C48" i="6"/>
  <c r="D54" i="6"/>
  <c r="E54" i="6"/>
  <c r="F54" i="6"/>
  <c r="K54" i="6"/>
  <c r="D55" i="6"/>
  <c r="E55" i="6"/>
  <c r="F55" i="6"/>
  <c r="G55" i="6"/>
  <c r="K55" i="6"/>
  <c r="M55" i="6"/>
  <c r="D56" i="6"/>
  <c r="E56" i="6"/>
  <c r="F56" i="6"/>
  <c r="K56" i="6"/>
  <c r="N56" i="6"/>
  <c r="D57" i="6"/>
  <c r="E57" i="6"/>
  <c r="F57" i="6"/>
  <c r="K57" i="6"/>
  <c r="D58" i="6"/>
  <c r="E58" i="6"/>
  <c r="F58" i="6"/>
  <c r="K58" i="6"/>
  <c r="D59" i="6"/>
  <c r="E59" i="6"/>
  <c r="F59" i="6"/>
  <c r="K59" i="6"/>
  <c r="M59" i="6"/>
  <c r="D61" i="6"/>
  <c r="E61" i="6"/>
  <c r="F61" i="6"/>
  <c r="K61" i="6"/>
  <c r="N61" i="6"/>
  <c r="D62" i="6"/>
  <c r="E62" i="6"/>
  <c r="F62" i="6"/>
  <c r="G62" i="6"/>
  <c r="K62" i="6"/>
  <c r="D63" i="6"/>
  <c r="E63" i="6"/>
  <c r="F63" i="6"/>
  <c r="K63" i="6"/>
  <c r="D64" i="6"/>
  <c r="E64" i="6"/>
  <c r="F64" i="6"/>
  <c r="K64" i="6"/>
  <c r="M64" i="6"/>
  <c r="O64" i="6"/>
  <c r="D65" i="6"/>
  <c r="E65" i="6"/>
  <c r="F65" i="6"/>
  <c r="I65" i="6"/>
  <c r="K65" i="6"/>
  <c r="N65" i="6"/>
  <c r="D66" i="6"/>
  <c r="E66" i="6"/>
  <c r="F66" i="6"/>
  <c r="K66" i="6"/>
  <c r="D67" i="6"/>
  <c r="E67" i="6"/>
  <c r="F67" i="6"/>
  <c r="K67" i="6"/>
  <c r="D68" i="6"/>
  <c r="E68" i="6"/>
  <c r="F68" i="6"/>
  <c r="K68" i="6"/>
  <c r="M68" i="6"/>
  <c r="D69" i="6"/>
  <c r="E69" i="6"/>
  <c r="F69" i="6"/>
  <c r="K69" i="6"/>
  <c r="N69" i="6"/>
  <c r="D71" i="6"/>
  <c r="E71" i="6"/>
  <c r="F71" i="6"/>
  <c r="G71" i="6"/>
  <c r="H71" i="6"/>
  <c r="I71" i="6"/>
  <c r="J71" i="6"/>
  <c r="K71" i="6"/>
  <c r="L71" i="6"/>
  <c r="M71" i="6"/>
  <c r="N71" i="6"/>
  <c r="O71" i="6"/>
  <c r="D37" i="6"/>
  <c r="E37" i="6"/>
  <c r="F37" i="6"/>
  <c r="K37" i="6"/>
  <c r="D30" i="6"/>
  <c r="E30" i="6"/>
  <c r="F30" i="6"/>
  <c r="K30" i="6"/>
  <c r="K49" i="6" s="1"/>
  <c r="D14" i="6"/>
  <c r="E14" i="6"/>
  <c r="F14" i="6"/>
  <c r="G14" i="6"/>
  <c r="H14" i="6"/>
  <c r="I14" i="6"/>
  <c r="J14" i="6"/>
  <c r="K14" i="6"/>
  <c r="L14" i="6"/>
  <c r="M14" i="6"/>
  <c r="N14" i="6"/>
  <c r="O14" i="6"/>
  <c r="D7" i="6"/>
  <c r="D26" i="6" s="1"/>
  <c r="E7" i="6"/>
  <c r="E26" i="6" s="1"/>
  <c r="F7" i="6"/>
  <c r="F26" i="6" s="1"/>
  <c r="G7" i="6"/>
  <c r="G26" i="6" s="1"/>
  <c r="H7" i="6"/>
  <c r="H26" i="6" s="1"/>
  <c r="I7" i="6"/>
  <c r="I26" i="6" s="1"/>
  <c r="J7" i="6"/>
  <c r="J26" i="6" s="1"/>
  <c r="K7" i="6"/>
  <c r="K26" i="6" s="1"/>
  <c r="L7" i="6"/>
  <c r="L26" i="6" s="1"/>
  <c r="M7" i="6"/>
  <c r="M26" i="6" s="1"/>
  <c r="N7" i="6"/>
  <c r="N26" i="6" s="1"/>
  <c r="O7" i="6"/>
  <c r="O26" i="6" s="1"/>
  <c r="Q32" i="2"/>
  <c r="Q31" i="2"/>
  <c r="Q28" i="2"/>
  <c r="Q25" i="2"/>
  <c r="Q24" i="2"/>
  <c r="Q23" i="2"/>
  <c r="Q22" i="2"/>
  <c r="Q20" i="2"/>
  <c r="Q19" i="2"/>
  <c r="Q18" i="2"/>
  <c r="Q17" i="2"/>
  <c r="Q16" i="2"/>
  <c r="Q15" i="2"/>
  <c r="Q14" i="2"/>
  <c r="N32" i="2"/>
  <c r="N31" i="2"/>
  <c r="N28" i="2"/>
  <c r="N25" i="2"/>
  <c r="N24" i="2"/>
  <c r="N23" i="2"/>
  <c r="N22" i="2"/>
  <c r="N20" i="2"/>
  <c r="N19" i="2"/>
  <c r="N18" i="2"/>
  <c r="N17" i="2"/>
  <c r="N16" i="2"/>
  <c r="N15" i="2"/>
  <c r="N14" i="2"/>
  <c r="E32" i="2"/>
  <c r="E31" i="2"/>
  <c r="E30" i="2"/>
  <c r="E29" i="2"/>
  <c r="E28" i="2"/>
  <c r="E27" i="2"/>
  <c r="E26" i="2"/>
  <c r="E25" i="2"/>
  <c r="E24" i="2"/>
  <c r="E23" i="2"/>
  <c r="E22" i="2"/>
  <c r="E20" i="2"/>
  <c r="E19" i="2"/>
  <c r="E18" i="2"/>
  <c r="E17" i="2"/>
  <c r="E16" i="2"/>
  <c r="E15" i="2"/>
  <c r="E14" i="2"/>
  <c r="E13" i="2"/>
  <c r="Q32" i="1"/>
  <c r="K32" i="2" s="1"/>
  <c r="Q31" i="1"/>
  <c r="K31" i="2" s="1"/>
  <c r="Q28" i="1"/>
  <c r="K28" i="2" s="1"/>
  <c r="Q25" i="1"/>
  <c r="K25" i="2" s="1"/>
  <c r="Q24" i="1"/>
  <c r="K24" i="2" s="1"/>
  <c r="Q23" i="1"/>
  <c r="K23" i="2" s="1"/>
  <c r="Q22" i="1"/>
  <c r="K22" i="2" s="1"/>
  <c r="Q20" i="1"/>
  <c r="K20" i="2" s="1"/>
  <c r="Q19" i="1"/>
  <c r="K19" i="2" s="1"/>
  <c r="Q18" i="1"/>
  <c r="K18" i="2" s="1"/>
  <c r="Q17" i="1"/>
  <c r="K17" i="2" s="1"/>
  <c r="Q16" i="1"/>
  <c r="K16" i="2" s="1"/>
  <c r="Q15" i="1"/>
  <c r="K15" i="2" s="1"/>
  <c r="Q14" i="1"/>
  <c r="K14" i="2" s="1"/>
  <c r="N32" i="1"/>
  <c r="N31" i="1"/>
  <c r="N28" i="1"/>
  <c r="N25" i="1"/>
  <c r="N24" i="1"/>
  <c r="N23" i="1"/>
  <c r="N22" i="1"/>
  <c r="N20" i="1"/>
  <c r="N19" i="1"/>
  <c r="N18" i="1"/>
  <c r="N17" i="1"/>
  <c r="N16" i="1"/>
  <c r="N15" i="1"/>
  <c r="N14" i="1"/>
  <c r="N13" i="1"/>
  <c r="K32" i="1"/>
  <c r="K31" i="1"/>
  <c r="K30" i="1"/>
  <c r="K29" i="1"/>
  <c r="K28" i="1"/>
  <c r="K27" i="1"/>
  <c r="K26" i="1"/>
  <c r="K25" i="1"/>
  <c r="K24" i="1"/>
  <c r="K23" i="1"/>
  <c r="K22" i="1"/>
  <c r="K14" i="1"/>
  <c r="K15" i="1"/>
  <c r="K16" i="1"/>
  <c r="K17" i="1"/>
  <c r="K18" i="1"/>
  <c r="K19" i="1"/>
  <c r="K20" i="1"/>
  <c r="K13" i="1"/>
  <c r="E36" i="1"/>
  <c r="E32" i="1"/>
  <c r="H32" i="1" s="1"/>
  <c r="H32" i="2" s="1"/>
  <c r="E31" i="1"/>
  <c r="H31" i="1" s="1"/>
  <c r="H31" i="2" s="1"/>
  <c r="E30" i="1"/>
  <c r="H30" i="1" s="1"/>
  <c r="H30" i="2" s="1"/>
  <c r="E29" i="1"/>
  <c r="H29" i="1" s="1"/>
  <c r="H29" i="2" s="1"/>
  <c r="E28" i="1"/>
  <c r="H28" i="1" s="1"/>
  <c r="H28" i="2" s="1"/>
  <c r="E27" i="1"/>
  <c r="H27" i="1" s="1"/>
  <c r="H27" i="2" s="1"/>
  <c r="E26" i="1"/>
  <c r="H26" i="1" s="1"/>
  <c r="H26" i="2" s="1"/>
  <c r="E25" i="1"/>
  <c r="H25" i="1" s="1"/>
  <c r="H25" i="2" s="1"/>
  <c r="E24" i="1"/>
  <c r="H24" i="1" s="1"/>
  <c r="H24" i="2" s="1"/>
  <c r="E23" i="1"/>
  <c r="H23" i="1" s="1"/>
  <c r="H23" i="2" s="1"/>
  <c r="E22" i="1"/>
  <c r="H22" i="1" s="1"/>
  <c r="H22" i="2" s="1"/>
  <c r="E20" i="1"/>
  <c r="H20" i="1" s="1"/>
  <c r="H20" i="2" s="1"/>
  <c r="E19" i="1"/>
  <c r="H19" i="1" s="1"/>
  <c r="H19" i="2" s="1"/>
  <c r="E18" i="1"/>
  <c r="H18" i="1" s="1"/>
  <c r="H18" i="2" s="1"/>
  <c r="E17" i="1"/>
  <c r="H17" i="1" s="1"/>
  <c r="H17" i="2" s="1"/>
  <c r="E16" i="1"/>
  <c r="H16" i="1" s="1"/>
  <c r="H16" i="2" s="1"/>
  <c r="E15" i="1"/>
  <c r="H15" i="1" s="1"/>
  <c r="H15" i="2" s="1"/>
  <c r="E14" i="1"/>
  <c r="H14" i="1" s="1"/>
  <c r="H14" i="2" s="1"/>
  <c r="E13" i="1"/>
  <c r="H13" i="1" s="1"/>
  <c r="H13" i="2" s="1"/>
  <c r="AR31" i="6"/>
  <c r="AQ31" i="6"/>
  <c r="AP31" i="6"/>
  <c r="AP54" i="6" s="1"/>
  <c r="AP53" i="6" s="1"/>
  <c r="AM31" i="6"/>
  <c r="AL31" i="6"/>
  <c r="AK31" i="6"/>
  <c r="R61" i="6" l="1"/>
  <c r="W72" i="6"/>
  <c r="Y70" i="6"/>
  <c r="Y72" i="6"/>
  <c r="X70" i="6"/>
  <c r="X72" i="6"/>
  <c r="AR30" i="6"/>
  <c r="AR54" i="6"/>
  <c r="AR53" i="6" s="1"/>
  <c r="AK30" i="6"/>
  <c r="AK54" i="6"/>
  <c r="AQ30" i="6"/>
  <c r="AQ54" i="6"/>
  <c r="AQ53" i="6" s="1"/>
  <c r="V53" i="6"/>
  <c r="R54" i="6"/>
  <c r="AD72" i="6"/>
  <c r="AD70" i="6"/>
  <c r="AL30" i="6"/>
  <c r="AL54" i="6"/>
  <c r="AL53" i="6" s="1"/>
  <c r="AM30" i="6"/>
  <c r="AM54" i="6"/>
  <c r="AM53" i="6" s="1"/>
  <c r="AG44" i="6"/>
  <c r="AT67" i="6"/>
  <c r="AG67" i="6" s="1"/>
  <c r="AB70" i="6"/>
  <c r="AB72" i="6"/>
  <c r="AA72" i="6"/>
  <c r="AA70" i="6"/>
  <c r="W47" i="6"/>
  <c r="Y49" i="6"/>
  <c r="X49" i="6"/>
  <c r="AP30" i="6"/>
  <c r="AG31" i="6"/>
  <c r="AP42" i="6"/>
  <c r="AP65" i="6" s="1"/>
  <c r="AR42" i="6"/>
  <c r="AR65" i="6" s="1"/>
  <c r="AQ42" i="6"/>
  <c r="AQ65" i="6" s="1"/>
  <c r="AN42" i="6"/>
  <c r="AN65" i="6" s="1"/>
  <c r="AM42" i="6"/>
  <c r="AM65" i="6" s="1"/>
  <c r="V49" i="6"/>
  <c r="G37" i="6"/>
  <c r="M30" i="6"/>
  <c r="N30" i="6"/>
  <c r="O30" i="6"/>
  <c r="C32" i="6"/>
  <c r="AV32" i="6" s="1"/>
  <c r="C36" i="6"/>
  <c r="AV36" i="6" s="1"/>
  <c r="J37" i="6"/>
  <c r="M37" i="6"/>
  <c r="J61" i="6"/>
  <c r="J60" i="6" s="1"/>
  <c r="C41" i="6"/>
  <c r="H30" i="6"/>
  <c r="N24" i="6"/>
  <c r="J24" i="6"/>
  <c r="F24" i="6"/>
  <c r="C45" i="6"/>
  <c r="M24" i="6"/>
  <c r="I24" i="6"/>
  <c r="E24" i="6"/>
  <c r="F47" i="6"/>
  <c r="C34" i="6"/>
  <c r="AV34" i="6" s="1"/>
  <c r="C35" i="6"/>
  <c r="AV35" i="6" s="1"/>
  <c r="L24" i="6"/>
  <c r="H24" i="6"/>
  <c r="D24" i="6"/>
  <c r="E47" i="6"/>
  <c r="J30" i="6"/>
  <c r="O24" i="6"/>
  <c r="K24" i="6"/>
  <c r="G24" i="6"/>
  <c r="N37" i="6"/>
  <c r="N60" i="6"/>
  <c r="N53" i="6"/>
  <c r="M60" i="6"/>
  <c r="M53" i="6"/>
  <c r="C40" i="6"/>
  <c r="C44" i="6"/>
  <c r="C42" i="6"/>
  <c r="O37" i="6"/>
  <c r="C46" i="6"/>
  <c r="L37" i="6"/>
  <c r="C38" i="6"/>
  <c r="L69" i="6"/>
  <c r="L62" i="6"/>
  <c r="L30" i="6"/>
  <c r="L54" i="6"/>
  <c r="L53" i="6" s="1"/>
  <c r="J54" i="6"/>
  <c r="J53" i="6" s="1"/>
  <c r="I60" i="6"/>
  <c r="I37" i="6"/>
  <c r="I53" i="6"/>
  <c r="I30" i="6"/>
  <c r="H37" i="6"/>
  <c r="H60" i="6"/>
  <c r="H54" i="6"/>
  <c r="H53" i="6" s="1"/>
  <c r="G60" i="6"/>
  <c r="C33" i="6"/>
  <c r="AV33" i="6" s="1"/>
  <c r="G53" i="6"/>
  <c r="C31" i="6"/>
  <c r="G30" i="6"/>
  <c r="O62" i="6"/>
  <c r="O60" i="6" s="1"/>
  <c r="C43" i="6"/>
  <c r="C39" i="6"/>
  <c r="O57" i="6"/>
  <c r="O56" i="6"/>
  <c r="O54" i="6"/>
  <c r="F60" i="6"/>
  <c r="F49" i="6"/>
  <c r="E60" i="6"/>
  <c r="E49" i="6"/>
  <c r="E53" i="6"/>
  <c r="F53" i="6"/>
  <c r="K60" i="6"/>
  <c r="K53" i="6"/>
  <c r="K47" i="6"/>
  <c r="D47" i="6"/>
  <c r="D60" i="6"/>
  <c r="D53" i="6"/>
  <c r="D49" i="6"/>
  <c r="Q30" i="1"/>
  <c r="K30" i="2" s="1"/>
  <c r="N30" i="2"/>
  <c r="AK53" i="6" l="1"/>
  <c r="AG54" i="6"/>
  <c r="AG53" i="6" s="1"/>
  <c r="V72" i="6"/>
  <c r="V70" i="6"/>
  <c r="Q26" i="1"/>
  <c r="K26" i="2" s="1"/>
  <c r="Q13" i="1"/>
  <c r="K13" i="2" s="1"/>
  <c r="N13" i="2"/>
  <c r="AL42" i="6"/>
  <c r="AL65" i="6" s="1"/>
  <c r="AL43" i="6"/>
  <c r="AL66" i="6" s="1"/>
  <c r="AK42" i="6"/>
  <c r="AK65" i="6" s="1"/>
  <c r="AK43" i="6"/>
  <c r="AK66" i="6" s="1"/>
  <c r="AS42" i="6"/>
  <c r="AS65" i="6" s="1"/>
  <c r="AS43" i="6"/>
  <c r="AS66" i="6" s="1"/>
  <c r="Q30" i="2"/>
  <c r="AT43" i="6"/>
  <c r="AT66" i="6" s="1"/>
  <c r="AT42" i="6"/>
  <c r="AT65" i="6" s="1"/>
  <c r="J47" i="6"/>
  <c r="M49" i="6"/>
  <c r="O47" i="6"/>
  <c r="N49" i="6"/>
  <c r="J49" i="6"/>
  <c r="H49" i="6"/>
  <c r="M47" i="6"/>
  <c r="J72" i="6"/>
  <c r="N72" i="6"/>
  <c r="N70" i="6"/>
  <c r="M70" i="6"/>
  <c r="F72" i="6"/>
  <c r="L47" i="6"/>
  <c r="N47" i="6"/>
  <c r="O49" i="6"/>
  <c r="F70" i="6"/>
  <c r="M72" i="6"/>
  <c r="D70" i="6"/>
  <c r="E72" i="6"/>
  <c r="H70" i="6"/>
  <c r="O53" i="6"/>
  <c r="O70" i="6" s="1"/>
  <c r="H72" i="6"/>
  <c r="L49" i="6"/>
  <c r="L60" i="6"/>
  <c r="L70" i="6" s="1"/>
  <c r="J70" i="6"/>
  <c r="I49" i="6"/>
  <c r="I70" i="6"/>
  <c r="I72" i="6"/>
  <c r="I47" i="6"/>
  <c r="H47" i="6"/>
  <c r="G70" i="6"/>
  <c r="G72" i="6"/>
  <c r="G49" i="6"/>
  <c r="G47" i="6"/>
  <c r="E70" i="6"/>
  <c r="K72" i="6"/>
  <c r="K70" i="6"/>
  <c r="D72" i="6"/>
  <c r="Q27" i="1"/>
  <c r="K27" i="2" s="1"/>
  <c r="AT60" i="6" l="1"/>
  <c r="AT72" i="6" s="1"/>
  <c r="AG65" i="6"/>
  <c r="AK60" i="6"/>
  <c r="AK70" i="6" s="1"/>
  <c r="AS60" i="6"/>
  <c r="AL60" i="6"/>
  <c r="AG42" i="6"/>
  <c r="AL37" i="6"/>
  <c r="AK37" i="6"/>
  <c r="AK47" i="6" s="1"/>
  <c r="AS37" i="6"/>
  <c r="AS47" i="6" s="1"/>
  <c r="AP43" i="6"/>
  <c r="AR43" i="6"/>
  <c r="AQ43" i="6"/>
  <c r="AN43" i="6"/>
  <c r="AM43" i="6"/>
  <c r="AL47" i="6"/>
  <c r="AL49" i="6"/>
  <c r="N27" i="2"/>
  <c r="O72" i="6"/>
  <c r="L72" i="6"/>
  <c r="AT70" i="6" l="1"/>
  <c r="AK72" i="6"/>
  <c r="AN37" i="6"/>
  <c r="AN66" i="6"/>
  <c r="AN60" i="6" s="1"/>
  <c r="AL72" i="6"/>
  <c r="AL70" i="6"/>
  <c r="AR37" i="6"/>
  <c r="AR66" i="6"/>
  <c r="AR60" i="6" s="1"/>
  <c r="AQ37" i="6"/>
  <c r="AQ66" i="6"/>
  <c r="AQ60" i="6" s="1"/>
  <c r="AS70" i="6"/>
  <c r="AS72" i="6"/>
  <c r="AM37" i="6"/>
  <c r="AM66" i="6"/>
  <c r="AP37" i="6"/>
  <c r="AP49" i="6" s="1"/>
  <c r="AP66" i="6"/>
  <c r="AP60" i="6" s="1"/>
  <c r="AK49" i="6"/>
  <c r="AS49" i="6"/>
  <c r="Q13" i="2"/>
  <c r="AR47" i="6"/>
  <c r="AR49" i="6"/>
  <c r="AQ49" i="6"/>
  <c r="AQ47" i="6"/>
  <c r="AN49" i="6"/>
  <c r="AN47" i="6"/>
  <c r="AM49" i="6"/>
  <c r="AM47" i="6"/>
  <c r="AG43" i="6"/>
  <c r="N29" i="2"/>
  <c r="K29" i="2"/>
  <c r="Q29" i="2"/>
  <c r="N26" i="2"/>
  <c r="Q27" i="2"/>
  <c r="AP47" i="6" l="1"/>
  <c r="AM60" i="6"/>
  <c r="AG66" i="6"/>
  <c r="AG60" i="6" s="1"/>
  <c r="AG70" i="6" s="1"/>
  <c r="AG72" i="6" s="1"/>
  <c r="AQ72" i="6"/>
  <c r="AQ70" i="6"/>
  <c r="AP72" i="6"/>
  <c r="AP70" i="6"/>
  <c r="AR72" i="6"/>
  <c r="AR70" i="6"/>
  <c r="AN72" i="6"/>
  <c r="AN70" i="6"/>
  <c r="Q26" i="2"/>
  <c r="AM72" i="6" l="1"/>
  <c r="AM70" i="6"/>
  <c r="N29" i="1"/>
  <c r="N27" i="1"/>
  <c r="N26" i="1"/>
  <c r="N30" i="1"/>
  <c r="F42" i="5" l="1"/>
  <c r="F33" i="5"/>
  <c r="P71" i="6" l="1"/>
  <c r="C71" i="6"/>
  <c r="P69" i="6"/>
  <c r="C69" i="6"/>
  <c r="P68" i="6"/>
  <c r="C68" i="6"/>
  <c r="P67" i="6"/>
  <c r="C67" i="6"/>
  <c r="P66" i="6"/>
  <c r="C66" i="6"/>
  <c r="P65" i="6"/>
  <c r="C65" i="6"/>
  <c r="P64" i="6"/>
  <c r="C64" i="6"/>
  <c r="P63" i="6"/>
  <c r="C63" i="6"/>
  <c r="P62" i="6"/>
  <c r="C62" i="6"/>
  <c r="P61" i="6"/>
  <c r="P59" i="6"/>
  <c r="C59" i="6"/>
  <c r="P58" i="6"/>
  <c r="C58" i="6"/>
  <c r="P57" i="6"/>
  <c r="C57" i="6"/>
  <c r="P56" i="6"/>
  <c r="C56" i="6"/>
  <c r="P55" i="6"/>
  <c r="C55" i="6"/>
  <c r="P54" i="6"/>
  <c r="C54" i="6"/>
  <c r="AW46" i="6"/>
  <c r="AV46" i="6"/>
  <c r="AW45" i="6"/>
  <c r="AV45" i="6"/>
  <c r="AW44" i="6"/>
  <c r="AV44" i="6"/>
  <c r="AW43" i="6"/>
  <c r="AV43" i="6"/>
  <c r="AW42" i="6"/>
  <c r="AV42" i="6"/>
  <c r="AW41" i="6"/>
  <c r="AV41" i="6"/>
  <c r="AW40" i="6"/>
  <c r="AV40" i="6"/>
  <c r="AW39" i="6"/>
  <c r="AV39" i="6"/>
  <c r="AW38" i="6"/>
  <c r="AV38" i="6"/>
  <c r="AT37" i="6"/>
  <c r="AG37" i="6"/>
  <c r="AE37" i="6"/>
  <c r="R37" i="6"/>
  <c r="P37" i="6"/>
  <c r="C37" i="6"/>
  <c r="AW31" i="6"/>
  <c r="AV31" i="6"/>
  <c r="AT30" i="6"/>
  <c r="AG30" i="6"/>
  <c r="AE30" i="6"/>
  <c r="R30" i="6"/>
  <c r="P30" i="6"/>
  <c r="C30" i="6"/>
  <c r="AW23" i="6"/>
  <c r="AV23" i="6"/>
  <c r="AW22" i="6"/>
  <c r="AV22" i="6"/>
  <c r="AW21" i="6"/>
  <c r="AV21" i="6"/>
  <c r="AW20" i="6"/>
  <c r="AV20" i="6"/>
  <c r="AW19" i="6"/>
  <c r="AV19" i="6"/>
  <c r="AW18" i="6"/>
  <c r="AV18" i="6"/>
  <c r="AW17" i="6"/>
  <c r="AV17" i="6"/>
  <c r="AW16" i="6"/>
  <c r="AV16" i="6"/>
  <c r="AW15" i="6"/>
  <c r="AV15" i="6"/>
  <c r="P14" i="6"/>
  <c r="AW13" i="6"/>
  <c r="AV13" i="6"/>
  <c r="AW12" i="6"/>
  <c r="AV12" i="6"/>
  <c r="AW11" i="6"/>
  <c r="AV11" i="6"/>
  <c r="AW10" i="6"/>
  <c r="AV10" i="6"/>
  <c r="AW9" i="6"/>
  <c r="AV9" i="6"/>
  <c r="AW8" i="6"/>
  <c r="AV8" i="6"/>
  <c r="P7" i="6"/>
  <c r="C7" i="6"/>
  <c r="P26" i="6" l="1"/>
  <c r="AW69" i="6"/>
  <c r="C47" i="6"/>
  <c r="C49" i="6" s="1"/>
  <c r="P49" i="6"/>
  <c r="AW55" i="6"/>
  <c r="AW68" i="6"/>
  <c r="AV7" i="6"/>
  <c r="AW66" i="6"/>
  <c r="AE47" i="6"/>
  <c r="AT47" i="6"/>
  <c r="AW58" i="6"/>
  <c r="AW59" i="6"/>
  <c r="AW7" i="6"/>
  <c r="AW57" i="6"/>
  <c r="AV63" i="6"/>
  <c r="AW65" i="6"/>
  <c r="AW56" i="6"/>
  <c r="AW67" i="6"/>
  <c r="AW64" i="6"/>
  <c r="AV30" i="6"/>
  <c r="AV55" i="6"/>
  <c r="AV56" i="6"/>
  <c r="AW62" i="6"/>
  <c r="AW63" i="6"/>
  <c r="AV66" i="6"/>
  <c r="AV67" i="6"/>
  <c r="P60" i="6"/>
  <c r="AV68" i="6"/>
  <c r="AV64" i="6"/>
  <c r="P24" i="6"/>
  <c r="AG47" i="6"/>
  <c r="AV57" i="6"/>
  <c r="AV65" i="6"/>
  <c r="AV69" i="6"/>
  <c r="C61" i="6"/>
  <c r="C60" i="6" s="1"/>
  <c r="C14" i="6"/>
  <c r="C24" i="6" s="1"/>
  <c r="AW37" i="6"/>
  <c r="AE49" i="6"/>
  <c r="AT49" i="6"/>
  <c r="AW54" i="6"/>
  <c r="AV59" i="6"/>
  <c r="P53" i="6"/>
  <c r="AW14" i="6"/>
  <c r="AW30" i="6"/>
  <c r="AV37" i="6"/>
  <c r="P47" i="6"/>
  <c r="C53" i="6"/>
  <c r="AV54" i="6"/>
  <c r="AV58" i="6"/>
  <c r="R60" i="6"/>
  <c r="AW61" i="6"/>
  <c r="AV62" i="6"/>
  <c r="R47" i="6"/>
  <c r="R49" i="6" s="1"/>
  <c r="R53" i="6"/>
  <c r="C26" i="6" l="1"/>
  <c r="AV26" i="6" s="1"/>
  <c r="AV49" i="6"/>
  <c r="P72" i="6"/>
  <c r="AW49" i="6"/>
  <c r="AW26" i="6"/>
  <c r="C70" i="6"/>
  <c r="C72" i="6" s="1"/>
  <c r="AV60" i="6"/>
  <c r="P70" i="6"/>
  <c r="AV14" i="6"/>
  <c r="AW60" i="6"/>
  <c r="AV61" i="6"/>
  <c r="AV53" i="6"/>
  <c r="R70" i="6"/>
  <c r="R72" i="6" s="1"/>
  <c r="AW53" i="6"/>
  <c r="AV72" i="6" l="1"/>
  <c r="AW72" i="6"/>
  <c r="F20" i="5" l="1"/>
  <c r="K55" i="1" l="1"/>
  <c r="K50" i="1"/>
  <c r="D60" i="1"/>
  <c r="D53" i="1"/>
  <c r="K57" i="1" l="1"/>
  <c r="D62" i="1"/>
  <c r="Q34" i="2" l="1"/>
  <c r="P34" i="2"/>
  <c r="N34" i="2"/>
  <c r="M34" i="2"/>
  <c r="K34" i="2"/>
  <c r="J34" i="2"/>
  <c r="H34" i="2"/>
  <c r="G34" i="2"/>
  <c r="E34" i="2"/>
  <c r="D34" i="2"/>
  <c r="G34" i="1"/>
  <c r="E34" i="1"/>
  <c r="D34" i="1"/>
  <c r="Q34" i="1"/>
  <c r="P34" i="1"/>
  <c r="N34" i="1"/>
  <c r="M34" i="1"/>
  <c r="K34" i="1"/>
  <c r="J34" i="1"/>
  <c r="H34" i="1"/>
  <c r="O34" i="2" l="1"/>
  <c r="L34" i="2"/>
  <c r="R34" i="1"/>
  <c r="F34" i="1"/>
  <c r="R34" i="2"/>
  <c r="I34" i="2"/>
  <c r="F34" i="2"/>
  <c r="O34" i="1"/>
  <c r="L34" i="1"/>
  <c r="I34" i="1"/>
  <c r="R41" i="2"/>
  <c r="R40" i="2"/>
  <c r="R39" i="2"/>
  <c r="Q38" i="2"/>
  <c r="Q33" i="2" s="1"/>
  <c r="P38" i="2"/>
  <c r="R32" i="2"/>
  <c r="R31" i="2"/>
  <c r="R30" i="2"/>
  <c r="R29" i="2"/>
  <c r="R28" i="2"/>
  <c r="R27" i="2"/>
  <c r="R26" i="2"/>
  <c r="R25" i="2"/>
  <c r="R24" i="2"/>
  <c r="R23" i="2"/>
  <c r="R22" i="2"/>
  <c r="Q21" i="2"/>
  <c r="P21" i="2"/>
  <c r="R20" i="2"/>
  <c r="R19" i="2"/>
  <c r="R18" i="2"/>
  <c r="R17" i="2"/>
  <c r="R16" i="2"/>
  <c r="R15" i="2"/>
  <c r="R14" i="2"/>
  <c r="R13" i="2"/>
  <c r="R38" i="2" l="1"/>
  <c r="Q35" i="2"/>
  <c r="Q37" i="2" s="1"/>
  <c r="R21" i="2"/>
  <c r="P35" i="2"/>
  <c r="R36" i="2"/>
  <c r="R33" i="2"/>
  <c r="R35" i="2" l="1"/>
  <c r="P37" i="2"/>
  <c r="R37" i="2" s="1"/>
  <c r="R41" i="1"/>
  <c r="R40" i="1"/>
  <c r="R39" i="1"/>
  <c r="Q38" i="1"/>
  <c r="Q33" i="1" s="1"/>
  <c r="P38" i="1"/>
  <c r="R32" i="1"/>
  <c r="R31" i="1"/>
  <c r="R30" i="1"/>
  <c r="R29" i="1"/>
  <c r="R28" i="1"/>
  <c r="R27" i="1"/>
  <c r="R26" i="1"/>
  <c r="R25" i="1"/>
  <c r="R24" i="1"/>
  <c r="R23" i="1"/>
  <c r="R22" i="1"/>
  <c r="Q21" i="1"/>
  <c r="P21" i="1"/>
  <c r="R20" i="1"/>
  <c r="R19" i="1"/>
  <c r="R18" i="1"/>
  <c r="R17" i="1"/>
  <c r="R16" i="1"/>
  <c r="R15" i="1"/>
  <c r="R14" i="1"/>
  <c r="R13" i="1"/>
  <c r="O41" i="1"/>
  <c r="O40" i="1"/>
  <c r="O39" i="1"/>
  <c r="N38" i="1"/>
  <c r="N33" i="1" s="1"/>
  <c r="M38" i="1"/>
  <c r="O32" i="1"/>
  <c r="O31" i="1"/>
  <c r="O30" i="1"/>
  <c r="O29" i="1"/>
  <c r="O28" i="1"/>
  <c r="O27" i="1"/>
  <c r="O26" i="1"/>
  <c r="O25" i="1"/>
  <c r="O24" i="1"/>
  <c r="O23" i="1"/>
  <c r="O22" i="1"/>
  <c r="N21" i="1"/>
  <c r="M21" i="1"/>
  <c r="O20" i="1"/>
  <c r="O19" i="1"/>
  <c r="O18" i="1"/>
  <c r="O17" i="1"/>
  <c r="O16" i="1"/>
  <c r="O15" i="1"/>
  <c r="O14" i="1"/>
  <c r="O13" i="1"/>
  <c r="L41" i="1"/>
  <c r="L40" i="1"/>
  <c r="L39" i="1"/>
  <c r="K38" i="1"/>
  <c r="K33" i="1" s="1"/>
  <c r="J38" i="1"/>
  <c r="J33" i="1" s="1"/>
  <c r="L32" i="1"/>
  <c r="L31" i="1"/>
  <c r="L30" i="1"/>
  <c r="L29" i="1"/>
  <c r="L28" i="1"/>
  <c r="L27" i="1"/>
  <c r="L26" i="1"/>
  <c r="L25" i="1"/>
  <c r="L24" i="1"/>
  <c r="L23" i="1"/>
  <c r="L22" i="1"/>
  <c r="K21" i="1"/>
  <c r="J21" i="1"/>
  <c r="L20" i="1"/>
  <c r="L19" i="1"/>
  <c r="L18" i="1"/>
  <c r="L17" i="1"/>
  <c r="L16" i="1"/>
  <c r="L15" i="1"/>
  <c r="L14" i="1"/>
  <c r="L13" i="1"/>
  <c r="I41" i="1"/>
  <c r="I40" i="1"/>
  <c r="I39" i="1"/>
  <c r="H38" i="1"/>
  <c r="H33" i="1" s="1"/>
  <c r="G38" i="1"/>
  <c r="G33" i="1" s="1"/>
  <c r="I32" i="1"/>
  <c r="I31" i="1"/>
  <c r="I30" i="1"/>
  <c r="I29" i="1"/>
  <c r="I28" i="1"/>
  <c r="I27" i="1"/>
  <c r="I26" i="1"/>
  <c r="I25" i="1"/>
  <c r="I24" i="1"/>
  <c r="I23" i="1"/>
  <c r="I22" i="1"/>
  <c r="H21" i="1"/>
  <c r="G21" i="1"/>
  <c r="I20" i="1"/>
  <c r="I19" i="1"/>
  <c r="I18" i="1"/>
  <c r="I17" i="1"/>
  <c r="I16" i="1"/>
  <c r="I15" i="1"/>
  <c r="I14" i="1"/>
  <c r="I13" i="1"/>
  <c r="F41" i="1"/>
  <c r="F40" i="1"/>
  <c r="F39" i="1"/>
  <c r="E38" i="1"/>
  <c r="E33" i="1" s="1"/>
  <c r="D38" i="1"/>
  <c r="D33" i="1" s="1"/>
  <c r="F32" i="1"/>
  <c r="F31" i="1"/>
  <c r="F30" i="1"/>
  <c r="F29" i="1"/>
  <c r="F28" i="1"/>
  <c r="F27" i="1"/>
  <c r="F26" i="1"/>
  <c r="F25" i="1"/>
  <c r="F24" i="1"/>
  <c r="F23" i="1"/>
  <c r="F22" i="1"/>
  <c r="E21" i="1"/>
  <c r="D21" i="1"/>
  <c r="D35" i="1" s="1"/>
  <c r="F20" i="1"/>
  <c r="F19" i="1"/>
  <c r="F18" i="1"/>
  <c r="F17" i="1"/>
  <c r="F16" i="1"/>
  <c r="F15" i="1"/>
  <c r="F14" i="1"/>
  <c r="F13" i="1"/>
  <c r="O41" i="2"/>
  <c r="O40" i="2"/>
  <c r="O39" i="2"/>
  <c r="N38" i="2"/>
  <c r="N33" i="2" s="1"/>
  <c r="M38" i="2"/>
  <c r="O32" i="2"/>
  <c r="O31" i="2"/>
  <c r="O30" i="2"/>
  <c r="O29" i="2"/>
  <c r="O28" i="2"/>
  <c r="O27" i="2"/>
  <c r="O26" i="2"/>
  <c r="O25" i="2"/>
  <c r="O24" i="2"/>
  <c r="O23" i="2"/>
  <c r="O22" i="2"/>
  <c r="N21" i="2"/>
  <c r="M21" i="2"/>
  <c r="O20" i="2"/>
  <c r="O19" i="2"/>
  <c r="O18" i="2"/>
  <c r="O17" i="2"/>
  <c r="O16" i="2"/>
  <c r="O15" i="2"/>
  <c r="O14" i="2"/>
  <c r="O13" i="2"/>
  <c r="L41" i="2"/>
  <c r="I41" i="2"/>
  <c r="F41" i="2"/>
  <c r="L40" i="2"/>
  <c r="I40" i="2"/>
  <c r="F40" i="2"/>
  <c r="L39" i="2"/>
  <c r="I39" i="2"/>
  <c r="F39" i="2"/>
  <c r="K38" i="2"/>
  <c r="K33" i="2" s="1"/>
  <c r="J38" i="2"/>
  <c r="H38" i="2"/>
  <c r="H33" i="2" s="1"/>
  <c r="G38" i="2"/>
  <c r="E38" i="2"/>
  <c r="E33" i="2" s="1"/>
  <c r="D38" i="2"/>
  <c r="D33" i="2" s="1"/>
  <c r="L32" i="2"/>
  <c r="I32" i="2"/>
  <c r="F32" i="2"/>
  <c r="L31" i="2"/>
  <c r="I31" i="2"/>
  <c r="F31" i="2"/>
  <c r="L30" i="2"/>
  <c r="I30" i="2"/>
  <c r="F30" i="2"/>
  <c r="L29" i="2"/>
  <c r="I29" i="2"/>
  <c r="F29" i="2"/>
  <c r="L28" i="2"/>
  <c r="I28" i="2"/>
  <c r="F28" i="2"/>
  <c r="L27" i="2"/>
  <c r="I27" i="2"/>
  <c r="F27" i="2"/>
  <c r="L26" i="2"/>
  <c r="I26" i="2"/>
  <c r="F26" i="2"/>
  <c r="L25" i="2"/>
  <c r="I25" i="2"/>
  <c r="F25" i="2"/>
  <c r="L24" i="2"/>
  <c r="I24" i="2"/>
  <c r="F24" i="2"/>
  <c r="L23" i="2"/>
  <c r="I23" i="2"/>
  <c r="F23" i="2"/>
  <c r="L22" i="2"/>
  <c r="I22" i="2"/>
  <c r="F22" i="2"/>
  <c r="K21" i="2"/>
  <c r="J21" i="2"/>
  <c r="H21" i="2"/>
  <c r="G21" i="2"/>
  <c r="E21" i="2"/>
  <c r="D21" i="2"/>
  <c r="L20" i="2"/>
  <c r="I20" i="2"/>
  <c r="F20" i="2"/>
  <c r="L19" i="2"/>
  <c r="I19" i="2"/>
  <c r="F19" i="2"/>
  <c r="L18" i="2"/>
  <c r="I18" i="2"/>
  <c r="F18" i="2"/>
  <c r="L17" i="2"/>
  <c r="I17" i="2"/>
  <c r="F17" i="2"/>
  <c r="L16" i="2"/>
  <c r="I16" i="2"/>
  <c r="F16" i="2"/>
  <c r="L15" i="2"/>
  <c r="I15" i="2"/>
  <c r="F15" i="2"/>
  <c r="L14" i="2"/>
  <c r="I14" i="2"/>
  <c r="F14" i="2"/>
  <c r="L13" i="2"/>
  <c r="I13" i="2"/>
  <c r="F13" i="2"/>
  <c r="I38" i="2" l="1"/>
  <c r="O21" i="1"/>
  <c r="F33" i="1"/>
  <c r="F21" i="1"/>
  <c r="F36" i="1"/>
  <c r="I21" i="2"/>
  <c r="G33" i="2"/>
  <c r="I33" i="2" s="1"/>
  <c r="O36" i="2"/>
  <c r="I36" i="1"/>
  <c r="F33" i="2"/>
  <c r="O38" i="1"/>
  <c r="R21" i="1"/>
  <c r="R36" i="1"/>
  <c r="L38" i="1"/>
  <c r="M35" i="2"/>
  <c r="D37" i="1"/>
  <c r="J35" i="1"/>
  <c r="F21" i="2"/>
  <c r="L21" i="2"/>
  <c r="L38" i="2"/>
  <c r="O21" i="2"/>
  <c r="I21" i="1"/>
  <c r="K35" i="1"/>
  <c r="K37" i="1" s="1"/>
  <c r="M33" i="1"/>
  <c r="G35" i="1"/>
  <c r="G37" i="1" s="1"/>
  <c r="N35" i="1"/>
  <c r="N37" i="1" s="1"/>
  <c r="K35" i="2"/>
  <c r="K37" i="2" s="1"/>
  <c r="L21" i="1"/>
  <c r="P35" i="1"/>
  <c r="R33" i="1"/>
  <c r="Q35" i="1"/>
  <c r="Q37" i="1" s="1"/>
  <c r="R38" i="1"/>
  <c r="O36" i="1"/>
  <c r="M35" i="1"/>
  <c r="O33" i="1"/>
  <c r="L36" i="1"/>
  <c r="L33" i="1"/>
  <c r="I33" i="1"/>
  <c r="H35" i="1"/>
  <c r="H37" i="1" s="1"/>
  <c r="I38" i="1"/>
  <c r="E35" i="1"/>
  <c r="E37" i="1" s="1"/>
  <c r="F38" i="1"/>
  <c r="O33" i="2"/>
  <c r="N35" i="2"/>
  <c r="N37" i="2" s="1"/>
  <c r="O38" i="2"/>
  <c r="H35" i="2"/>
  <c r="H37" i="2" s="1"/>
  <c r="E35" i="2"/>
  <c r="E37" i="2" s="1"/>
  <c r="G35" i="2"/>
  <c r="F38" i="2"/>
  <c r="J33" i="2"/>
  <c r="M37" i="2" l="1"/>
  <c r="P37" i="1"/>
  <c r="R37" i="1" s="1"/>
  <c r="L35" i="1"/>
  <c r="F35" i="1"/>
  <c r="O35" i="2"/>
  <c r="I35" i="1"/>
  <c r="R35" i="1"/>
  <c r="M37" i="1"/>
  <c r="O37" i="1" s="1"/>
  <c r="O35" i="1"/>
  <c r="J37" i="1"/>
  <c r="L37" i="1" s="1"/>
  <c r="I37" i="1"/>
  <c r="F37" i="1"/>
  <c r="O37" i="2"/>
  <c r="F36" i="2"/>
  <c r="I35" i="2"/>
  <c r="L33" i="2"/>
  <c r="I36" i="2"/>
  <c r="D35" i="2"/>
  <c r="G37" i="2" l="1"/>
  <c r="I37" i="2" s="1"/>
  <c r="L36" i="2"/>
  <c r="J35" i="2"/>
  <c r="D37" i="2"/>
  <c r="F37" i="2" s="1"/>
  <c r="F35" i="2"/>
  <c r="L35" i="2" l="1"/>
  <c r="J37" i="2"/>
  <c r="L37" i="2" s="1"/>
</calcChain>
</file>

<file path=xl/sharedStrings.xml><?xml version="1.0" encoding="utf-8"?>
<sst xmlns="http://schemas.openxmlformats.org/spreadsheetml/2006/main" count="573" uniqueCount="220">
  <si>
    <t>1.</t>
  </si>
  <si>
    <t>Tržby</t>
  </si>
  <si>
    <t>2.</t>
  </si>
  <si>
    <t>Ostatní výnosy</t>
  </si>
  <si>
    <t>3.</t>
  </si>
  <si>
    <t>z toho: příjmy z pronájmu majetku</t>
  </si>
  <si>
    <t>4.</t>
  </si>
  <si>
    <t>příjmy z prodeje majetku</t>
  </si>
  <si>
    <t>5.</t>
  </si>
  <si>
    <t>Výnosy celkem</t>
  </si>
  <si>
    <t>6.</t>
  </si>
  <si>
    <t>Opravy a udržování</t>
  </si>
  <si>
    <t>7.</t>
  </si>
  <si>
    <t>Spotřeba materiálu</t>
  </si>
  <si>
    <t>8.</t>
  </si>
  <si>
    <t>Spotřeba energie</t>
  </si>
  <si>
    <t>9.</t>
  </si>
  <si>
    <t>Služby</t>
  </si>
  <si>
    <t>10.</t>
  </si>
  <si>
    <t>Mzdové náklady</t>
  </si>
  <si>
    <t>11.</t>
  </si>
  <si>
    <t>12.</t>
  </si>
  <si>
    <t>ostatní osobní náklady</t>
  </si>
  <si>
    <t>13.</t>
  </si>
  <si>
    <t>Povinné pojistné placené zaměstnavatelem</t>
  </si>
  <si>
    <t>14.</t>
  </si>
  <si>
    <t>Daně a poplatky</t>
  </si>
  <si>
    <t>15.</t>
  </si>
  <si>
    <t>Odpisy nehmotného a hmotného investičního majetku</t>
  </si>
  <si>
    <t>16.</t>
  </si>
  <si>
    <t>Ostatní náklady</t>
  </si>
  <si>
    <t>17.</t>
  </si>
  <si>
    <t>Náklady celkem</t>
  </si>
  <si>
    <t>18.</t>
  </si>
  <si>
    <t>19.</t>
  </si>
  <si>
    <t>Odvod</t>
  </si>
  <si>
    <t>20.</t>
  </si>
  <si>
    <t>21.</t>
  </si>
  <si>
    <t>ostatní</t>
  </si>
  <si>
    <t>22.</t>
  </si>
  <si>
    <t>Investiční dotace</t>
  </si>
  <si>
    <t xml:space="preserve">Poř.č. řádku </t>
  </si>
  <si>
    <t>Ukazatel</t>
  </si>
  <si>
    <t>Hlavní činnost</t>
  </si>
  <si>
    <t>Doplňková činnost</t>
  </si>
  <si>
    <t>Celkem</t>
  </si>
  <si>
    <t>a</t>
  </si>
  <si>
    <t>sl.1</t>
  </si>
  <si>
    <t>sl.2</t>
  </si>
  <si>
    <t>sl.3</t>
  </si>
  <si>
    <t>sl.1+sl.2</t>
  </si>
  <si>
    <t>v tom:  mzdy zaměstnanců</t>
  </si>
  <si>
    <t>v tom:  z provozu</t>
  </si>
  <si>
    <t>Schválil dne:</t>
  </si>
  <si>
    <t>Jméno:</t>
  </si>
  <si>
    <t>Podpis:</t>
  </si>
  <si>
    <t>tis.Kč</t>
  </si>
  <si>
    <t>stav investičního fondu k 1.1.</t>
  </si>
  <si>
    <t>příděl z rezervního fondu organizace</t>
  </si>
  <si>
    <t>příděl z odpisů dlouhodobého majetku</t>
  </si>
  <si>
    <t>investiční dotace z rozpočtu zřizovatele</t>
  </si>
  <si>
    <t>investiční dotace ze SR a SF</t>
  </si>
  <si>
    <t>ostatní zdroje</t>
  </si>
  <si>
    <t>ZDROJE FONDU CELKEM</t>
  </si>
  <si>
    <t>opravy a údržba nemovitého majetku</t>
  </si>
  <si>
    <t>rekonstrukce a modernizace</t>
  </si>
  <si>
    <t>pořízení dlouhodobého majetku</t>
  </si>
  <si>
    <t>ostatní použití (např. splátky inv.úvěrů)</t>
  </si>
  <si>
    <t>odvod do rozpočtu zřizovatele</t>
  </si>
  <si>
    <t>POUŽITÍ FONDU CELKEM</t>
  </si>
  <si>
    <t>TVORBA A POUŽITÍ FONDU INVESTIC</t>
  </si>
  <si>
    <t>A) Provozní hospodaření</t>
  </si>
  <si>
    <t>B) Použití fondů</t>
  </si>
  <si>
    <t>ostatní zdroje fondu</t>
  </si>
  <si>
    <t>použití fondu na provozní náklady</t>
  </si>
  <si>
    <t>ost.použití fondu (mj.ztráta z min.let)</t>
  </si>
  <si>
    <t>FOND ODMĚN</t>
  </si>
  <si>
    <t>tis. Kč</t>
  </si>
  <si>
    <t>REZERVNÍ FOND</t>
  </si>
  <si>
    <t xml:space="preserve">stav rezervního fondu k 1.1. </t>
  </si>
  <si>
    <t>stav fondu odměn k 1.1.</t>
  </si>
  <si>
    <t xml:space="preserve">příděl z hospodářského výsledku </t>
  </si>
  <si>
    <t>příděl z hospodářského výsledku</t>
  </si>
  <si>
    <t xml:space="preserve">Zdroje fondu celkem </t>
  </si>
  <si>
    <t xml:space="preserve">použití fondu do investičního fondu použití fondu </t>
  </si>
  <si>
    <t>na mzdy</t>
  </si>
  <si>
    <t xml:space="preserve">Použití rezervního fondu celkem </t>
  </si>
  <si>
    <t>Použití fondu odměn celkem</t>
  </si>
  <si>
    <t>Název organizace:</t>
  </si>
  <si>
    <t>IČO:</t>
  </si>
  <si>
    <t>Sídlo:</t>
  </si>
  <si>
    <t>Rozpočet na rok Y-1</t>
  </si>
  <si>
    <t>sl.4</t>
  </si>
  <si>
    <t>sl.3+sl.4</t>
  </si>
  <si>
    <t>Poslední upr rozpočet Y-1</t>
  </si>
  <si>
    <t>Skutečnost Y-1</t>
  </si>
  <si>
    <t>Akt. předp. Skutečn. roku y-1</t>
  </si>
  <si>
    <t>Rozpočet na rok Y</t>
  </si>
  <si>
    <t>Příspěvek zřizovatele - provozní</t>
  </si>
  <si>
    <t>Příspěvek zřizovatele - účelový (s vyúčtováním)</t>
  </si>
  <si>
    <t>Zúčtování 403 do výnosů</t>
  </si>
  <si>
    <t>Zapojení fondů do výnosů</t>
  </si>
  <si>
    <t>23.</t>
  </si>
  <si>
    <t>24.</t>
  </si>
  <si>
    <t>25.</t>
  </si>
  <si>
    <t>26.</t>
  </si>
  <si>
    <t>sl.5</t>
  </si>
  <si>
    <t>sl.6</t>
  </si>
  <si>
    <t>sl.5+sl.6</t>
  </si>
  <si>
    <t>sl.7</t>
  </si>
  <si>
    <t>sl.8</t>
  </si>
  <si>
    <t>sl.7+sl.8</t>
  </si>
  <si>
    <t>sl.9</t>
  </si>
  <si>
    <t>sl.10</t>
  </si>
  <si>
    <t>sl.9+sl.10</t>
  </si>
  <si>
    <t>Rozpočet předchozího roku</t>
  </si>
  <si>
    <t>Rozpočet aktuálního roku</t>
  </si>
  <si>
    <t>Výhled roku X</t>
  </si>
  <si>
    <t>Výhled roku X+1</t>
  </si>
  <si>
    <t>Výsledek hospodaření bez příspěvku zřizovatele</t>
  </si>
  <si>
    <t>27.</t>
  </si>
  <si>
    <t>28.</t>
  </si>
  <si>
    <t>29.</t>
  </si>
  <si>
    <t>Výsledek hospodaření</t>
  </si>
  <si>
    <t>Odvod (rozpis viz níže)</t>
  </si>
  <si>
    <t>Tržby  601-609</t>
  </si>
  <si>
    <t>Výhled roku X+2</t>
  </si>
  <si>
    <t>Rozpočet výnosů a nákladů příspěvkových organizací na rok 2018</t>
  </si>
  <si>
    <t>Střednědobý výhled rozpočtu hospodaření příspěvkové organizace na období let 2019-2020</t>
  </si>
  <si>
    <t>Příspěvek zřizovatele - pouze účelový (s vyúčtováním)</t>
  </si>
  <si>
    <t>Provozní dotace z jiných zdrojů (jiní poskytovatelé než SMCH)</t>
  </si>
  <si>
    <t>Plán investičního fondu k 31.12.</t>
  </si>
  <si>
    <t>Plán rezervního fondu k 31.12.</t>
  </si>
  <si>
    <t>Provozní dotace z jiných zdrojů mimo SMCH</t>
  </si>
  <si>
    <t>Priorita (A/B/C)</t>
  </si>
  <si>
    <t>Odhad nákladů</t>
  </si>
  <si>
    <t>Požadavek do zásobníku projektů, investic v dalších letech</t>
  </si>
  <si>
    <t>E) Požadavek do zásobníku projektů, investic v dalších letech (pro střednědobý výhled)</t>
  </si>
  <si>
    <t>Požadavek na čerpání fondu oprav</t>
  </si>
  <si>
    <t>Požadavek na investice</t>
  </si>
  <si>
    <t>Příloha k návrhu rozpočtu příspěvkových organizací pro rok 2018</t>
  </si>
  <si>
    <t>C) Požadavek na čerpání fondu oprav majetku města v roce 2018</t>
  </si>
  <si>
    <t>D) Požadavek na investice v roce 2018</t>
  </si>
  <si>
    <t>podpis</t>
  </si>
  <si>
    <t>skutečnost 2016</t>
  </si>
  <si>
    <t>plán 2017</t>
  </si>
  <si>
    <t>plán 2018</t>
  </si>
  <si>
    <t>Meziroční index</t>
  </si>
  <si>
    <t>Střediska</t>
  </si>
  <si>
    <t>Název účtu/středisko</t>
  </si>
  <si>
    <t>skut. 2016</t>
  </si>
  <si>
    <t>2017/2016</t>
  </si>
  <si>
    <t>2018/2017</t>
  </si>
  <si>
    <t>VÝNOSY CELKEM</t>
  </si>
  <si>
    <t>Provozní příspěvek zřizovatel</t>
  </si>
  <si>
    <t>Investiční příspěvek zřizovatel (informativní údaj, nevstupuje do součtů)</t>
  </si>
  <si>
    <t>Provozní příspěvek ostatní</t>
  </si>
  <si>
    <t>Investiční dotace ostatní</t>
  </si>
  <si>
    <t>Účet 601 - Výnosy z prodeje vlastních výrobků</t>
  </si>
  <si>
    <t>Účet 602 - Výnosy z prodeje služeb</t>
  </si>
  <si>
    <t>NÁKLADY CELKEM</t>
  </si>
  <si>
    <t xml:space="preserve">Účet 501 - Spotřeba materiálu </t>
  </si>
  <si>
    <t>Účet 502 - Spotřeba energie</t>
  </si>
  <si>
    <t xml:space="preserve">Účet 504 - Prodané zboží </t>
  </si>
  <si>
    <t>Účet 511 - Opravy a udržování, revize</t>
  </si>
  <si>
    <t>účet 512 - Cestovné</t>
  </si>
  <si>
    <t>účet 513 - Náklady na reprezentaci</t>
  </si>
  <si>
    <t>účet 518 - Ostatní služby</t>
  </si>
  <si>
    <t>účet 521 - Mzdové náklady</t>
  </si>
  <si>
    <t>účet 524 - Zákonné sociální pojištění ZP+SP</t>
  </si>
  <si>
    <t>VÝSLEDEK HOSPODAŘENÍ</t>
  </si>
  <si>
    <t>Celkem (HČ a DČ)</t>
  </si>
  <si>
    <t>Ing. Petra Langhammerová</t>
  </si>
  <si>
    <t>Ing. Zbyněk Koblížek</t>
  </si>
  <si>
    <t>rekonstrukce WC v budově D, Na Moráni 4545</t>
  </si>
  <si>
    <t>A</t>
  </si>
  <si>
    <t>oprava střechy nad halou B, U Větrného Mlýna (sklad NO a posypového materiálu)</t>
  </si>
  <si>
    <t>sklad olejů Na Moráni 4545, oprava střechy</t>
  </si>
  <si>
    <t>výměna oken a dveří na objektu náměstí 1.máje 89</t>
  </si>
  <si>
    <t>B</t>
  </si>
  <si>
    <t>výměna oken a dveří v admin. budově U Větrného Mlýna</t>
  </si>
  <si>
    <t>dokončení výměny oken a dveří v budově hlavního hřbitova</t>
  </si>
  <si>
    <t>Technické služby města Chomutova, příspěvková organizace</t>
  </si>
  <si>
    <t>00079065</t>
  </si>
  <si>
    <t>náměstí 1. máje 89, 430 01 Chomutov</t>
  </si>
  <si>
    <t>rekonstrukce smuteční síně (lavice,podlaha,ozvučení,osvětlení,projektor)</t>
  </si>
  <si>
    <t>bezbariérový přístup do obřadní sině</t>
  </si>
  <si>
    <t>rozšíření kapacity hřbitova II. etapa</t>
  </si>
  <si>
    <t>oprava hřbitovních zdí</t>
  </si>
  <si>
    <t>zateplení střech,oken a vrat, nátěr střech v budovách C,D,E,F Na Moráni</t>
  </si>
  <si>
    <t>odbahnění jezírka na Březenecké</t>
  </si>
  <si>
    <t>osvětlení prostoru v okolí Infocentra</t>
  </si>
  <si>
    <t>Sestavil dne: 21.8.2017</t>
  </si>
  <si>
    <t>odvedení srážkových vod mimo kanalizační stoky areálu, Na Moráni a u Větrného Mlýna</t>
  </si>
  <si>
    <t>Jméno: Ing. Miroslav Šulta</t>
  </si>
  <si>
    <t>Jméno: Ing. Zbyněk Koblížek</t>
  </si>
  <si>
    <t>Městské tržiště</t>
  </si>
  <si>
    <t>Odpadové hospodářství města Chomutova</t>
  </si>
  <si>
    <t>Čištění města</t>
  </si>
  <si>
    <t>Veřejná zeleň</t>
  </si>
  <si>
    <t>Veřejné osvětlení</t>
  </si>
  <si>
    <t>Hřbitovní služby</t>
  </si>
  <si>
    <t>Pohřební služby</t>
  </si>
  <si>
    <t>Místní komunikace</t>
  </si>
  <si>
    <t>Svoz odpadu</t>
  </si>
  <si>
    <t>Doprava, velkoobjemové kontejnery, odtahy</t>
  </si>
  <si>
    <t>Ostatní provozy, režijní</t>
  </si>
  <si>
    <t>Veřejné WC</t>
  </si>
  <si>
    <t>Hospodaření  s odpady</t>
  </si>
  <si>
    <t>Název organizace: Technické služby města Chomutova, příspěvková organizace</t>
  </si>
  <si>
    <t>IČO: 000379065</t>
  </si>
  <si>
    <t>Sídlo: náměstí 1. máje 89, 430 01 Chomutov</t>
  </si>
  <si>
    <t>Jméno: Ing. Petra Langhammerová</t>
  </si>
  <si>
    <t>Organizace: Technické služby města Chomutova, příspěvková organizace</t>
  </si>
  <si>
    <t>Příspěvek zřizovatele do fondu investic ve výši 5.000.000,- Kč</t>
  </si>
  <si>
    <t>Sestavil dne: 11.10.2017</t>
  </si>
  <si>
    <t>Schválil dne: 11.10.2017</t>
  </si>
  <si>
    <t>Název organizace: Techické služby města Chomutova, příspěvková organizace</t>
  </si>
  <si>
    <t>IČO: 00079065</t>
  </si>
  <si>
    <t>Sídlo: nám. 1. máje 89, Chomutov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</si>
</sst>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000"/>
  </numFmts>
  <fonts count="3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00B05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6"/>
      <name val="Arial"/>
      <family val="2"/>
      <charset val="238"/>
    </font>
    <font>
      <sz val="10"/>
      <color rgb="FF0070C0"/>
      <name val="Arial"/>
      <family val="2"/>
      <charset val="238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70C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0"/>
      <color rgb="FFC00000"/>
      <name val="Arial"/>
      <family val="2"/>
      <charset val="238"/>
    </font>
    <font>
      <sz val="10"/>
      <color rgb="FF00B05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5186AA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0" fillId="0" borderId="0"/>
    <xf numFmtId="0" fontId="15" fillId="0" borderId="0"/>
  </cellStyleXfs>
  <cellXfs count="257">
    <xf numFmtId="0" fontId="0" fillId="0" borderId="0" xfId="0"/>
    <xf numFmtId="0" fontId="1" fillId="0" borderId="0" xfId="0" applyFont="1"/>
    <xf numFmtId="0" fontId="0" fillId="0" borderId="1" xfId="0" applyBorder="1"/>
    <xf numFmtId="0" fontId="3" fillId="0" borderId="0" xfId="0" applyFont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23" xfId="0" applyBorder="1"/>
    <xf numFmtId="0" fontId="0" fillId="0" borderId="24" xfId="0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/>
    <xf numFmtId="0" fontId="0" fillId="0" borderId="27" xfId="0" applyBorder="1" applyAlignment="1">
      <alignment horizontal="left"/>
    </xf>
    <xf numFmtId="0" fontId="4" fillId="0" borderId="27" xfId="0" applyFont="1" applyBorder="1"/>
    <xf numFmtId="0" fontId="0" fillId="0" borderId="27" xfId="0" applyBorder="1"/>
    <xf numFmtId="0" fontId="0" fillId="0" borderId="27" xfId="0" applyBorder="1" applyAlignment="1">
      <alignment horizontal="left" indent="5"/>
    </xf>
    <xf numFmtId="0" fontId="1" fillId="0" borderId="27" xfId="0" applyFont="1" applyBorder="1"/>
    <xf numFmtId="0" fontId="1" fillId="0" borderId="29" xfId="0" applyFont="1" applyBorder="1" applyAlignment="1">
      <alignment horizontal="center"/>
    </xf>
    <xf numFmtId="0" fontId="1" fillId="0" borderId="5" xfId="0" applyFont="1" applyBorder="1"/>
    <xf numFmtId="164" fontId="0" fillId="0" borderId="1" xfId="0" applyNumberFormat="1" applyBorder="1"/>
    <xf numFmtId="164" fontId="1" fillId="0" borderId="1" xfId="0" applyNumberFormat="1" applyFont="1" applyBorder="1"/>
    <xf numFmtId="0" fontId="1" fillId="0" borderId="28" xfId="0" applyFont="1" applyBorder="1" applyAlignment="1">
      <alignment horizontal="left"/>
    </xf>
    <xf numFmtId="0" fontId="1" fillId="0" borderId="25" xfId="0" applyFont="1" applyBorder="1"/>
    <xf numFmtId="0" fontId="0" fillId="0" borderId="28" xfId="0" applyBorder="1" applyAlignment="1">
      <alignment horizontal="left" indent="5"/>
    </xf>
    <xf numFmtId="0" fontId="1" fillId="0" borderId="25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0" fillId="0" borderId="28" xfId="0" applyBorder="1" applyAlignment="1">
      <alignment horizontal="center"/>
    </xf>
    <xf numFmtId="14" fontId="0" fillId="0" borderId="0" xfId="0" applyNumberFormat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0" fillId="0" borderId="1" xfId="0" applyNumberFormat="1" applyFont="1" applyBorder="1"/>
    <xf numFmtId="0" fontId="5" fillId="3" borderId="27" xfId="0" applyFont="1" applyFill="1" applyBorder="1"/>
    <xf numFmtId="0" fontId="11" fillId="4" borderId="39" xfId="1" applyFont="1" applyFill="1" applyBorder="1" applyAlignment="1" applyProtection="1">
      <alignment horizontal="center"/>
    </xf>
    <xf numFmtId="10" fontId="11" fillId="4" borderId="40" xfId="1" applyNumberFormat="1" applyFont="1" applyFill="1" applyBorder="1" applyAlignment="1" applyProtection="1">
      <alignment horizontal="center"/>
    </xf>
    <xf numFmtId="0" fontId="13" fillId="0" borderId="27" xfId="1" applyFont="1" applyBorder="1" applyAlignment="1" applyProtection="1">
      <alignment horizontal="center"/>
      <protection locked="0"/>
    </xf>
    <xf numFmtId="4" fontId="12" fillId="0" borderId="43" xfId="1" applyNumberFormat="1" applyFont="1" applyBorder="1" applyAlignment="1" applyProtection="1">
      <alignment horizontal="right" indent="1"/>
      <protection locked="0"/>
    </xf>
    <xf numFmtId="0" fontId="13" fillId="0" borderId="28" xfId="1" applyFont="1" applyBorder="1" applyAlignment="1" applyProtection="1">
      <alignment horizontal="center"/>
      <protection locked="0"/>
    </xf>
    <xf numFmtId="4" fontId="12" fillId="0" borderId="46" xfId="1" applyNumberFormat="1" applyFont="1" applyBorder="1" applyAlignment="1" applyProtection="1">
      <alignment horizontal="right" indent="1"/>
      <protection locked="0"/>
    </xf>
    <xf numFmtId="0" fontId="13" fillId="0" borderId="34" xfId="1" applyFont="1" applyBorder="1" applyAlignment="1" applyProtection="1">
      <alignment horizontal="center"/>
    </xf>
    <xf numFmtId="4" fontId="13" fillId="0" borderId="47" xfId="1" applyNumberFormat="1" applyFont="1" applyBorder="1" applyAlignment="1" applyProtection="1">
      <alignment horizontal="right" indent="1"/>
    </xf>
    <xf numFmtId="0" fontId="12" fillId="0" borderId="0" xfId="1" applyFont="1" applyProtection="1"/>
    <xf numFmtId="4" fontId="12" fillId="0" borderId="0" xfId="1" applyNumberFormat="1" applyFont="1" applyProtection="1"/>
    <xf numFmtId="4" fontId="11" fillId="4" borderId="8" xfId="1" applyNumberFormat="1" applyFont="1" applyFill="1" applyBorder="1" applyAlignment="1" applyProtection="1">
      <alignment horizontal="center"/>
    </xf>
    <xf numFmtId="4" fontId="12" fillId="0" borderId="48" xfId="1" applyNumberFormat="1" applyFont="1" applyBorder="1" applyAlignment="1" applyProtection="1">
      <alignment horizontal="right" indent="1"/>
      <protection locked="0"/>
    </xf>
    <xf numFmtId="4" fontId="12" fillId="0" borderId="11" xfId="1" applyNumberFormat="1" applyFont="1" applyBorder="1" applyAlignment="1" applyProtection="1">
      <alignment horizontal="right" indent="1"/>
      <protection locked="0"/>
    </xf>
    <xf numFmtId="0" fontId="9" fillId="0" borderId="0" xfId="1" applyFont="1" applyProtection="1"/>
    <xf numFmtId="49" fontId="12" fillId="0" borderId="0" xfId="1" applyNumberFormat="1" applyFont="1" applyBorder="1" applyAlignment="1" applyProtection="1">
      <alignment horizontal="left" indent="1"/>
      <protection locked="0"/>
    </xf>
    <xf numFmtId="0" fontId="11" fillId="4" borderId="16" xfId="1" applyFont="1" applyFill="1" applyBorder="1" applyAlignment="1" applyProtection="1"/>
    <xf numFmtId="0" fontId="11" fillId="4" borderId="18" xfId="1" applyFont="1" applyFill="1" applyBorder="1" applyAlignment="1" applyProtection="1"/>
    <xf numFmtId="0" fontId="11" fillId="4" borderId="26" xfId="1" applyFont="1" applyFill="1" applyBorder="1" applyAlignment="1" applyProtection="1">
      <alignment horizontal="center"/>
    </xf>
    <xf numFmtId="4" fontId="11" fillId="4" borderId="19" xfId="1" applyNumberFormat="1" applyFont="1" applyFill="1" applyBorder="1" applyAlignment="1" applyProtection="1">
      <alignment horizontal="center"/>
    </xf>
    <xf numFmtId="0" fontId="13" fillId="0" borderId="0" xfId="1" applyFont="1" applyBorder="1" applyAlignment="1" applyProtection="1">
      <alignment horizontal="center"/>
      <protection locked="0"/>
    </xf>
    <xf numFmtId="4" fontId="12" fillId="0" borderId="0" xfId="1" applyNumberFormat="1" applyFont="1" applyBorder="1" applyAlignment="1" applyProtection="1">
      <alignment horizontal="right" indent="1"/>
      <protection locked="0"/>
    </xf>
    <xf numFmtId="0" fontId="0" fillId="0" borderId="0" xfId="0" applyBorder="1"/>
    <xf numFmtId="49" fontId="9" fillId="0" borderId="0" xfId="1" applyNumberFormat="1" applyFont="1" applyBorder="1" applyAlignment="1" applyProtection="1">
      <alignment horizontal="left"/>
      <protection locked="0"/>
    </xf>
    <xf numFmtId="0" fontId="17" fillId="0" borderId="0" xfId="2" applyFont="1"/>
    <xf numFmtId="165" fontId="15" fillId="0" borderId="0" xfId="2" applyNumberFormat="1" applyFont="1"/>
    <xf numFmtId="0" fontId="19" fillId="0" borderId="0" xfId="2" applyFont="1"/>
    <xf numFmtId="165" fontId="20" fillId="0" borderId="0" xfId="2" applyNumberFormat="1" applyFont="1"/>
    <xf numFmtId="49" fontId="21" fillId="2" borderId="1" xfId="2" applyNumberFormat="1" applyFont="1" applyFill="1" applyBorder="1" applyAlignment="1">
      <alignment horizontal="center" vertical="center"/>
    </xf>
    <xf numFmtId="165" fontId="20" fillId="2" borderId="1" xfId="2" applyNumberFormat="1" applyFont="1" applyFill="1" applyBorder="1" applyAlignment="1">
      <alignment horizontal="center" vertical="center"/>
    </xf>
    <xf numFmtId="49" fontId="20" fillId="2" borderId="1" xfId="2" applyNumberFormat="1" applyFont="1" applyFill="1" applyBorder="1" applyAlignment="1">
      <alignment horizontal="center" vertical="center"/>
    </xf>
    <xf numFmtId="4" fontId="21" fillId="2" borderId="1" xfId="2" applyNumberFormat="1" applyFont="1" applyFill="1" applyBorder="1" applyAlignment="1">
      <alignment horizontal="right"/>
    </xf>
    <xf numFmtId="0" fontId="1" fillId="0" borderId="0" xfId="2" applyFont="1" applyFill="1"/>
    <xf numFmtId="165" fontId="7" fillId="5" borderId="1" xfId="2" applyNumberFormat="1" applyFont="1" applyFill="1" applyBorder="1"/>
    <xf numFmtId="0" fontId="23" fillId="0" borderId="2" xfId="1" applyFont="1" applyFill="1" applyBorder="1" applyAlignment="1" applyProtection="1">
      <alignment horizontal="left" indent="1"/>
    </xf>
    <xf numFmtId="4" fontId="21" fillId="0" borderId="1" xfId="2" applyNumberFormat="1" applyFont="1" applyFill="1" applyBorder="1" applyAlignment="1">
      <alignment horizontal="right"/>
    </xf>
    <xf numFmtId="0" fontId="25" fillId="0" borderId="0" xfId="2" applyFont="1" applyFill="1"/>
    <xf numFmtId="165" fontId="24" fillId="0" borderId="1" xfId="2" applyNumberFormat="1" applyFont="1" applyFill="1" applyBorder="1"/>
    <xf numFmtId="0" fontId="14" fillId="0" borderId="2" xfId="1" applyFont="1" applyFill="1" applyBorder="1" applyAlignment="1" applyProtection="1">
      <alignment horizontal="left" indent="1"/>
    </xf>
    <xf numFmtId="0" fontId="7" fillId="0" borderId="3" xfId="2" applyFont="1" applyBorder="1" applyAlignment="1">
      <alignment horizontal="left" wrapText="1"/>
    </xf>
    <xf numFmtId="0" fontId="26" fillId="0" borderId="0" xfId="2" applyFont="1" applyFill="1"/>
    <xf numFmtId="165" fontId="8" fillId="0" borderId="1" xfId="2" applyNumberFormat="1" applyFont="1" applyFill="1" applyBorder="1"/>
    <xf numFmtId="0" fontId="13" fillId="0" borderId="2" xfId="1" applyFont="1" applyFill="1" applyBorder="1" applyAlignment="1" applyProtection="1">
      <alignment horizontal="left" indent="1"/>
    </xf>
    <xf numFmtId="4" fontId="7" fillId="0" borderId="54" xfId="2" applyNumberFormat="1" applyFont="1" applyFill="1" applyBorder="1" applyAlignment="1">
      <alignment horizontal="right"/>
    </xf>
    <xf numFmtId="4" fontId="7" fillId="0" borderId="54" xfId="2" applyNumberFormat="1" applyFont="1" applyFill="1" applyBorder="1" applyAlignment="1">
      <alignment horizontal="right" vertical="center"/>
    </xf>
    <xf numFmtId="0" fontId="13" fillId="0" borderId="2" xfId="2" applyFont="1" applyFill="1" applyBorder="1" applyAlignment="1">
      <alignment horizontal="left" indent="1"/>
    </xf>
    <xf numFmtId="0" fontId="4" fillId="0" borderId="3" xfId="2" applyFont="1" applyBorder="1" applyAlignment="1">
      <alignment horizontal="left" wrapText="1"/>
    </xf>
    <xf numFmtId="4" fontId="7" fillId="0" borderId="54" xfId="2" applyNumberFormat="1" applyFont="1" applyBorder="1"/>
    <xf numFmtId="4" fontId="7" fillId="0" borderId="54" xfId="2" applyNumberFormat="1" applyFont="1" applyFill="1" applyBorder="1"/>
    <xf numFmtId="0" fontId="7" fillId="0" borderId="0" xfId="2" applyFont="1"/>
    <xf numFmtId="4" fontId="21" fillId="2" borderId="1" xfId="2" applyNumberFormat="1" applyFont="1" applyFill="1" applyBorder="1"/>
    <xf numFmtId="0" fontId="9" fillId="0" borderId="0" xfId="2" applyFont="1"/>
    <xf numFmtId="165" fontId="8" fillId="5" borderId="1" xfId="2" applyNumberFormat="1" applyFont="1" applyFill="1" applyBorder="1"/>
    <xf numFmtId="4" fontId="7" fillId="0" borderId="53" xfId="2" applyNumberFormat="1" applyFont="1" applyBorder="1"/>
    <xf numFmtId="4" fontId="7" fillId="0" borderId="53" xfId="2" applyNumberFormat="1" applyFont="1" applyFill="1" applyBorder="1"/>
    <xf numFmtId="0" fontId="13" fillId="0" borderId="2" xfId="2" applyFont="1" applyFill="1" applyBorder="1" applyAlignment="1" applyProtection="1">
      <alignment horizontal="left" indent="1"/>
    </xf>
    <xf numFmtId="4" fontId="7" fillId="0" borderId="55" xfId="2" applyNumberFormat="1" applyFont="1" applyBorder="1"/>
    <xf numFmtId="4" fontId="7" fillId="0" borderId="55" xfId="2" applyNumberFormat="1" applyFont="1" applyFill="1" applyBorder="1"/>
    <xf numFmtId="0" fontId="13" fillId="2" borderId="1" xfId="1" applyFont="1" applyFill="1" applyBorder="1" applyAlignment="1" applyProtection="1">
      <alignment horizontal="left" indent="1"/>
    </xf>
    <xf numFmtId="0" fontId="7" fillId="0" borderId="0" xfId="2" applyFont="1" applyFill="1"/>
    <xf numFmtId="165" fontId="8" fillId="2" borderId="1" xfId="2" applyNumberFormat="1" applyFont="1" applyFill="1" applyBorder="1"/>
    <xf numFmtId="0" fontId="13" fillId="3" borderId="1" xfId="1" applyFont="1" applyFill="1" applyBorder="1" applyAlignment="1" applyProtection="1">
      <alignment horizontal="left" indent="1"/>
    </xf>
    <xf numFmtId="4" fontId="21" fillId="3" borderId="1" xfId="2" applyNumberFormat="1" applyFont="1" applyFill="1" applyBorder="1" applyAlignment="1">
      <alignment horizontal="right"/>
    </xf>
    <xf numFmtId="4" fontId="7" fillId="3" borderId="1" xfId="2" applyNumberFormat="1" applyFont="1" applyFill="1" applyBorder="1"/>
    <xf numFmtId="165" fontId="8" fillId="3" borderId="1" xfId="2" applyNumberFormat="1" applyFont="1" applyFill="1" applyBorder="1"/>
    <xf numFmtId="0" fontId="7" fillId="0" borderId="49" xfId="2" applyFont="1" applyBorder="1"/>
    <xf numFmtId="0" fontId="7" fillId="0" borderId="0" xfId="2" applyFont="1" applyBorder="1"/>
    <xf numFmtId="0" fontId="21" fillId="0" borderId="0" xfId="2" applyFont="1" applyBorder="1"/>
    <xf numFmtId="165" fontId="8" fillId="0" borderId="0" xfId="2" applyNumberFormat="1" applyFont="1" applyFill="1" applyBorder="1"/>
    <xf numFmtId="165" fontId="8" fillId="0" borderId="0" xfId="2" applyNumberFormat="1" applyFont="1" applyFill="1"/>
    <xf numFmtId="0" fontId="28" fillId="0" borderId="23" xfId="1" applyFont="1" applyBorder="1" applyAlignment="1" applyProtection="1">
      <alignment horizontal="center"/>
      <protection locked="0"/>
    </xf>
    <xf numFmtId="4" fontId="29" fillId="0" borderId="25" xfId="0" applyNumberFormat="1" applyFont="1" applyBorder="1" applyAlignment="1">
      <alignment horizontal="center"/>
    </xf>
    <xf numFmtId="0" fontId="28" fillId="0" borderId="24" xfId="1" applyFont="1" applyBorder="1" applyAlignment="1" applyProtection="1">
      <alignment horizontal="center"/>
      <protection locked="0"/>
    </xf>
    <xf numFmtId="4" fontId="29" fillId="0" borderId="27" xfId="0" applyNumberFormat="1" applyFont="1" applyBorder="1" applyAlignment="1">
      <alignment horizontal="center"/>
    </xf>
    <xf numFmtId="3" fontId="29" fillId="0" borderId="27" xfId="0" applyNumberFormat="1" applyFont="1" applyBorder="1" applyAlignment="1">
      <alignment horizontal="center"/>
    </xf>
    <xf numFmtId="49" fontId="0" fillId="0" borderId="0" xfId="0" applyNumberFormat="1"/>
    <xf numFmtId="49" fontId="27" fillId="0" borderId="29" xfId="1" applyNumberFormat="1" applyFont="1" applyBorder="1" applyAlignment="1" applyProtection="1">
      <alignment horizontal="left" indent="1"/>
      <protection locked="0"/>
    </xf>
    <xf numFmtId="49" fontId="12" fillId="0" borderId="49" xfId="1" applyNumberFormat="1" applyFont="1" applyBorder="1" applyAlignment="1" applyProtection="1">
      <alignment horizontal="left" indent="1"/>
      <protection locked="0"/>
    </xf>
    <xf numFmtId="49" fontId="12" fillId="0" borderId="56" xfId="1" applyNumberFormat="1" applyFont="1" applyBorder="1" applyAlignment="1" applyProtection="1">
      <alignment horizontal="left" indent="1"/>
      <protection locked="0"/>
    </xf>
    <xf numFmtId="0" fontId="28" fillId="0" borderId="29" xfId="1" applyFont="1" applyBorder="1" applyAlignment="1" applyProtection="1">
      <alignment horizontal="center"/>
      <protection locked="0"/>
    </xf>
    <xf numFmtId="0" fontId="28" fillId="0" borderId="44" xfId="1" applyFont="1" applyBorder="1" applyAlignment="1" applyProtection="1">
      <alignment horizontal="center"/>
      <protection locked="0"/>
    </xf>
    <xf numFmtId="0" fontId="28" fillId="0" borderId="57" xfId="1" applyFont="1" applyBorder="1" applyAlignment="1" applyProtection="1">
      <alignment horizontal="center"/>
    </xf>
    <xf numFmtId="4" fontId="13" fillId="0" borderId="34" xfId="1" applyNumberFormat="1" applyFont="1" applyBorder="1" applyAlignment="1" applyProtection="1">
      <alignment horizontal="center"/>
    </xf>
    <xf numFmtId="0" fontId="29" fillId="0" borderId="0" xfId="0" applyFont="1"/>
    <xf numFmtId="0" fontId="30" fillId="0" borderId="0" xfId="0" applyFont="1"/>
    <xf numFmtId="0" fontId="31" fillId="0" borderId="0" xfId="0" applyFont="1"/>
    <xf numFmtId="4" fontId="2" fillId="0" borderId="20" xfId="0" applyNumberFormat="1" applyFont="1" applyBorder="1" applyAlignment="1">
      <alignment horizontal="center"/>
    </xf>
    <xf numFmtId="4" fontId="2" fillId="0" borderId="19" xfId="0" applyNumberFormat="1" applyFont="1" applyBorder="1" applyAlignment="1">
      <alignment horizontal="right"/>
    </xf>
    <xf numFmtId="4" fontId="0" fillId="0" borderId="3" xfId="0" applyNumberFormat="1" applyBorder="1"/>
    <xf numFmtId="4" fontId="0" fillId="0" borderId="1" xfId="0" applyNumberFormat="1" applyBorder="1"/>
    <xf numFmtId="4" fontId="1" fillId="0" borderId="3" xfId="0" applyNumberFormat="1" applyFont="1" applyBorder="1"/>
    <xf numFmtId="4" fontId="6" fillId="0" borderId="19" xfId="0" applyNumberFormat="1" applyFont="1" applyBorder="1" applyAlignment="1">
      <alignment horizontal="right"/>
    </xf>
    <xf numFmtId="4" fontId="1" fillId="2" borderId="1" xfId="0" applyNumberFormat="1" applyFont="1" applyFill="1" applyBorder="1"/>
    <xf numFmtId="4" fontId="1" fillId="0" borderId="15" xfId="0" applyNumberFormat="1" applyFont="1" applyBorder="1"/>
    <xf numFmtId="4" fontId="2" fillId="0" borderId="33" xfId="0" applyNumberFormat="1" applyFont="1" applyBorder="1" applyAlignment="1">
      <alignment horizontal="right"/>
    </xf>
    <xf numFmtId="4" fontId="1" fillId="0" borderId="13" xfId="0" applyNumberFormat="1" applyFont="1" applyBorder="1"/>
    <xf numFmtId="4" fontId="6" fillId="0" borderId="8" xfId="0" applyNumberFormat="1" applyFont="1" applyBorder="1" applyAlignment="1">
      <alignment horizontal="right"/>
    </xf>
    <xf numFmtId="4" fontId="0" fillId="0" borderId="15" xfId="0" applyNumberFormat="1" applyBorder="1"/>
    <xf numFmtId="4" fontId="0" fillId="0" borderId="10" xfId="0" applyNumberFormat="1" applyBorder="1"/>
    <xf numFmtId="4" fontId="0" fillId="0" borderId="30" xfId="0" applyNumberFormat="1" applyBorder="1"/>
    <xf numFmtId="4" fontId="0" fillId="0" borderId="31" xfId="0" applyNumberFormat="1" applyBorder="1"/>
    <xf numFmtId="4" fontId="2" fillId="0" borderId="32" xfId="0" applyNumberFormat="1" applyFont="1" applyBorder="1" applyAlignment="1">
      <alignment horizontal="right"/>
    </xf>
    <xf numFmtId="4" fontId="2" fillId="0" borderId="18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4" fontId="0" fillId="0" borderId="1" xfId="0" applyNumberFormat="1" applyFont="1" applyBorder="1" applyAlignment="1">
      <alignment horizontal="right"/>
    </xf>
    <xf numFmtId="4" fontId="0" fillId="0" borderId="18" xfId="0" applyNumberFormat="1" applyFont="1" applyBorder="1" applyAlignment="1">
      <alignment horizontal="right"/>
    </xf>
    <xf numFmtId="4" fontId="2" fillId="0" borderId="20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" fillId="0" borderId="3" xfId="0" applyNumberFormat="1" applyFont="1" applyBorder="1" applyAlignment="1">
      <alignment horizontal="right"/>
    </xf>
    <xf numFmtId="4" fontId="1" fillId="2" borderId="1" xfId="0" applyNumberFormat="1" applyFont="1" applyFill="1" applyBorder="1" applyAlignment="1">
      <alignment horizontal="right"/>
    </xf>
    <xf numFmtId="4" fontId="1" fillId="0" borderId="15" xfId="0" applyNumberFormat="1" applyFont="1" applyBorder="1" applyAlignment="1">
      <alignment horizontal="right"/>
    </xf>
    <xf numFmtId="4" fontId="1" fillId="0" borderId="13" xfId="0" applyNumberFormat="1" applyFont="1" applyBorder="1" applyAlignment="1">
      <alignment horizontal="right"/>
    </xf>
    <xf numFmtId="4" fontId="0" fillId="0" borderId="15" xfId="0" applyNumberFormat="1" applyBorder="1" applyAlignment="1">
      <alignment horizontal="right"/>
    </xf>
    <xf numFmtId="4" fontId="0" fillId="0" borderId="10" xfId="0" applyNumberFormat="1" applyBorder="1" applyAlignment="1">
      <alignment horizontal="right"/>
    </xf>
    <xf numFmtId="4" fontId="0" fillId="0" borderId="30" xfId="0" applyNumberFormat="1" applyBorder="1" applyAlignment="1">
      <alignment horizontal="right"/>
    </xf>
    <xf numFmtId="4" fontId="0" fillId="0" borderId="31" xfId="0" applyNumberFormat="1" applyBorder="1" applyAlignment="1">
      <alignment horizontal="right"/>
    </xf>
    <xf numFmtId="4" fontId="21" fillId="0" borderId="35" xfId="2" applyNumberFormat="1" applyFont="1" applyFill="1" applyBorder="1" applyAlignment="1">
      <alignment horizontal="right"/>
    </xf>
    <xf numFmtId="49" fontId="9" fillId="2" borderId="1" xfId="2" applyNumberFormat="1" applyFont="1" applyFill="1" applyBorder="1" applyAlignment="1">
      <alignment horizontal="center" vertical="center" textRotation="90" wrapText="1"/>
    </xf>
    <xf numFmtId="4" fontId="7" fillId="0" borderId="58" xfId="2" applyNumberFormat="1" applyFont="1" applyBorder="1"/>
    <xf numFmtId="4" fontId="7" fillId="0" borderId="58" xfId="2" applyNumberFormat="1" applyFont="1" applyFill="1" applyBorder="1"/>
    <xf numFmtId="4" fontId="21" fillId="0" borderId="18" xfId="2" applyNumberFormat="1" applyFont="1" applyFill="1" applyBorder="1" applyAlignment="1">
      <alignment horizontal="right"/>
    </xf>
    <xf numFmtId="4" fontId="7" fillId="0" borderId="59" xfId="2" applyNumberFormat="1" applyFont="1" applyBorder="1"/>
    <xf numFmtId="4" fontId="7" fillId="0" borderId="59" xfId="2" applyNumberFormat="1" applyFont="1" applyFill="1" applyBorder="1"/>
    <xf numFmtId="4" fontId="9" fillId="2" borderId="1" xfId="2" applyNumberFormat="1" applyFont="1" applyFill="1" applyBorder="1" applyAlignment="1">
      <alignment horizontal="right"/>
    </xf>
    <xf numFmtId="4" fontId="7" fillId="0" borderId="53" xfId="2" applyNumberFormat="1" applyFont="1" applyFill="1" applyBorder="1" applyAlignment="1">
      <alignment horizontal="right"/>
    </xf>
    <xf numFmtId="4" fontId="7" fillId="0" borderId="53" xfId="2" applyNumberFormat="1" applyFont="1" applyFill="1" applyBorder="1" applyAlignment="1">
      <alignment horizontal="right" vertical="center"/>
    </xf>
    <xf numFmtId="4" fontId="7" fillId="0" borderId="55" xfId="2" applyNumberFormat="1" applyFont="1" applyFill="1" applyBorder="1" applyAlignment="1">
      <alignment horizontal="right"/>
    </xf>
    <xf numFmtId="4" fontId="7" fillId="0" borderId="59" xfId="2" applyNumberFormat="1" applyFont="1" applyFill="1" applyBorder="1" applyAlignment="1">
      <alignment horizontal="right"/>
    </xf>
    <xf numFmtId="4" fontId="7" fillId="0" borderId="58" xfId="2" applyNumberFormat="1" applyFont="1" applyFill="1" applyBorder="1" applyAlignment="1">
      <alignment horizontal="right"/>
    </xf>
    <xf numFmtId="4" fontId="9" fillId="2" borderId="1" xfId="2" applyNumberFormat="1" applyFont="1" applyFill="1" applyBorder="1"/>
    <xf numFmtId="4" fontId="9" fillId="3" borderId="1" xfId="2" applyNumberFormat="1" applyFont="1" applyFill="1" applyBorder="1" applyAlignment="1">
      <alignment horizontal="right"/>
    </xf>
    <xf numFmtId="49" fontId="9" fillId="6" borderId="1" xfId="2" applyNumberFormat="1" applyFont="1" applyFill="1" applyBorder="1" applyAlignment="1">
      <alignment horizontal="center" vertical="center" textRotation="90" wrapText="1"/>
    </xf>
    <xf numFmtId="4" fontId="7" fillId="0" borderId="54" xfId="2" applyNumberFormat="1" applyFont="1" applyFill="1" applyBorder="1" applyAlignment="1"/>
    <xf numFmtId="4" fontId="7" fillId="0" borderId="54" xfId="2" applyNumberFormat="1" applyFont="1" applyBorder="1" applyAlignment="1"/>
    <xf numFmtId="4" fontId="7" fillId="0" borderId="58" xfId="2" applyNumberFormat="1" applyFont="1" applyBorder="1" applyAlignment="1"/>
    <xf numFmtId="4" fontId="7" fillId="0" borderId="58" xfId="2" applyNumberFormat="1" applyFont="1" applyFill="1" applyBorder="1" applyAlignment="1"/>
    <xf numFmtId="4" fontId="7" fillId="0" borderId="53" xfId="2" applyNumberFormat="1" applyFont="1" applyBorder="1" applyAlignment="1"/>
    <xf numFmtId="4" fontId="7" fillId="0" borderId="53" xfId="2" applyNumberFormat="1" applyFont="1" applyFill="1" applyBorder="1" applyAlignment="1"/>
    <xf numFmtId="4" fontId="7" fillId="3" borderId="1" xfId="2" applyNumberFormat="1" applyFont="1" applyFill="1" applyBorder="1" applyAlignment="1"/>
    <xf numFmtId="4" fontId="9" fillId="2" borderId="1" xfId="2" applyNumberFormat="1" applyFont="1" applyFill="1" applyBorder="1" applyAlignment="1"/>
    <xf numFmtId="4" fontId="7" fillId="0" borderId="1" xfId="2" applyNumberFormat="1" applyFont="1" applyFill="1" applyBorder="1" applyAlignment="1">
      <alignment horizontal="right"/>
    </xf>
    <xf numFmtId="0" fontId="16" fillId="0" borderId="0" xfId="2" applyFont="1" applyAlignment="1">
      <alignment horizontal="left"/>
    </xf>
    <xf numFmtId="0" fontId="20" fillId="0" borderId="0" xfId="2" applyFont="1" applyAlignment="1">
      <alignment horizontal="center"/>
    </xf>
    <xf numFmtId="4" fontId="7" fillId="3" borderId="1" xfId="2" applyNumberFormat="1" applyFont="1" applyFill="1" applyBorder="1" applyAlignment="1">
      <alignment horizontal="right"/>
    </xf>
    <xf numFmtId="4" fontId="21" fillId="0" borderId="49" xfId="2" applyNumberFormat="1" applyFont="1" applyBorder="1"/>
    <xf numFmtId="4" fontId="7" fillId="0" borderId="49" xfId="2" applyNumberFormat="1" applyFont="1" applyBorder="1"/>
    <xf numFmtId="4" fontId="7" fillId="0" borderId="49" xfId="2" applyNumberFormat="1" applyFont="1" applyFill="1" applyBorder="1" applyAlignment="1">
      <alignment horizontal="right"/>
    </xf>
    <xf numFmtId="4" fontId="21" fillId="0" borderId="0" xfId="2" applyNumberFormat="1" applyFont="1" applyBorder="1"/>
    <xf numFmtId="4" fontId="7" fillId="0" borderId="0" xfId="2" applyNumberFormat="1" applyFont="1" applyBorder="1"/>
    <xf numFmtId="0" fontId="15" fillId="0" borderId="0" xfId="2" applyFont="1"/>
    <xf numFmtId="0" fontId="15" fillId="0" borderId="3" xfId="2" applyFont="1" applyBorder="1" applyAlignment="1">
      <alignment horizontal="left" wrapText="1"/>
    </xf>
    <xf numFmtId="0" fontId="15" fillId="0" borderId="0" xfId="2" applyFont="1" applyFill="1"/>
    <xf numFmtId="0" fontId="15" fillId="0" borderId="3" xfId="2" applyFont="1" applyFill="1" applyBorder="1" applyAlignment="1">
      <alignment horizontal="left" wrapText="1"/>
    </xf>
    <xf numFmtId="0" fontId="15" fillId="2" borderId="1" xfId="2" applyFont="1" applyFill="1" applyBorder="1" applyAlignment="1">
      <alignment horizontal="left" wrapText="1"/>
    </xf>
    <xf numFmtId="0" fontId="15" fillId="3" borderId="1" xfId="2" applyFont="1" applyFill="1" applyBorder="1" applyAlignment="1">
      <alignment horizontal="left" wrapText="1"/>
    </xf>
    <xf numFmtId="4" fontId="21" fillId="0" borderId="49" xfId="2" applyNumberFormat="1" applyFont="1" applyFill="1" applyBorder="1"/>
    <xf numFmtId="4" fontId="9" fillId="0" borderId="0" xfId="2" applyNumberFormat="1" applyFont="1" applyFill="1" applyBorder="1"/>
    <xf numFmtId="4" fontId="21" fillId="0" borderId="0" xfId="2" applyNumberFormat="1" applyFont="1" applyFill="1" applyBorder="1"/>
    <xf numFmtId="0" fontId="9" fillId="0" borderId="0" xfId="2" applyFont="1" applyFill="1" applyBorder="1"/>
    <xf numFmtId="0" fontId="1" fillId="0" borderId="2" xfId="0" applyFont="1" applyBorder="1"/>
    <xf numFmtId="0" fontId="1" fillId="0" borderId="4" xfId="0" applyFont="1" applyBorder="1"/>
    <xf numFmtId="0" fontId="1" fillId="0" borderId="3" xfId="0" applyFont="1" applyBorder="1"/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49" fontId="27" fillId="0" borderId="24" xfId="1" applyNumberFormat="1" applyFont="1" applyBorder="1" applyAlignment="1" applyProtection="1">
      <alignment horizontal="left" indent="1"/>
      <protection locked="0"/>
    </xf>
    <xf numFmtId="49" fontId="27" fillId="0" borderId="4" xfId="1" applyNumberFormat="1" applyFont="1" applyBorder="1" applyAlignment="1" applyProtection="1">
      <alignment horizontal="left" indent="1"/>
      <protection locked="0"/>
    </xf>
    <xf numFmtId="49" fontId="27" fillId="0" borderId="43" xfId="1" applyNumberFormat="1" applyFont="1" applyBorder="1" applyAlignment="1" applyProtection="1">
      <alignment horizontal="left" indent="1"/>
      <protection locked="0"/>
    </xf>
    <xf numFmtId="0" fontId="11" fillId="4" borderId="37" xfId="1" applyFont="1" applyFill="1" applyBorder="1" applyAlignment="1" applyProtection="1">
      <alignment horizontal="left"/>
    </xf>
    <xf numFmtId="0" fontId="11" fillId="4" borderId="38" xfId="1" applyFont="1" applyFill="1" applyBorder="1" applyAlignment="1" applyProtection="1">
      <alignment horizontal="left"/>
    </xf>
    <xf numFmtId="49" fontId="27" fillId="0" borderId="23" xfId="1" applyNumberFormat="1" applyFont="1" applyBorder="1" applyAlignment="1" applyProtection="1">
      <alignment horizontal="left" indent="1"/>
      <protection locked="0"/>
    </xf>
    <xf numFmtId="49" fontId="27" fillId="0" borderId="41" xfId="1" applyNumberFormat="1" applyFont="1" applyBorder="1" applyAlignment="1" applyProtection="1">
      <alignment horizontal="left" indent="1"/>
      <protection locked="0"/>
    </xf>
    <xf numFmtId="49" fontId="27" fillId="0" borderId="42" xfId="1" applyNumberFormat="1" applyFont="1" applyBorder="1" applyAlignment="1" applyProtection="1">
      <alignment horizontal="left" indent="1"/>
      <protection locked="0"/>
    </xf>
    <xf numFmtId="49" fontId="12" fillId="0" borderId="4" xfId="1" applyNumberFormat="1" applyFont="1" applyBorder="1" applyAlignment="1" applyProtection="1">
      <alignment horizontal="left" indent="1"/>
      <protection locked="0"/>
    </xf>
    <xf numFmtId="49" fontId="12" fillId="0" borderId="43" xfId="1" applyNumberFormat="1" applyFont="1" applyBorder="1" applyAlignment="1" applyProtection="1">
      <alignment horizontal="left" indent="1"/>
      <protection locked="0"/>
    </xf>
    <xf numFmtId="49" fontId="12" fillId="0" borderId="24" xfId="1" applyNumberFormat="1" applyFont="1" applyBorder="1" applyAlignment="1" applyProtection="1">
      <alignment horizontal="left" indent="1"/>
      <protection locked="0"/>
    </xf>
    <xf numFmtId="49" fontId="12" fillId="0" borderId="44" xfId="1" applyNumberFormat="1" applyFont="1" applyBorder="1" applyAlignment="1" applyProtection="1">
      <alignment horizontal="left" indent="1"/>
      <protection locked="0"/>
    </xf>
    <xf numFmtId="49" fontId="12" fillId="0" borderId="45" xfId="1" applyNumberFormat="1" applyFont="1" applyBorder="1" applyAlignment="1" applyProtection="1">
      <alignment horizontal="left" indent="1"/>
      <protection locked="0"/>
    </xf>
    <xf numFmtId="49" fontId="12" fillId="0" borderId="46" xfId="1" applyNumberFormat="1" applyFont="1" applyBorder="1" applyAlignment="1" applyProtection="1">
      <alignment horizontal="left" indent="1"/>
      <protection locked="0"/>
    </xf>
    <xf numFmtId="0" fontId="11" fillId="4" borderId="6" xfId="1" applyFont="1" applyFill="1" applyBorder="1" applyAlignment="1" applyProtection="1">
      <alignment horizontal="left"/>
    </xf>
    <xf numFmtId="0" fontId="11" fillId="4" borderId="7" xfId="1" applyFont="1" applyFill="1" applyBorder="1" applyAlignment="1" applyProtection="1">
      <alignment horizontal="left"/>
    </xf>
    <xf numFmtId="0" fontId="13" fillId="0" borderId="50" xfId="1" applyFont="1" applyBorder="1" applyAlignment="1" applyProtection="1">
      <alignment horizontal="left"/>
    </xf>
    <xf numFmtId="0" fontId="13" fillId="0" borderId="36" xfId="1" applyFont="1" applyBorder="1" applyAlignment="1" applyProtection="1">
      <alignment horizontal="left"/>
    </xf>
    <xf numFmtId="0" fontId="13" fillId="0" borderId="51" xfId="1" applyFont="1" applyBorder="1" applyAlignment="1" applyProtection="1">
      <alignment horizontal="left"/>
    </xf>
    <xf numFmtId="49" fontId="27" fillId="0" borderId="44" xfId="1" applyNumberFormat="1" applyFont="1" applyBorder="1" applyAlignment="1" applyProtection="1">
      <alignment horizontal="left" indent="1"/>
      <protection locked="0"/>
    </xf>
    <xf numFmtId="0" fontId="7" fillId="0" borderId="49" xfId="2" applyFont="1" applyBorder="1" applyAlignment="1">
      <alignment horizontal="center"/>
    </xf>
    <xf numFmtId="0" fontId="18" fillId="0" borderId="0" xfId="2" applyFont="1" applyAlignment="1">
      <alignment horizontal="center"/>
    </xf>
    <xf numFmtId="165" fontId="18" fillId="0" borderId="0" xfId="2" applyNumberFormat="1" applyFont="1" applyAlignment="1">
      <alignment horizontal="center"/>
    </xf>
    <xf numFmtId="0" fontId="33" fillId="0" borderId="0" xfId="2" applyFont="1" applyAlignment="1">
      <alignment horizontal="center"/>
    </xf>
    <xf numFmtId="0" fontId="20" fillId="0" borderId="0" xfId="2" applyFont="1" applyAlignment="1">
      <alignment horizontal="center"/>
    </xf>
    <xf numFmtId="0" fontId="1" fillId="2" borderId="2" xfId="2" applyFont="1" applyFill="1" applyBorder="1" applyAlignment="1">
      <alignment horizontal="center" vertical="center"/>
    </xf>
    <xf numFmtId="0" fontId="1" fillId="2" borderId="3" xfId="2" applyFont="1" applyFill="1" applyBorder="1" applyAlignment="1">
      <alignment horizontal="center" vertical="center"/>
    </xf>
    <xf numFmtId="0" fontId="22" fillId="2" borderId="1" xfId="1" applyFont="1" applyFill="1" applyBorder="1" applyAlignment="1" applyProtection="1">
      <alignment horizontal="left"/>
    </xf>
    <xf numFmtId="0" fontId="22" fillId="2" borderId="2" xfId="1" applyFont="1" applyFill="1" applyBorder="1" applyAlignment="1">
      <alignment horizontal="left"/>
    </xf>
    <xf numFmtId="0" fontId="22" fillId="2" borderId="3" xfId="1" applyFont="1" applyFill="1" applyBorder="1" applyAlignment="1">
      <alignment horizontal="left"/>
    </xf>
    <xf numFmtId="0" fontId="20" fillId="0" borderId="52" xfId="2" applyFont="1" applyBorder="1" applyAlignment="1">
      <alignment horizontal="center"/>
    </xf>
    <xf numFmtId="0" fontId="0" fillId="0" borderId="52" xfId="0" applyFont="1" applyBorder="1" applyAlignment="1">
      <alignment horizontal="center"/>
    </xf>
    <xf numFmtId="0" fontId="9" fillId="0" borderId="52" xfId="2" applyFont="1" applyBorder="1" applyAlignment="1">
      <alignment horizontal="center"/>
    </xf>
    <xf numFmtId="0" fontId="32" fillId="0" borderId="18" xfId="2" applyFont="1" applyBorder="1" applyAlignment="1">
      <alignment horizontal="center"/>
    </xf>
    <xf numFmtId="0" fontId="22" fillId="0" borderId="49" xfId="1" applyFont="1" applyFill="1" applyBorder="1" applyAlignment="1">
      <alignment horizontal="center"/>
    </xf>
    <xf numFmtId="0" fontId="32" fillId="0" borderId="17" xfId="2" applyFont="1" applyBorder="1" applyAlignment="1">
      <alignment horizontal="center"/>
    </xf>
  </cellXfs>
  <cellStyles count="3">
    <cellStyle name="Normální" xfId="0" builtinId="0"/>
    <cellStyle name="Normální 2" xfId="2"/>
    <cellStyle name="normální_Tabulka školy, návrh rozpočtu" xfId="1"/>
  </cellStyles>
  <dxfs count="39">
    <dxf>
      <font>
        <color theme="0"/>
      </font>
    </dxf>
    <dxf>
      <font>
        <color theme="0"/>
      </font>
    </dxf>
    <dxf>
      <font>
        <color theme="0"/>
      </font>
    </dxf>
    <dxf>
      <font>
        <color rgb="FF00B050"/>
      </font>
    </dxf>
    <dxf>
      <font>
        <color rgb="FFF29400"/>
      </font>
    </dxf>
    <dxf>
      <font>
        <color rgb="FFFF0000"/>
      </font>
    </dxf>
    <dxf>
      <font>
        <color rgb="FF00B050"/>
      </font>
    </dxf>
    <dxf>
      <font>
        <color rgb="FFF29400"/>
      </font>
    </dxf>
    <dxf>
      <font>
        <color rgb="FFFF0000"/>
      </font>
    </dxf>
    <dxf>
      <font>
        <color rgb="FF00B050"/>
      </font>
    </dxf>
    <dxf>
      <font>
        <color rgb="FFF29400"/>
      </font>
    </dxf>
    <dxf>
      <font>
        <color rgb="FFFF0000"/>
      </font>
    </dxf>
    <dxf>
      <font>
        <color rgb="FF00B050"/>
      </font>
    </dxf>
    <dxf>
      <font>
        <color rgb="FFF29400"/>
      </font>
    </dxf>
    <dxf>
      <font>
        <color rgb="FFFF0000"/>
      </font>
    </dxf>
    <dxf>
      <font>
        <color rgb="FF00B050"/>
      </font>
    </dxf>
    <dxf>
      <font>
        <color rgb="FFF29400"/>
      </font>
    </dxf>
    <dxf>
      <font>
        <color rgb="FFFF0000"/>
      </font>
    </dxf>
    <dxf>
      <font>
        <color rgb="FF00B050"/>
      </font>
    </dxf>
    <dxf>
      <font>
        <color rgb="FFF29400"/>
      </font>
    </dxf>
    <dxf>
      <font>
        <color rgb="FFFF0000"/>
      </font>
    </dxf>
    <dxf>
      <font>
        <color rgb="FF00B050"/>
      </font>
    </dxf>
    <dxf>
      <font>
        <color rgb="FFF29400"/>
      </font>
    </dxf>
    <dxf>
      <font>
        <color rgb="FFFF0000"/>
      </font>
    </dxf>
    <dxf>
      <font>
        <color rgb="FF00B050"/>
      </font>
    </dxf>
    <dxf>
      <font>
        <color rgb="FFF29400"/>
      </font>
    </dxf>
    <dxf>
      <font>
        <color rgb="FFFF0000"/>
      </font>
    </dxf>
    <dxf>
      <font>
        <color rgb="FF00B050"/>
      </font>
    </dxf>
    <dxf>
      <font>
        <color rgb="FFF29400"/>
      </font>
    </dxf>
    <dxf>
      <font>
        <color rgb="FFFF0000"/>
      </font>
    </dxf>
    <dxf>
      <font>
        <color rgb="FF00B050"/>
      </font>
    </dxf>
    <dxf>
      <font>
        <color rgb="FFF29400"/>
      </font>
    </dxf>
    <dxf>
      <font>
        <color rgb="FFFF0000"/>
      </font>
    </dxf>
    <dxf>
      <font>
        <color rgb="FF00B050"/>
      </font>
    </dxf>
    <dxf>
      <font>
        <color rgb="FFF29400"/>
      </font>
    </dxf>
    <dxf>
      <font>
        <color rgb="FFFF0000"/>
      </font>
    </dxf>
    <dxf>
      <font>
        <color rgb="FF00B050"/>
      </font>
    </dxf>
    <dxf>
      <font>
        <color rgb="FFF294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lanh\Documents\TSMCH\Rozbory\Rozbory%20n&#225;klad&#367;%20a%20v&#253;nos&#367;%20-%20hlavn&#237;%20&#269;innost%20-%20pl&#225;n%202018%20-%20&#250;prava%20mzd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lanh\Documents\TSMCH\Rozbory\Rozbory%20n&#225;klad&#367;%20a%20v&#253;nos&#367;%20-%20dopl&#328;kov&#225;%20&#269;innost%20-%20pl&#225;n%202018-&#250;prava%20mzdy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lanh\Documents\TSMCH\Rozbory\Rozbory%20n&#225;klad&#367;%20a%20v&#253;nos&#367;%20-%20hlavn&#237;%20&#269;innost%20-%20pl&#225;n%202018%20-%20&#250;prava%20mzdy+MK+svo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Č - SKUT 2017"/>
      <sheetName val="101"/>
      <sheetName val="102"/>
      <sheetName val="103"/>
      <sheetName val="104"/>
      <sheetName val="105"/>
      <sheetName val="108"/>
      <sheetName val="200"/>
      <sheetName val="201"/>
      <sheetName val="202"/>
      <sheetName val="204"/>
      <sheetName val="205"/>
      <sheetName val="206"/>
      <sheetName val="208+209"/>
      <sheetName val="210"/>
      <sheetName val="211"/>
      <sheetName val="HČ - SKUT 2016"/>
      <sheetName val="HČ - SKUT 2015"/>
      <sheetName val="HČ - SKUT 2014"/>
      <sheetName val="HČ - SKUT 2013"/>
      <sheetName val="HČ - SKUT 2012"/>
      <sheetName val="HČ - SKUT 2011"/>
      <sheetName val="pomocné 203+211"/>
      <sheetName val="Měsíční náklady"/>
      <sheetName val="Výnosy bez střediska"/>
      <sheetName val="10104"/>
      <sheetName val="203"/>
      <sheetName val="1090204"/>
      <sheetName val="1100206"/>
      <sheetName val="310210"/>
    </sheetNames>
    <sheetDataSet>
      <sheetData sheetId="0">
        <row r="150">
          <cell r="J150">
            <v>14512689.770000003</v>
          </cell>
          <cell r="K150">
            <v>7296902.6299999999</v>
          </cell>
          <cell r="L150">
            <v>14593805.26</v>
          </cell>
          <cell r="M150">
            <v>14958710.77</v>
          </cell>
        </row>
        <row r="151">
          <cell r="J151">
            <v>0</v>
          </cell>
          <cell r="K151">
            <v>0</v>
          </cell>
          <cell r="L151">
            <v>0</v>
          </cell>
          <cell r="M151">
            <v>0</v>
          </cell>
        </row>
        <row r="152">
          <cell r="J152">
            <v>2726740</v>
          </cell>
          <cell r="K152">
            <v>1291593</v>
          </cell>
          <cell r="L152">
            <v>2583186</v>
          </cell>
          <cell r="M152">
            <v>2460000</v>
          </cell>
        </row>
        <row r="153">
          <cell r="J153">
            <v>1704204</v>
          </cell>
          <cell r="K153">
            <v>852102</v>
          </cell>
          <cell r="L153">
            <v>1704204</v>
          </cell>
          <cell r="M153">
            <v>1579792</v>
          </cell>
        </row>
        <row r="154">
          <cell r="J154">
            <v>0</v>
          </cell>
          <cell r="K154">
            <v>0</v>
          </cell>
          <cell r="L154">
            <v>0</v>
          </cell>
          <cell r="M154">
            <v>0</v>
          </cell>
        </row>
        <row r="155">
          <cell r="J155">
            <v>1017943.9200000018</v>
          </cell>
          <cell r="K155">
            <v>678330.9299999997</v>
          </cell>
          <cell r="L155">
            <v>1356661.8599999994</v>
          </cell>
          <cell r="M155">
            <v>0</v>
          </cell>
        </row>
        <row r="156">
          <cell r="J156">
            <v>0</v>
          </cell>
          <cell r="K156">
            <v>0</v>
          </cell>
          <cell r="L156">
            <v>0</v>
          </cell>
          <cell r="M156">
            <v>0</v>
          </cell>
        </row>
        <row r="157">
          <cell r="J157">
            <v>352950.35</v>
          </cell>
          <cell r="K157">
            <v>158851.24</v>
          </cell>
          <cell r="L157">
            <v>317702.48</v>
          </cell>
          <cell r="M157">
            <v>0</v>
          </cell>
        </row>
        <row r="159">
          <cell r="J159">
            <v>3714243.54</v>
          </cell>
          <cell r="K159">
            <v>1646200.65</v>
          </cell>
          <cell r="L159">
            <v>3292401.3</v>
          </cell>
          <cell r="M159">
            <v>2452740</v>
          </cell>
        </row>
        <row r="160">
          <cell r="J160">
            <v>11465717.319999997</v>
          </cell>
          <cell r="K160">
            <v>5887770.9100000011</v>
          </cell>
          <cell r="L160">
            <v>11675541.820000002</v>
          </cell>
          <cell r="M160">
            <v>12641075.219999999</v>
          </cell>
        </row>
        <row r="161">
          <cell r="J161">
            <v>8800015.3799999971</v>
          </cell>
          <cell r="K161">
            <v>4245955.13</v>
          </cell>
          <cell r="L161">
            <v>8491910.2599999998</v>
          </cell>
          <cell r="M161">
            <v>8905882.6799999997</v>
          </cell>
        </row>
        <row r="162">
          <cell r="J162">
            <v>28012958.550000004</v>
          </cell>
          <cell r="K162">
            <v>13991171.709999999</v>
          </cell>
          <cell r="L162">
            <v>27803320.579999998</v>
          </cell>
          <cell r="M162">
            <v>26689179.546999998</v>
          </cell>
        </row>
        <row r="163">
          <cell r="J163">
            <v>39013044</v>
          </cell>
          <cell r="K163">
            <v>20619722</v>
          </cell>
          <cell r="L163">
            <v>44983244.649999991</v>
          </cell>
          <cell r="M163">
            <v>43409204.650000006</v>
          </cell>
        </row>
        <row r="164">
          <cell r="J164">
            <v>38516741</v>
          </cell>
          <cell r="K164">
            <v>20278742</v>
          </cell>
          <cell r="L164">
            <v>44267186.649999991</v>
          </cell>
          <cell r="M164">
            <v>42492439.650000006</v>
          </cell>
        </row>
        <row r="165">
          <cell r="J165">
            <v>496303</v>
          </cell>
          <cell r="K165">
            <v>340980</v>
          </cell>
          <cell r="L165">
            <v>716058.00000000012</v>
          </cell>
          <cell r="M165">
            <v>916765.00000000012</v>
          </cell>
        </row>
        <row r="166">
          <cell r="J166">
            <v>13508024.16</v>
          </cell>
          <cell r="K166">
            <v>7092274.7199999997</v>
          </cell>
          <cell r="L166">
            <v>15544327.615000002</v>
          </cell>
          <cell r="M166">
            <v>14952629.354249999</v>
          </cell>
        </row>
        <row r="167">
          <cell r="J167">
            <v>70584.759999999995</v>
          </cell>
          <cell r="K167">
            <v>64505.7</v>
          </cell>
          <cell r="L167">
            <v>129011.4</v>
          </cell>
          <cell r="M167">
            <v>75700</v>
          </cell>
        </row>
        <row r="168">
          <cell r="J168">
            <v>8901586.3300000001</v>
          </cell>
          <cell r="K168">
            <v>4570760.8900000006</v>
          </cell>
          <cell r="L168">
            <v>9141521.7800000012</v>
          </cell>
          <cell r="M168">
            <v>8998076</v>
          </cell>
        </row>
        <row r="169">
          <cell r="J169">
            <v>9037933.570000004</v>
          </cell>
          <cell r="K169">
            <v>6527300.1900000041</v>
          </cell>
          <cell r="L169">
            <v>8063758.6750000026</v>
          </cell>
          <cell r="M169">
            <v>7748312.3197499961</v>
          </cell>
        </row>
        <row r="173">
          <cell r="J173">
            <v>101130999.99999999</v>
          </cell>
          <cell r="K173">
            <v>53900000</v>
          </cell>
          <cell r="L173">
            <v>105643000</v>
          </cell>
          <cell r="M173">
            <v>105643000</v>
          </cell>
        </row>
      </sheetData>
      <sheetData sheetId="1">
        <row r="143">
          <cell r="CD143">
            <v>0</v>
          </cell>
          <cell r="DE143">
            <v>0</v>
          </cell>
        </row>
        <row r="144">
          <cell r="CD144">
            <v>0</v>
          </cell>
          <cell r="DE144">
            <v>0</v>
          </cell>
        </row>
        <row r="145">
          <cell r="CD145">
            <v>0</v>
          </cell>
          <cell r="DE145">
            <v>0</v>
          </cell>
        </row>
        <row r="146">
          <cell r="CD146">
            <v>0</v>
          </cell>
          <cell r="DE146">
            <v>0</v>
          </cell>
        </row>
        <row r="147">
          <cell r="CD147">
            <v>0</v>
          </cell>
          <cell r="DE147">
            <v>0</v>
          </cell>
        </row>
        <row r="148">
          <cell r="CD148">
            <v>60086</v>
          </cell>
          <cell r="DE148">
            <v>0</v>
          </cell>
        </row>
        <row r="150">
          <cell r="CD150">
            <v>111767.41</v>
          </cell>
          <cell r="DE150">
            <v>54000</v>
          </cell>
        </row>
        <row r="151">
          <cell r="CD151">
            <v>266216.39000000007</v>
          </cell>
          <cell r="DE151">
            <v>244999.99999999997</v>
          </cell>
        </row>
        <row r="152">
          <cell r="CD152">
            <v>175973.54000000004</v>
          </cell>
          <cell r="DE152">
            <v>162867</v>
          </cell>
        </row>
        <row r="153">
          <cell r="CD153">
            <v>1449853.0400000003</v>
          </cell>
          <cell r="DE153">
            <v>1518581.0970000001</v>
          </cell>
        </row>
        <row r="154">
          <cell r="CD154">
            <v>5854909</v>
          </cell>
          <cell r="DE154">
            <v>7235384.9000000004</v>
          </cell>
        </row>
        <row r="155">
          <cell r="CD155">
            <v>2148145.3200000003</v>
          </cell>
          <cell r="DE155">
            <v>2604738.5640000002</v>
          </cell>
        </row>
        <row r="156">
          <cell r="CD156">
            <v>33670.76</v>
          </cell>
          <cell r="DE156">
            <v>36000</v>
          </cell>
        </row>
        <row r="157">
          <cell r="CD157">
            <v>605658.05000000005</v>
          </cell>
          <cell r="DE157">
            <v>652000.00000000012</v>
          </cell>
        </row>
        <row r="158">
          <cell r="CD158">
            <v>-10646193.51</v>
          </cell>
          <cell r="DE158">
            <v>-12508571.560000001</v>
          </cell>
        </row>
        <row r="160">
          <cell r="CD160">
            <v>0</v>
          </cell>
          <cell r="DE160">
            <v>0</v>
          </cell>
        </row>
      </sheetData>
      <sheetData sheetId="2">
        <row r="143">
          <cell r="CD143">
            <v>0</v>
          </cell>
          <cell r="DF143">
            <v>0</v>
          </cell>
        </row>
        <row r="144">
          <cell r="CD144">
            <v>0</v>
          </cell>
          <cell r="DF144">
            <v>0</v>
          </cell>
        </row>
        <row r="145">
          <cell r="CD145">
            <v>0</v>
          </cell>
          <cell r="DF145">
            <v>0</v>
          </cell>
        </row>
        <row r="146">
          <cell r="CD146">
            <v>0</v>
          </cell>
          <cell r="DF146">
            <v>0</v>
          </cell>
        </row>
        <row r="147">
          <cell r="CD147">
            <v>0</v>
          </cell>
          <cell r="DF147">
            <v>0</v>
          </cell>
        </row>
        <row r="148">
          <cell r="CD148">
            <v>0</v>
          </cell>
          <cell r="DF148">
            <v>0</v>
          </cell>
        </row>
        <row r="150">
          <cell r="CD150">
            <v>440229.88</v>
          </cell>
          <cell r="DF150">
            <v>161000</v>
          </cell>
        </row>
        <row r="151">
          <cell r="CD151">
            <v>261239.7</v>
          </cell>
          <cell r="DF151">
            <v>367000</v>
          </cell>
        </row>
        <row r="152">
          <cell r="CD152">
            <v>604908.44000000006</v>
          </cell>
          <cell r="DF152">
            <v>608890</v>
          </cell>
        </row>
        <row r="153">
          <cell r="CD153">
            <v>764676.6100000001</v>
          </cell>
          <cell r="DF153">
            <v>768204</v>
          </cell>
        </row>
        <row r="154">
          <cell r="CD154">
            <v>1215277</v>
          </cell>
          <cell r="DF154">
            <v>1404000</v>
          </cell>
        </row>
        <row r="155">
          <cell r="CD155">
            <v>449104.08</v>
          </cell>
          <cell r="DF155">
            <v>505440</v>
          </cell>
        </row>
        <row r="156">
          <cell r="CD156">
            <v>3200</v>
          </cell>
          <cell r="DF156">
            <v>2400</v>
          </cell>
        </row>
        <row r="157">
          <cell r="CD157">
            <v>74204.989999999991</v>
          </cell>
          <cell r="DF157">
            <v>80000</v>
          </cell>
        </row>
        <row r="158">
          <cell r="CD158">
            <v>-3812840.7</v>
          </cell>
          <cell r="DF158">
            <v>-3896934</v>
          </cell>
        </row>
        <row r="160">
          <cell r="CD160">
            <v>0</v>
          </cell>
          <cell r="DF160">
            <v>0</v>
          </cell>
        </row>
      </sheetData>
      <sheetData sheetId="3">
        <row r="143">
          <cell r="CD143">
            <v>47129.579999999994</v>
          </cell>
          <cell r="CS143">
            <v>40000</v>
          </cell>
        </row>
        <row r="144">
          <cell r="CD144">
            <v>0</v>
          </cell>
          <cell r="CS144">
            <v>0</v>
          </cell>
        </row>
        <row r="145">
          <cell r="CD145">
            <v>192.8</v>
          </cell>
          <cell r="CS145">
            <v>0</v>
          </cell>
        </row>
        <row r="146">
          <cell r="CD146">
            <v>0</v>
          </cell>
          <cell r="CS146">
            <v>0</v>
          </cell>
        </row>
        <row r="147">
          <cell r="CD147">
            <v>0</v>
          </cell>
          <cell r="CS147">
            <v>0</v>
          </cell>
        </row>
        <row r="148">
          <cell r="CD148">
            <v>0</v>
          </cell>
          <cell r="CS148">
            <v>0</v>
          </cell>
        </row>
        <row r="150">
          <cell r="CD150">
            <v>0</v>
          </cell>
          <cell r="CS150">
            <v>0</v>
          </cell>
        </row>
        <row r="151">
          <cell r="CD151">
            <v>25054.859999999997</v>
          </cell>
          <cell r="CS151">
            <v>27000</v>
          </cell>
        </row>
        <row r="152">
          <cell r="CD152">
            <v>38598.25</v>
          </cell>
          <cell r="CS152">
            <v>37968</v>
          </cell>
        </row>
        <row r="153">
          <cell r="CD153">
            <v>43060.43</v>
          </cell>
          <cell r="CS153">
            <v>34239.210000000006</v>
          </cell>
        </row>
        <row r="154">
          <cell r="CD154">
            <v>406770</v>
          </cell>
          <cell r="CS154">
            <v>412677.20000000007</v>
          </cell>
        </row>
        <row r="155">
          <cell r="CD155">
            <v>147947.96</v>
          </cell>
          <cell r="CS155">
            <v>148563.79200000002</v>
          </cell>
        </row>
        <row r="156">
          <cell r="CD156">
            <v>0</v>
          </cell>
          <cell r="CS156">
            <v>0</v>
          </cell>
        </row>
        <row r="157">
          <cell r="CD157">
            <v>0</v>
          </cell>
          <cell r="CS157">
            <v>0</v>
          </cell>
        </row>
        <row r="158">
          <cell r="CD158">
            <v>187162.58</v>
          </cell>
          <cell r="CS158">
            <v>111000</v>
          </cell>
        </row>
        <row r="160">
          <cell r="CD160">
            <v>746155.46</v>
          </cell>
          <cell r="CS160">
            <v>730000</v>
          </cell>
        </row>
      </sheetData>
      <sheetData sheetId="4">
        <row r="143">
          <cell r="CD143">
            <v>2416954.9300000002</v>
          </cell>
          <cell r="CS143">
            <v>2550000</v>
          </cell>
        </row>
        <row r="144">
          <cell r="CD144">
            <v>0</v>
          </cell>
          <cell r="CS144">
            <v>0</v>
          </cell>
        </row>
        <row r="145">
          <cell r="CD145">
            <v>26130.17</v>
          </cell>
          <cell r="CS145">
            <v>0</v>
          </cell>
        </row>
        <row r="146">
          <cell r="CD146">
            <v>0</v>
          </cell>
          <cell r="CS146">
            <v>0</v>
          </cell>
        </row>
        <row r="147">
          <cell r="CD147">
            <v>0</v>
          </cell>
          <cell r="CS147">
            <v>0</v>
          </cell>
        </row>
        <row r="148">
          <cell r="CD148">
            <v>392884.98000000004</v>
          </cell>
          <cell r="CS148">
            <v>0</v>
          </cell>
        </row>
        <row r="150">
          <cell r="CD150">
            <v>696082.62999999989</v>
          </cell>
          <cell r="CS150">
            <v>565000</v>
          </cell>
        </row>
        <row r="151">
          <cell r="CD151">
            <v>863025.92</v>
          </cell>
          <cell r="CS151">
            <v>900000</v>
          </cell>
        </row>
        <row r="152">
          <cell r="CD152">
            <v>780590.92</v>
          </cell>
          <cell r="CS152">
            <v>790951</v>
          </cell>
        </row>
        <row r="153">
          <cell r="CD153">
            <v>1032518.1500000001</v>
          </cell>
          <cell r="CS153">
            <v>1336174</v>
          </cell>
        </row>
        <row r="154">
          <cell r="CD154">
            <v>2695220</v>
          </cell>
          <cell r="CS154">
            <v>3242500</v>
          </cell>
        </row>
        <row r="155">
          <cell r="CD155">
            <v>1008225.25</v>
          </cell>
          <cell r="CS155">
            <v>1148400</v>
          </cell>
        </row>
        <row r="156">
          <cell r="CD156">
            <v>10119</v>
          </cell>
          <cell r="CS156">
            <v>19900</v>
          </cell>
        </row>
        <row r="157">
          <cell r="CD157">
            <v>460024.19</v>
          </cell>
          <cell r="CS157">
            <v>500000</v>
          </cell>
        </row>
        <row r="158">
          <cell r="CD158">
            <v>-5126042.58</v>
          </cell>
          <cell r="CS158">
            <v>-5962000</v>
          </cell>
        </row>
        <row r="160">
          <cell r="CD160">
            <v>0</v>
          </cell>
          <cell r="CS160">
            <v>0</v>
          </cell>
        </row>
      </sheetData>
      <sheetData sheetId="5">
        <row r="143">
          <cell r="CD143">
            <v>54631.15</v>
          </cell>
          <cell r="CS143">
            <v>50000</v>
          </cell>
        </row>
        <row r="144">
          <cell r="CD144">
            <v>0</v>
          </cell>
          <cell r="CS144">
            <v>0</v>
          </cell>
        </row>
        <row r="145">
          <cell r="CD145">
            <v>0</v>
          </cell>
          <cell r="CS145">
            <v>0</v>
          </cell>
        </row>
        <row r="146">
          <cell r="CD146">
            <v>0</v>
          </cell>
          <cell r="CS146">
            <v>0</v>
          </cell>
        </row>
        <row r="147">
          <cell r="CD147">
            <v>0</v>
          </cell>
          <cell r="CS147">
            <v>0</v>
          </cell>
        </row>
        <row r="148">
          <cell r="CD148">
            <v>2525.9499999999998</v>
          </cell>
          <cell r="CS148">
            <v>0</v>
          </cell>
        </row>
        <row r="150">
          <cell r="CD150">
            <v>2450</v>
          </cell>
          <cell r="CS150">
            <v>0</v>
          </cell>
        </row>
        <row r="151">
          <cell r="CD151">
            <v>659.34</v>
          </cell>
          <cell r="CS151">
            <v>3500</v>
          </cell>
        </row>
        <row r="152">
          <cell r="CD152">
            <v>63038.479999999996</v>
          </cell>
          <cell r="CS152">
            <v>59091</v>
          </cell>
        </row>
        <row r="153">
          <cell r="CD153">
            <v>18379.34</v>
          </cell>
          <cell r="CS153">
            <v>22023.34</v>
          </cell>
        </row>
        <row r="154">
          <cell r="CD154">
            <v>265719</v>
          </cell>
          <cell r="CS154">
            <v>239778</v>
          </cell>
        </row>
        <row r="155">
          <cell r="CD155">
            <v>94333.6</v>
          </cell>
          <cell r="CS155">
            <v>86320.08</v>
          </cell>
        </row>
        <row r="156">
          <cell r="CD156">
            <v>0</v>
          </cell>
          <cell r="CS156">
            <v>0</v>
          </cell>
        </row>
        <row r="157">
          <cell r="CD157">
            <v>205.7</v>
          </cell>
          <cell r="CS157">
            <v>0</v>
          </cell>
        </row>
        <row r="158">
          <cell r="CD158">
            <v>130165.92999999998</v>
          </cell>
          <cell r="CS158">
            <v>121000</v>
          </cell>
        </row>
        <row r="160">
          <cell r="CD160">
            <v>461907.6</v>
          </cell>
          <cell r="CS160">
            <v>480000</v>
          </cell>
        </row>
      </sheetData>
      <sheetData sheetId="6">
        <row r="143">
          <cell r="CD143">
            <v>0</v>
          </cell>
          <cell r="CS143">
            <v>0</v>
          </cell>
        </row>
        <row r="144">
          <cell r="CD144">
            <v>0</v>
          </cell>
          <cell r="CS144">
            <v>0</v>
          </cell>
        </row>
        <row r="145">
          <cell r="CD145">
            <v>0</v>
          </cell>
          <cell r="CS145">
            <v>0</v>
          </cell>
        </row>
        <row r="146">
          <cell r="CD146">
            <v>0</v>
          </cell>
          <cell r="CS146">
            <v>0</v>
          </cell>
        </row>
        <row r="147">
          <cell r="CD147">
            <v>0</v>
          </cell>
          <cell r="CS147">
            <v>0</v>
          </cell>
        </row>
        <row r="148">
          <cell r="CD148">
            <v>0</v>
          </cell>
          <cell r="CS148">
            <v>0</v>
          </cell>
        </row>
        <row r="150">
          <cell r="CD150">
            <v>55984.9</v>
          </cell>
          <cell r="CS150">
            <v>20000</v>
          </cell>
        </row>
        <row r="151">
          <cell r="CD151">
            <v>23229.59</v>
          </cell>
          <cell r="CS151">
            <v>15000</v>
          </cell>
        </row>
        <row r="152">
          <cell r="CD152">
            <v>269542.19999999995</v>
          </cell>
          <cell r="CS152">
            <v>269322</v>
          </cell>
        </row>
        <row r="153">
          <cell r="CD153">
            <v>253614.71</v>
          </cell>
          <cell r="CS153">
            <v>264043</v>
          </cell>
        </row>
        <row r="154">
          <cell r="CD154">
            <v>0</v>
          </cell>
          <cell r="CS154">
            <v>0</v>
          </cell>
        </row>
        <row r="155">
          <cell r="CD155">
            <v>0</v>
          </cell>
          <cell r="CS155">
            <v>0</v>
          </cell>
        </row>
        <row r="156">
          <cell r="CD156">
            <v>0</v>
          </cell>
          <cell r="CS156">
            <v>0</v>
          </cell>
        </row>
        <row r="157">
          <cell r="CD157">
            <v>0</v>
          </cell>
          <cell r="CS157">
            <v>0</v>
          </cell>
        </row>
        <row r="158">
          <cell r="CD158">
            <v>-602371.39999999991</v>
          </cell>
          <cell r="CS158">
            <v>-568365</v>
          </cell>
        </row>
        <row r="160">
          <cell r="CD160">
            <v>0</v>
          </cell>
          <cell r="CS160">
            <v>0</v>
          </cell>
        </row>
      </sheetData>
      <sheetData sheetId="7">
        <row r="143">
          <cell r="CD143">
            <v>2667975.48</v>
          </cell>
          <cell r="CS143">
            <v>2800000</v>
          </cell>
        </row>
        <row r="144">
          <cell r="CD144">
            <v>0</v>
          </cell>
          <cell r="CS144">
            <v>0</v>
          </cell>
        </row>
        <row r="145">
          <cell r="CD145">
            <v>113241.91</v>
          </cell>
          <cell r="CS145">
            <v>250000</v>
          </cell>
        </row>
        <row r="146">
          <cell r="CD146">
            <v>0</v>
          </cell>
          <cell r="CS146">
            <v>0</v>
          </cell>
        </row>
        <row r="147">
          <cell r="CD147">
            <v>0</v>
          </cell>
          <cell r="CS147">
            <v>0</v>
          </cell>
        </row>
        <row r="148">
          <cell r="CD148">
            <v>205357.96</v>
          </cell>
          <cell r="CS148">
            <v>0</v>
          </cell>
        </row>
        <row r="150">
          <cell r="CD150">
            <v>157145.05000000002</v>
          </cell>
          <cell r="CS150">
            <v>115000</v>
          </cell>
        </row>
        <row r="151">
          <cell r="CD151">
            <v>1494943.73</v>
          </cell>
          <cell r="CS151">
            <v>1285000</v>
          </cell>
        </row>
        <row r="152">
          <cell r="CD152">
            <v>194787.16</v>
          </cell>
          <cell r="CS152">
            <v>185160</v>
          </cell>
        </row>
        <row r="153">
          <cell r="CD153">
            <v>2444894.6</v>
          </cell>
          <cell r="CS153">
            <v>2361052</v>
          </cell>
        </row>
        <row r="154">
          <cell r="CD154">
            <v>3203650</v>
          </cell>
          <cell r="CS154">
            <v>3400000</v>
          </cell>
        </row>
        <row r="155">
          <cell r="CD155">
            <v>1144757.22</v>
          </cell>
          <cell r="CS155">
            <v>1224000</v>
          </cell>
        </row>
        <row r="156">
          <cell r="CD156">
            <v>2950</v>
          </cell>
          <cell r="CS156">
            <v>2000</v>
          </cell>
        </row>
        <row r="157">
          <cell r="CD157">
            <v>2129931.12</v>
          </cell>
          <cell r="CS157">
            <v>1804829</v>
          </cell>
        </row>
        <row r="158">
          <cell r="CD158">
            <v>3421064.0300000003</v>
          </cell>
          <cell r="CS158">
            <v>4572000</v>
          </cell>
        </row>
        <row r="160">
          <cell r="CD160">
            <v>10829748.469999999</v>
          </cell>
          <cell r="CS160">
            <v>10960000</v>
          </cell>
        </row>
      </sheetData>
      <sheetData sheetId="8">
        <row r="143">
          <cell r="CD143">
            <v>1930487.45</v>
          </cell>
          <cell r="CS143">
            <v>1960000</v>
          </cell>
        </row>
        <row r="144">
          <cell r="CD144">
            <v>0</v>
          </cell>
          <cell r="CS144">
            <v>0</v>
          </cell>
        </row>
        <row r="145">
          <cell r="CD145">
            <v>38385.4</v>
          </cell>
          <cell r="CS145">
            <v>0</v>
          </cell>
        </row>
        <row r="146">
          <cell r="CD146">
            <v>0</v>
          </cell>
          <cell r="CS146">
            <v>0</v>
          </cell>
        </row>
        <row r="147">
          <cell r="CD147">
            <v>0</v>
          </cell>
          <cell r="CS147">
            <v>0</v>
          </cell>
        </row>
        <row r="148">
          <cell r="CD148">
            <v>471717.09</v>
          </cell>
          <cell r="CS148">
            <v>442296</v>
          </cell>
        </row>
        <row r="150">
          <cell r="CD150">
            <v>127793.93000000001</v>
          </cell>
          <cell r="CS150">
            <v>140000</v>
          </cell>
        </row>
        <row r="151">
          <cell r="CD151">
            <v>626061.87999999989</v>
          </cell>
          <cell r="CS151">
            <v>1392000</v>
          </cell>
        </row>
        <row r="152">
          <cell r="CD152">
            <v>155848.57999999999</v>
          </cell>
          <cell r="CS152">
            <v>160856</v>
          </cell>
        </row>
        <row r="153">
          <cell r="CD153">
            <v>1429379.14</v>
          </cell>
          <cell r="CS153">
            <v>1293610</v>
          </cell>
        </row>
        <row r="154">
          <cell r="CD154">
            <v>1055164</v>
          </cell>
          <cell r="CS154">
            <v>1334000</v>
          </cell>
        </row>
        <row r="155">
          <cell r="CD155">
            <v>376895.71</v>
          </cell>
          <cell r="CS155">
            <v>480240</v>
          </cell>
        </row>
        <row r="156">
          <cell r="CD156">
            <v>0</v>
          </cell>
          <cell r="CS156">
            <v>0</v>
          </cell>
        </row>
        <row r="157">
          <cell r="CD157">
            <v>1006315.6099999999</v>
          </cell>
          <cell r="CS157">
            <v>1050000</v>
          </cell>
        </row>
        <row r="158">
          <cell r="CD158">
            <v>1185863.0799999998</v>
          </cell>
          <cell r="CS158">
            <v>1139000</v>
          </cell>
        </row>
        <row r="160">
          <cell r="CD160">
            <v>3454701.71</v>
          </cell>
          <cell r="CS160">
            <v>4500000</v>
          </cell>
        </row>
      </sheetData>
      <sheetData sheetId="9">
        <row r="143">
          <cell r="CD143">
            <v>0</v>
          </cell>
          <cell r="CS143">
            <v>0</v>
          </cell>
        </row>
        <row r="144">
          <cell r="CD144">
            <v>0</v>
          </cell>
          <cell r="CS144">
            <v>0</v>
          </cell>
        </row>
        <row r="145">
          <cell r="CD145">
            <v>761026.81</v>
          </cell>
          <cell r="CS145">
            <v>650000</v>
          </cell>
        </row>
        <row r="146">
          <cell r="CD146">
            <v>0</v>
          </cell>
          <cell r="CS146">
            <v>0</v>
          </cell>
        </row>
        <row r="147">
          <cell r="CD147">
            <v>0</v>
          </cell>
          <cell r="CS147">
            <v>0</v>
          </cell>
        </row>
        <row r="148">
          <cell r="CD148">
            <v>483299</v>
          </cell>
          <cell r="CS148">
            <v>479496</v>
          </cell>
        </row>
        <row r="150">
          <cell r="CD150">
            <v>274644.89999999997</v>
          </cell>
          <cell r="CS150">
            <v>184640</v>
          </cell>
        </row>
        <row r="151">
          <cell r="CD151">
            <v>1085304.1299999997</v>
          </cell>
          <cell r="CS151">
            <v>1110000</v>
          </cell>
        </row>
        <row r="152">
          <cell r="CD152">
            <v>59215.669999999991</v>
          </cell>
          <cell r="CS152">
            <v>69008</v>
          </cell>
        </row>
        <row r="153">
          <cell r="CD153">
            <v>258170.95</v>
          </cell>
          <cell r="CS153">
            <v>296955</v>
          </cell>
        </row>
        <row r="154">
          <cell r="CD154">
            <v>2640276</v>
          </cell>
          <cell r="CS154">
            <v>2730019.55</v>
          </cell>
        </row>
        <row r="155">
          <cell r="CD155">
            <v>941604.79999999993</v>
          </cell>
          <cell r="CS155">
            <v>982807.03799999994</v>
          </cell>
        </row>
        <row r="156">
          <cell r="CD156">
            <v>1450</v>
          </cell>
          <cell r="CS156">
            <v>0</v>
          </cell>
        </row>
        <row r="157">
          <cell r="CD157">
            <v>1395876.77</v>
          </cell>
          <cell r="CS157">
            <v>1334160</v>
          </cell>
        </row>
        <row r="158">
          <cell r="CD158">
            <v>2680752.58</v>
          </cell>
          <cell r="CS158">
            <v>3236000</v>
          </cell>
        </row>
        <row r="160">
          <cell r="CD160">
            <v>8067302.0599999987</v>
          </cell>
          <cell r="CS160">
            <v>8746000</v>
          </cell>
        </row>
      </sheetData>
      <sheetData sheetId="10">
        <row r="143">
          <cell r="CD143">
            <v>0</v>
          </cell>
          <cell r="CS143">
            <v>0</v>
          </cell>
        </row>
        <row r="144">
          <cell r="CD144">
            <v>0</v>
          </cell>
          <cell r="CS144">
            <v>0</v>
          </cell>
        </row>
        <row r="145">
          <cell r="CD145">
            <v>1262696.52</v>
          </cell>
          <cell r="CS145">
            <v>1100000</v>
          </cell>
        </row>
        <row r="146">
          <cell r="CD146">
            <v>0</v>
          </cell>
          <cell r="CS146">
            <v>0</v>
          </cell>
        </row>
        <row r="147">
          <cell r="CD147">
            <v>0</v>
          </cell>
          <cell r="CS147">
            <v>0</v>
          </cell>
        </row>
        <row r="148">
          <cell r="CD148">
            <v>119727.99</v>
          </cell>
          <cell r="CS148">
            <v>0</v>
          </cell>
        </row>
        <row r="150">
          <cell r="CD150">
            <v>204890.59</v>
          </cell>
          <cell r="CS150">
            <v>325000</v>
          </cell>
        </row>
        <row r="151">
          <cell r="CD151">
            <v>1537140.43</v>
          </cell>
          <cell r="CS151">
            <v>1870000</v>
          </cell>
        </row>
        <row r="152">
          <cell r="CD152">
            <v>322579.77999999997</v>
          </cell>
          <cell r="CS152">
            <v>365713</v>
          </cell>
        </row>
        <row r="153">
          <cell r="CD153">
            <v>5681589.5299999993</v>
          </cell>
          <cell r="CS153">
            <v>5581276</v>
          </cell>
        </row>
        <row r="154">
          <cell r="CD154">
            <v>8998279</v>
          </cell>
          <cell r="CS154">
            <v>10056000</v>
          </cell>
        </row>
        <row r="155">
          <cell r="CD155">
            <v>3222072.75</v>
          </cell>
          <cell r="CS155">
            <v>3620160</v>
          </cell>
        </row>
        <row r="156">
          <cell r="CD156">
            <v>8550</v>
          </cell>
          <cell r="CS156">
            <v>7600</v>
          </cell>
        </row>
        <row r="157">
          <cell r="CD157">
            <v>1024146.96</v>
          </cell>
          <cell r="CS157">
            <v>1100000</v>
          </cell>
        </row>
        <row r="158">
          <cell r="CD158">
            <v>6257460.3300000001</v>
          </cell>
          <cell r="CS158">
            <v>6186712.5599999996</v>
          </cell>
        </row>
        <row r="160">
          <cell r="CD160">
            <v>25831334.920000006</v>
          </cell>
          <cell r="CS160">
            <v>27988000</v>
          </cell>
        </row>
      </sheetData>
      <sheetData sheetId="11">
        <row r="143">
          <cell r="CD143">
            <v>0</v>
          </cell>
          <cell r="CS143">
            <v>8710.77</v>
          </cell>
        </row>
        <row r="144">
          <cell r="CD144">
            <v>0</v>
          </cell>
          <cell r="CS144">
            <v>0</v>
          </cell>
        </row>
        <row r="145">
          <cell r="CD145">
            <v>38063.279999999992</v>
          </cell>
          <cell r="CS145">
            <v>0</v>
          </cell>
        </row>
        <row r="146">
          <cell r="CD146">
            <v>0</v>
          </cell>
          <cell r="CS146">
            <v>0</v>
          </cell>
        </row>
        <row r="147">
          <cell r="CD147">
            <v>0</v>
          </cell>
          <cell r="CS147">
            <v>0</v>
          </cell>
        </row>
        <row r="148">
          <cell r="CD148">
            <v>209510.99999999997</v>
          </cell>
          <cell r="CS148">
            <v>0</v>
          </cell>
        </row>
        <row r="150">
          <cell r="CD150">
            <v>461736.07999999996</v>
          </cell>
          <cell r="CS150">
            <v>160000</v>
          </cell>
        </row>
        <row r="151">
          <cell r="CD151">
            <v>645224.80000000005</v>
          </cell>
          <cell r="CS151">
            <v>773000</v>
          </cell>
        </row>
        <row r="152">
          <cell r="CD152">
            <v>5670200.9700000007</v>
          </cell>
          <cell r="CS152">
            <v>5827277.6799999997</v>
          </cell>
        </row>
        <row r="153">
          <cell r="CD153">
            <v>337221.68000000005</v>
          </cell>
          <cell r="CS153">
            <v>350552</v>
          </cell>
        </row>
        <row r="154">
          <cell r="CD154">
            <v>1669634</v>
          </cell>
          <cell r="CS154">
            <v>1930000</v>
          </cell>
        </row>
        <row r="155">
          <cell r="CD155">
            <v>602513.11</v>
          </cell>
          <cell r="CS155">
            <v>694800</v>
          </cell>
        </row>
        <row r="156">
          <cell r="CD156">
            <v>0</v>
          </cell>
          <cell r="CS156">
            <v>0</v>
          </cell>
        </row>
        <row r="157">
          <cell r="CD157">
            <v>214048.71</v>
          </cell>
          <cell r="CS157">
            <v>220000</v>
          </cell>
        </row>
        <row r="158">
          <cell r="CD158">
            <v>2994875.16</v>
          </cell>
          <cell r="CS158">
            <v>2426000</v>
          </cell>
        </row>
        <row r="160">
          <cell r="CD160">
            <v>12329908.550000001</v>
          </cell>
          <cell r="CS160">
            <v>12345000</v>
          </cell>
        </row>
      </sheetData>
      <sheetData sheetId="12">
        <row r="143">
          <cell r="CD143">
            <v>922836.77</v>
          </cell>
          <cell r="CS143">
            <v>750000</v>
          </cell>
        </row>
        <row r="144">
          <cell r="CD144">
            <v>0</v>
          </cell>
          <cell r="CS144">
            <v>0</v>
          </cell>
        </row>
        <row r="145">
          <cell r="CD145">
            <v>275299.71999999997</v>
          </cell>
          <cell r="CS145">
            <v>200000</v>
          </cell>
        </row>
        <row r="146">
          <cell r="CD146">
            <v>0</v>
          </cell>
          <cell r="CS146">
            <v>0</v>
          </cell>
        </row>
        <row r="147">
          <cell r="CD147">
            <v>0</v>
          </cell>
          <cell r="CS147">
            <v>0</v>
          </cell>
        </row>
        <row r="148">
          <cell r="CD148">
            <v>-605.65</v>
          </cell>
          <cell r="CS148">
            <v>0</v>
          </cell>
        </row>
        <row r="150">
          <cell r="CD150">
            <v>83256.03</v>
          </cell>
          <cell r="CS150">
            <v>56000</v>
          </cell>
        </row>
        <row r="151">
          <cell r="CD151">
            <v>247730.28</v>
          </cell>
          <cell r="CS151">
            <v>186000</v>
          </cell>
        </row>
        <row r="152">
          <cell r="CD152">
            <v>254974.40999999997</v>
          </cell>
          <cell r="CS152">
            <v>193832</v>
          </cell>
        </row>
        <row r="153">
          <cell r="CD153">
            <v>231104.73</v>
          </cell>
          <cell r="CS153">
            <v>254020</v>
          </cell>
        </row>
        <row r="154">
          <cell r="CD154">
            <v>2248860</v>
          </cell>
          <cell r="CS154">
            <v>2224000</v>
          </cell>
        </row>
        <row r="155">
          <cell r="CD155">
            <v>807776.72000000009</v>
          </cell>
          <cell r="CS155">
            <v>800640</v>
          </cell>
        </row>
        <row r="156">
          <cell r="CD156">
            <v>1500</v>
          </cell>
          <cell r="CS156">
            <v>1500</v>
          </cell>
        </row>
        <row r="157">
          <cell r="CD157">
            <v>46989.66</v>
          </cell>
          <cell r="CS157">
            <v>27000</v>
          </cell>
        </row>
        <row r="158">
          <cell r="CD158">
            <v>1380018.0399999998</v>
          </cell>
          <cell r="CS158">
            <v>1301000</v>
          </cell>
        </row>
        <row r="160">
          <cell r="CD160">
            <v>3550531.0500000007</v>
          </cell>
          <cell r="CS160">
            <v>4050000</v>
          </cell>
        </row>
      </sheetData>
      <sheetData sheetId="13">
        <row r="143">
          <cell r="CD143">
            <v>0</v>
          </cell>
          <cell r="CS143">
            <v>0</v>
          </cell>
        </row>
        <row r="144">
          <cell r="CD144">
            <v>0</v>
          </cell>
          <cell r="CS144">
            <v>0</v>
          </cell>
        </row>
        <row r="145">
          <cell r="CD145">
            <v>0</v>
          </cell>
          <cell r="CS145">
            <v>0</v>
          </cell>
        </row>
        <row r="146">
          <cell r="CD146">
            <v>0</v>
          </cell>
          <cell r="CS146">
            <v>0</v>
          </cell>
        </row>
        <row r="147">
          <cell r="CD147">
            <v>0</v>
          </cell>
          <cell r="CS147">
            <v>0</v>
          </cell>
        </row>
        <row r="148">
          <cell r="CD148">
            <v>0</v>
          </cell>
          <cell r="CS148">
            <v>0</v>
          </cell>
        </row>
        <row r="150">
          <cell r="CD150">
            <v>0</v>
          </cell>
          <cell r="CS150">
            <v>0</v>
          </cell>
        </row>
        <row r="151">
          <cell r="CD151">
            <v>9034.3799999999992</v>
          </cell>
          <cell r="CS151">
            <v>0</v>
          </cell>
        </row>
        <row r="152">
          <cell r="CD152">
            <v>0</v>
          </cell>
          <cell r="CS152">
            <v>0</v>
          </cell>
        </row>
        <row r="153">
          <cell r="CD153">
            <v>108570</v>
          </cell>
          <cell r="CS153">
            <v>0</v>
          </cell>
        </row>
        <row r="154">
          <cell r="CD154">
            <v>51491</v>
          </cell>
          <cell r="CS154">
            <v>0</v>
          </cell>
        </row>
        <row r="155">
          <cell r="CD155">
            <v>14385.91</v>
          </cell>
          <cell r="CS155">
            <v>0</v>
          </cell>
        </row>
        <row r="156">
          <cell r="CD156">
            <v>0</v>
          </cell>
          <cell r="CS156">
            <v>0</v>
          </cell>
        </row>
        <row r="157">
          <cell r="CD157">
            <v>0</v>
          </cell>
          <cell r="CS157">
            <v>0</v>
          </cell>
        </row>
        <row r="158">
          <cell r="CD158">
            <v>-183481.29</v>
          </cell>
          <cell r="CS158">
            <v>0</v>
          </cell>
        </row>
        <row r="160">
          <cell r="CD160">
            <v>0</v>
          </cell>
          <cell r="CS160">
            <v>0</v>
          </cell>
        </row>
      </sheetData>
      <sheetData sheetId="14">
        <row r="143">
          <cell r="CD143">
            <v>144123.79999999999</v>
          </cell>
          <cell r="CS143">
            <v>200000</v>
          </cell>
        </row>
        <row r="144">
          <cell r="CD144">
            <v>0</v>
          </cell>
          <cell r="CS144">
            <v>0</v>
          </cell>
        </row>
        <row r="145">
          <cell r="CD145">
            <v>31426.07</v>
          </cell>
          <cell r="CS145">
            <v>60000</v>
          </cell>
        </row>
        <row r="146">
          <cell r="CD146">
            <v>0</v>
          </cell>
          <cell r="CS146">
            <v>0</v>
          </cell>
        </row>
        <row r="147">
          <cell r="CD147">
            <v>0</v>
          </cell>
          <cell r="CS147">
            <v>0</v>
          </cell>
        </row>
        <row r="148">
          <cell r="CD148">
            <v>51742.96</v>
          </cell>
          <cell r="CS148">
            <v>0</v>
          </cell>
        </row>
        <row r="150">
          <cell r="CD150">
            <v>180320.44999999998</v>
          </cell>
          <cell r="CS150">
            <v>197100</v>
          </cell>
        </row>
        <row r="151">
          <cell r="CD151">
            <v>2509517.61</v>
          </cell>
          <cell r="CS151">
            <v>2617575.2199999997</v>
          </cell>
        </row>
        <row r="152">
          <cell r="CD152">
            <v>144226.70999999996</v>
          </cell>
          <cell r="CS152">
            <v>134947</v>
          </cell>
        </row>
        <row r="153">
          <cell r="CD153">
            <v>806480.55</v>
          </cell>
          <cell r="CS153">
            <v>826029.9</v>
          </cell>
        </row>
        <row r="154">
          <cell r="CD154">
            <v>4124968</v>
          </cell>
          <cell r="CS154">
            <v>4471095</v>
          </cell>
        </row>
        <row r="155">
          <cell r="CD155">
            <v>1490111.2799999998</v>
          </cell>
          <cell r="CS155">
            <v>1609594.2000000002</v>
          </cell>
        </row>
        <row r="156">
          <cell r="CD156">
            <v>7500</v>
          </cell>
          <cell r="CS156">
            <v>6300</v>
          </cell>
        </row>
        <row r="157">
          <cell r="CD157">
            <v>1251861.8900000001</v>
          </cell>
          <cell r="CS157">
            <v>1530087</v>
          </cell>
        </row>
        <row r="158">
          <cell r="CD158">
            <v>3393382.75</v>
          </cell>
          <cell r="CS158">
            <v>3661356</v>
          </cell>
        </row>
        <row r="160">
          <cell r="CD160">
            <v>13456534.229999997</v>
          </cell>
          <cell r="CS160">
            <v>14786000</v>
          </cell>
        </row>
      </sheetData>
      <sheetData sheetId="15">
        <row r="143">
          <cell r="CD143">
            <v>6328550.6100000013</v>
          </cell>
          <cell r="CS143">
            <v>6600000</v>
          </cell>
        </row>
        <row r="144">
          <cell r="CD144">
            <v>0</v>
          </cell>
          <cell r="CS144">
            <v>0</v>
          </cell>
        </row>
        <row r="145">
          <cell r="CD145">
            <v>180277.32</v>
          </cell>
          <cell r="CS145">
            <v>200000</v>
          </cell>
        </row>
        <row r="146">
          <cell r="CD146">
            <v>0</v>
          </cell>
          <cell r="CS146">
            <v>0</v>
          </cell>
        </row>
        <row r="147">
          <cell r="CD147">
            <v>0</v>
          </cell>
          <cell r="CS147">
            <v>0</v>
          </cell>
        </row>
        <row r="148">
          <cell r="CD148">
            <v>725900.64</v>
          </cell>
          <cell r="CS148">
            <v>658000</v>
          </cell>
        </row>
        <row r="150">
          <cell r="CD150">
            <v>917941.69000000018</v>
          </cell>
          <cell r="CS150">
            <v>475000</v>
          </cell>
        </row>
        <row r="151">
          <cell r="CD151">
            <v>1871334.2799999998</v>
          </cell>
          <cell r="CS151">
            <v>1850000</v>
          </cell>
        </row>
        <row r="152">
          <cell r="CD152">
            <v>65530.270000000004</v>
          </cell>
          <cell r="CS152">
            <v>40000</v>
          </cell>
        </row>
        <row r="153">
          <cell r="CD153">
            <v>13153445.09</v>
          </cell>
          <cell r="CS153">
            <v>11782420</v>
          </cell>
        </row>
        <row r="154">
          <cell r="CD154">
            <v>4582827</v>
          </cell>
          <cell r="CS154">
            <v>4729750</v>
          </cell>
        </row>
        <row r="155">
          <cell r="CD155">
            <v>1634320.9000000001</v>
          </cell>
          <cell r="CS155">
            <v>1697040</v>
          </cell>
        </row>
        <row r="156">
          <cell r="CD156">
            <v>1645</v>
          </cell>
          <cell r="CS156">
            <v>0</v>
          </cell>
        </row>
        <row r="157">
          <cell r="CD157">
            <v>692322.68</v>
          </cell>
          <cell r="CS157">
            <v>700000</v>
          </cell>
        </row>
        <row r="158">
          <cell r="CD158">
            <v>7203948.1200000001</v>
          </cell>
          <cell r="CS158">
            <v>7280000</v>
          </cell>
        </row>
        <row r="160">
          <cell r="CD160">
            <v>22402875.949999999</v>
          </cell>
          <cell r="CS160">
            <v>21058000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Č - SKUT 2017"/>
      <sheetName val="102"/>
      <sheetName val="104"/>
      <sheetName val="200"/>
      <sheetName val="202"/>
      <sheetName val="204"/>
      <sheetName val="205"/>
      <sheetName val="207"/>
      <sheetName val="210"/>
      <sheetName val="211"/>
      <sheetName val="pomocné 203+211"/>
      <sheetName val="203"/>
      <sheetName val="DČ - SKUT 2016"/>
      <sheetName val="DČ - SKUT 2015"/>
      <sheetName val="DČ - SKUT 2014"/>
      <sheetName val="DČ - SKUT 2013"/>
      <sheetName val="DČ - SKUT 2012"/>
      <sheetName val="DČ - SKUT 2011"/>
      <sheetName val="DČ - PLÁN 2014"/>
    </sheetNames>
    <sheetDataSet>
      <sheetData sheetId="0">
        <row r="98">
          <cell r="N98">
            <v>647587.42699999735</v>
          </cell>
        </row>
        <row r="107">
          <cell r="J107">
            <v>14370367.35</v>
          </cell>
          <cell r="K107">
            <v>6925541.3700000001</v>
          </cell>
          <cell r="L107">
            <v>13851082.74</v>
          </cell>
          <cell r="M107">
            <v>15377000</v>
          </cell>
          <cell r="N107">
            <v>14487000</v>
          </cell>
          <cell r="O107">
            <v>14631870</v>
          </cell>
          <cell r="P107">
            <v>14778188.699999999</v>
          </cell>
        </row>
        <row r="108"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</row>
        <row r="109"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</row>
        <row r="110"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</row>
        <row r="111"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</row>
        <row r="112">
          <cell r="J112">
            <v>11234.19</v>
          </cell>
          <cell r="K112">
            <v>9274.9</v>
          </cell>
          <cell r="L112">
            <v>18549.8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</row>
        <row r="113"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</row>
        <row r="114"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</row>
        <row r="116">
          <cell r="J116">
            <v>23486.969999999998</v>
          </cell>
          <cell r="K116">
            <v>1587.58</v>
          </cell>
          <cell r="L116">
            <v>3175.16</v>
          </cell>
          <cell r="M116">
            <v>29000</v>
          </cell>
          <cell r="N116">
            <v>25500</v>
          </cell>
          <cell r="O116">
            <v>25755</v>
          </cell>
          <cell r="P116">
            <v>26012.55</v>
          </cell>
        </row>
        <row r="117">
          <cell r="J117">
            <v>2010624.27</v>
          </cell>
          <cell r="K117">
            <v>1002254.61</v>
          </cell>
          <cell r="L117">
            <v>2004509.22</v>
          </cell>
          <cell r="M117">
            <v>2420499.9999999995</v>
          </cell>
          <cell r="N117">
            <v>2025500</v>
          </cell>
          <cell r="O117">
            <v>2045755</v>
          </cell>
          <cell r="P117">
            <v>2066212.5499999998</v>
          </cell>
        </row>
        <row r="118">
          <cell r="J118">
            <v>53070.2</v>
          </cell>
          <cell r="K118">
            <v>24801.54</v>
          </cell>
          <cell r="L118">
            <v>49603.08</v>
          </cell>
          <cell r="M118">
            <v>62000</v>
          </cell>
          <cell r="N118">
            <v>44000</v>
          </cell>
          <cell r="O118">
            <v>44440</v>
          </cell>
          <cell r="P118">
            <v>44884.4</v>
          </cell>
        </row>
        <row r="119">
          <cell r="J119">
            <v>3704804.5</v>
          </cell>
          <cell r="K119">
            <v>2046443.72</v>
          </cell>
          <cell r="L119">
            <v>4092887.44</v>
          </cell>
          <cell r="M119">
            <v>4192000.0000000005</v>
          </cell>
          <cell r="N119">
            <v>3858400</v>
          </cell>
          <cell r="O119">
            <v>3896984</v>
          </cell>
          <cell r="P119">
            <v>3935953.84</v>
          </cell>
        </row>
        <row r="120">
          <cell r="J120">
            <v>2255706</v>
          </cell>
          <cell r="K120">
            <v>1154066</v>
          </cell>
          <cell r="L120">
            <v>2423538.6</v>
          </cell>
          <cell r="M120">
            <v>2424000</v>
          </cell>
          <cell r="N120">
            <v>2740259.0550000002</v>
          </cell>
          <cell r="O120">
            <v>2767661.6455500005</v>
          </cell>
          <cell r="P120">
            <v>2795338.2620055</v>
          </cell>
        </row>
        <row r="121">
          <cell r="J121">
            <v>2255706</v>
          </cell>
          <cell r="K121">
            <v>1152605</v>
          </cell>
          <cell r="L121">
            <v>2420470.5</v>
          </cell>
          <cell r="M121">
            <v>2424000</v>
          </cell>
          <cell r="N121">
            <v>2737037.5500000003</v>
          </cell>
          <cell r="O121">
            <v>2764407.9255000004</v>
          </cell>
          <cell r="P121">
            <v>2792052.0047550001</v>
          </cell>
        </row>
        <row r="122">
          <cell r="J122">
            <v>9762</v>
          </cell>
          <cell r="K122">
            <v>4277</v>
          </cell>
          <cell r="L122">
            <v>8554</v>
          </cell>
          <cell r="M122">
            <v>0</v>
          </cell>
          <cell r="N122">
            <v>15000</v>
          </cell>
          <cell r="O122">
            <v>15150</v>
          </cell>
          <cell r="P122">
            <v>15301.5</v>
          </cell>
        </row>
        <row r="123">
          <cell r="J123">
            <v>810007.61</v>
          </cell>
          <cell r="K123">
            <v>444657.1</v>
          </cell>
          <cell r="L123">
            <v>876762.18000000017</v>
          </cell>
          <cell r="M123">
            <v>852101</v>
          </cell>
          <cell r="N123">
            <v>985753.51800000004</v>
          </cell>
          <cell r="O123">
            <v>995611.05318000016</v>
          </cell>
          <cell r="P123">
            <v>1005567.1637118002</v>
          </cell>
        </row>
        <row r="124">
          <cell r="J124">
            <v>315155</v>
          </cell>
          <cell r="K124">
            <v>3000</v>
          </cell>
          <cell r="L124">
            <v>157200</v>
          </cell>
          <cell r="M124">
            <v>391800</v>
          </cell>
          <cell r="N124">
            <v>338500</v>
          </cell>
          <cell r="O124">
            <v>341885</v>
          </cell>
          <cell r="P124">
            <v>345303.85</v>
          </cell>
        </row>
        <row r="125">
          <cell r="J125">
            <v>1363753.67</v>
          </cell>
          <cell r="K125">
            <v>658389.11</v>
          </cell>
          <cell r="L125">
            <v>1316778.22</v>
          </cell>
          <cell r="M125">
            <v>1447099.9999999998</v>
          </cell>
          <cell r="N125">
            <v>1501500</v>
          </cell>
          <cell r="O125">
            <v>1516515</v>
          </cell>
          <cell r="P125">
            <v>1531680.15</v>
          </cell>
        </row>
        <row r="126">
          <cell r="J126">
            <v>2160407.2399999998</v>
          </cell>
          <cell r="K126">
            <v>785498.84</v>
          </cell>
          <cell r="L126">
            <v>1850997.6800000002</v>
          </cell>
          <cell r="M126">
            <v>2327202</v>
          </cell>
          <cell r="N126">
            <v>2320000</v>
          </cell>
          <cell r="O126">
            <v>2343200</v>
          </cell>
          <cell r="P126">
            <v>2366632</v>
          </cell>
        </row>
        <row r="130">
          <cell r="M130">
            <v>0</v>
          </cell>
        </row>
      </sheetData>
      <sheetData sheetId="1">
        <row r="104">
          <cell r="CD104">
            <v>37275.899999999994</v>
          </cell>
          <cell r="DE104">
            <v>40000</v>
          </cell>
          <cell r="DF104">
            <v>77000</v>
          </cell>
        </row>
        <row r="105">
          <cell r="CD105">
            <v>0</v>
          </cell>
          <cell r="DE105">
            <v>0</v>
          </cell>
          <cell r="DF105">
            <v>0</v>
          </cell>
        </row>
        <row r="106">
          <cell r="CD106">
            <v>0</v>
          </cell>
          <cell r="DE106">
            <v>0</v>
          </cell>
          <cell r="DF106">
            <v>0</v>
          </cell>
        </row>
        <row r="107">
          <cell r="CD107">
            <v>0</v>
          </cell>
          <cell r="DE107">
            <v>0</v>
          </cell>
          <cell r="DF107">
            <v>0</v>
          </cell>
        </row>
        <row r="108">
          <cell r="CD108">
            <v>0</v>
          </cell>
          <cell r="DE108">
            <v>0</v>
          </cell>
          <cell r="DF108">
            <v>0</v>
          </cell>
        </row>
        <row r="109">
          <cell r="CD109">
            <v>0.19999999999999998</v>
          </cell>
          <cell r="DE109">
            <v>0</v>
          </cell>
          <cell r="DF109">
            <v>0</v>
          </cell>
        </row>
        <row r="111">
          <cell r="CD111">
            <v>0</v>
          </cell>
          <cell r="DE111">
            <v>0</v>
          </cell>
          <cell r="DF111">
            <v>0</v>
          </cell>
        </row>
        <row r="112">
          <cell r="CD112">
            <v>11616.54</v>
          </cell>
          <cell r="DE112">
            <v>5500</v>
          </cell>
          <cell r="DF112">
            <v>10500</v>
          </cell>
        </row>
        <row r="113">
          <cell r="CD113">
            <v>0</v>
          </cell>
          <cell r="DE113">
            <v>0</v>
          </cell>
          <cell r="DF113">
            <v>0</v>
          </cell>
        </row>
        <row r="114">
          <cell r="CD114">
            <v>0</v>
          </cell>
          <cell r="DE114">
            <v>0</v>
          </cell>
          <cell r="DF114">
            <v>0</v>
          </cell>
        </row>
        <row r="115">
          <cell r="CD115">
            <v>7868</v>
          </cell>
          <cell r="DE115">
            <v>7999.9999999999991</v>
          </cell>
          <cell r="DF115">
            <v>20228.670000000002</v>
          </cell>
        </row>
        <row r="116">
          <cell r="CD116">
            <v>2794.03</v>
          </cell>
          <cell r="DE116">
            <v>2720</v>
          </cell>
          <cell r="DF116">
            <v>7282.3212000000012</v>
          </cell>
        </row>
        <row r="117">
          <cell r="CD117">
            <v>1200</v>
          </cell>
          <cell r="DE117">
            <v>7200</v>
          </cell>
          <cell r="DF117">
            <v>1500</v>
          </cell>
        </row>
        <row r="118">
          <cell r="CD118">
            <v>0</v>
          </cell>
          <cell r="DE118">
            <v>1099.9999999999998</v>
          </cell>
          <cell r="DF118">
            <v>1500</v>
          </cell>
        </row>
        <row r="119">
          <cell r="CD119">
            <v>9990.6</v>
          </cell>
          <cell r="DE119">
            <v>15000</v>
          </cell>
          <cell r="DF119">
            <v>20000</v>
          </cell>
        </row>
      </sheetData>
      <sheetData sheetId="2">
        <row r="104">
          <cell r="CD104">
            <v>728261.91</v>
          </cell>
          <cell r="DE104">
            <v>1249999.9999999998</v>
          </cell>
          <cell r="DF104">
            <v>1400000</v>
          </cell>
        </row>
        <row r="105">
          <cell r="CD105">
            <v>0</v>
          </cell>
          <cell r="DE105">
            <v>0</v>
          </cell>
          <cell r="DF105">
            <v>0</v>
          </cell>
        </row>
        <row r="106">
          <cell r="CD106">
            <v>0</v>
          </cell>
          <cell r="DE106">
            <v>0</v>
          </cell>
          <cell r="DF106">
            <v>0</v>
          </cell>
        </row>
        <row r="107">
          <cell r="CD107">
            <v>0</v>
          </cell>
          <cell r="DE107">
            <v>0</v>
          </cell>
          <cell r="DF107">
            <v>0</v>
          </cell>
        </row>
        <row r="108">
          <cell r="CD108">
            <v>0</v>
          </cell>
          <cell r="DE108">
            <v>0</v>
          </cell>
          <cell r="DF108">
            <v>0</v>
          </cell>
        </row>
        <row r="109">
          <cell r="CD109">
            <v>218.73000000000002</v>
          </cell>
          <cell r="DE109">
            <v>0</v>
          </cell>
          <cell r="DF109">
            <v>0</v>
          </cell>
        </row>
        <row r="111">
          <cell r="CD111">
            <v>0</v>
          </cell>
          <cell r="DE111">
            <v>0</v>
          </cell>
          <cell r="DF111">
            <v>0</v>
          </cell>
        </row>
        <row r="112">
          <cell r="CD112">
            <v>71215.22</v>
          </cell>
          <cell r="DE112">
            <v>59999.999999999993</v>
          </cell>
          <cell r="DF112">
            <v>100000</v>
          </cell>
        </row>
        <row r="113">
          <cell r="CD113">
            <v>0</v>
          </cell>
          <cell r="DE113">
            <v>0</v>
          </cell>
          <cell r="DF113">
            <v>0</v>
          </cell>
        </row>
        <row r="114">
          <cell r="CD114">
            <v>143479.85999999996</v>
          </cell>
          <cell r="DE114">
            <v>420000.00000000029</v>
          </cell>
          <cell r="DF114">
            <v>600000</v>
          </cell>
        </row>
        <row r="115">
          <cell r="CD115">
            <v>64805</v>
          </cell>
          <cell r="DE115">
            <v>100000</v>
          </cell>
          <cell r="DF115">
            <v>129443.16000000002</v>
          </cell>
        </row>
        <row r="116">
          <cell r="CD116">
            <v>24019.09</v>
          </cell>
          <cell r="DE116">
            <v>35000</v>
          </cell>
          <cell r="DF116">
            <v>46599.537600000003</v>
          </cell>
        </row>
        <row r="117">
          <cell r="CD117">
            <v>100528</v>
          </cell>
          <cell r="DE117">
            <v>109999.99999999999</v>
          </cell>
          <cell r="DF117">
            <v>110000</v>
          </cell>
        </row>
        <row r="118">
          <cell r="CD118">
            <v>136968.68000000002</v>
          </cell>
          <cell r="DE118">
            <v>149999.99999999994</v>
          </cell>
          <cell r="DF118">
            <v>120000</v>
          </cell>
        </row>
        <row r="119">
          <cell r="CD119">
            <v>145289.31</v>
          </cell>
          <cell r="DE119">
            <v>276000</v>
          </cell>
          <cell r="DF119">
            <v>230000</v>
          </cell>
        </row>
      </sheetData>
      <sheetData sheetId="3">
        <row r="104">
          <cell r="CD104">
            <v>2645170.89</v>
          </cell>
          <cell r="DE104">
            <v>2700000</v>
          </cell>
          <cell r="DF104">
            <v>2100000</v>
          </cell>
        </row>
        <row r="105">
          <cell r="CD105">
            <v>0</v>
          </cell>
          <cell r="DE105">
            <v>0</v>
          </cell>
          <cell r="DF105">
            <v>0</v>
          </cell>
        </row>
        <row r="106">
          <cell r="CD106">
            <v>0</v>
          </cell>
          <cell r="DE106">
            <v>0</v>
          </cell>
          <cell r="DF106">
            <v>0</v>
          </cell>
        </row>
        <row r="107">
          <cell r="CD107">
            <v>0</v>
          </cell>
          <cell r="DE107">
            <v>0</v>
          </cell>
          <cell r="DF107">
            <v>0</v>
          </cell>
        </row>
        <row r="108">
          <cell r="CD108">
            <v>0</v>
          </cell>
          <cell r="DE108">
            <v>0</v>
          </cell>
          <cell r="DF108">
            <v>0</v>
          </cell>
        </row>
        <row r="109">
          <cell r="CD109">
            <v>-0.46000000000000041</v>
          </cell>
          <cell r="DE109">
            <v>0</v>
          </cell>
          <cell r="DF109">
            <v>0</v>
          </cell>
        </row>
        <row r="111">
          <cell r="CD111">
            <v>0</v>
          </cell>
          <cell r="DE111">
            <v>0</v>
          </cell>
          <cell r="DF111">
            <v>0</v>
          </cell>
        </row>
        <row r="112">
          <cell r="CD112">
            <v>228027.06000000006</v>
          </cell>
          <cell r="DE112">
            <v>449999.99999999988</v>
          </cell>
          <cell r="DF112">
            <v>220000</v>
          </cell>
        </row>
        <row r="113">
          <cell r="CD113">
            <v>0</v>
          </cell>
          <cell r="DE113">
            <v>0</v>
          </cell>
          <cell r="DF113">
            <v>0</v>
          </cell>
        </row>
        <row r="114">
          <cell r="CD114">
            <v>313679.49</v>
          </cell>
          <cell r="DE114">
            <v>379999.99999999994</v>
          </cell>
          <cell r="DF114">
            <v>50400</v>
          </cell>
        </row>
        <row r="115">
          <cell r="CD115">
            <v>259291</v>
          </cell>
          <cell r="DE115">
            <v>300000</v>
          </cell>
          <cell r="DF115">
            <v>374915.31000000006</v>
          </cell>
        </row>
        <row r="116">
          <cell r="CD116">
            <v>92047.4</v>
          </cell>
          <cell r="DE116">
            <v>113000</v>
          </cell>
          <cell r="DF116">
            <v>134969.51160000003</v>
          </cell>
        </row>
        <row r="117">
          <cell r="CD117">
            <v>12324</v>
          </cell>
          <cell r="DE117">
            <v>15000</v>
          </cell>
          <cell r="DF117">
            <v>15000</v>
          </cell>
        </row>
        <row r="118">
          <cell r="CD118">
            <v>450805.39</v>
          </cell>
          <cell r="DE118">
            <v>540000</v>
          </cell>
          <cell r="DF118">
            <v>500000</v>
          </cell>
        </row>
        <row r="119">
          <cell r="CD119">
            <v>463385.40999999992</v>
          </cell>
          <cell r="DE119">
            <v>550000</v>
          </cell>
          <cell r="DF119">
            <v>570000</v>
          </cell>
        </row>
      </sheetData>
      <sheetData sheetId="4">
        <row r="104">
          <cell r="CD104">
            <v>618544.31999999995</v>
          </cell>
          <cell r="DE104">
            <v>680000.00000000012</v>
          </cell>
          <cell r="DF104">
            <v>650000</v>
          </cell>
        </row>
        <row r="105">
          <cell r="CD105">
            <v>0</v>
          </cell>
          <cell r="DE105">
            <v>0</v>
          </cell>
          <cell r="DF105">
            <v>0</v>
          </cell>
        </row>
        <row r="106">
          <cell r="CD106">
            <v>0</v>
          </cell>
          <cell r="DE106">
            <v>0</v>
          </cell>
          <cell r="DF106">
            <v>0</v>
          </cell>
        </row>
        <row r="107">
          <cell r="CD107">
            <v>0</v>
          </cell>
          <cell r="DE107">
            <v>0</v>
          </cell>
          <cell r="DF107">
            <v>0</v>
          </cell>
        </row>
        <row r="108">
          <cell r="CD108">
            <v>0</v>
          </cell>
          <cell r="DE108">
            <v>0</v>
          </cell>
          <cell r="DF108">
            <v>0</v>
          </cell>
        </row>
        <row r="109">
          <cell r="CD109">
            <v>331.1</v>
          </cell>
          <cell r="DE109">
            <v>0</v>
          </cell>
          <cell r="DF109">
            <v>0</v>
          </cell>
        </row>
        <row r="111">
          <cell r="CD111">
            <v>0</v>
          </cell>
          <cell r="DE111">
            <v>0</v>
          </cell>
          <cell r="DF111">
            <v>0</v>
          </cell>
        </row>
        <row r="112">
          <cell r="CD112">
            <v>72280.209999999992</v>
          </cell>
          <cell r="DE112">
            <v>125000.00000000001</v>
          </cell>
          <cell r="DF112">
            <v>80000</v>
          </cell>
        </row>
        <row r="113">
          <cell r="CD113">
            <v>0</v>
          </cell>
          <cell r="DE113">
            <v>0</v>
          </cell>
          <cell r="DF113">
            <v>0</v>
          </cell>
        </row>
        <row r="114">
          <cell r="CD114">
            <v>85025</v>
          </cell>
          <cell r="DE114">
            <v>100000</v>
          </cell>
          <cell r="DF114">
            <v>80000</v>
          </cell>
        </row>
        <row r="115">
          <cell r="CD115">
            <v>83326</v>
          </cell>
          <cell r="DE115">
            <v>105000.00000000001</v>
          </cell>
          <cell r="DF115">
            <v>101342.01000000001</v>
          </cell>
        </row>
        <row r="116">
          <cell r="CD116">
            <v>29580.9</v>
          </cell>
          <cell r="DE116">
            <v>35700</v>
          </cell>
          <cell r="DF116">
            <v>36483.123599999999</v>
          </cell>
        </row>
        <row r="117">
          <cell r="CD117">
            <v>15726</v>
          </cell>
          <cell r="DE117">
            <v>17000</v>
          </cell>
          <cell r="DF117">
            <v>15000</v>
          </cell>
        </row>
        <row r="118">
          <cell r="CD118">
            <v>152125.18</v>
          </cell>
          <cell r="DE118">
            <v>36000</v>
          </cell>
          <cell r="DF118">
            <v>170000</v>
          </cell>
        </row>
        <row r="119">
          <cell r="CD119">
            <v>144737.81</v>
          </cell>
          <cell r="DE119">
            <v>234000</v>
          </cell>
          <cell r="DF119">
            <v>130000</v>
          </cell>
        </row>
      </sheetData>
      <sheetData sheetId="5">
        <row r="104">
          <cell r="CD104">
            <v>415044.42000000004</v>
          </cell>
          <cell r="DE104">
            <v>379999.99999999994</v>
          </cell>
          <cell r="DF104">
            <v>280000</v>
          </cell>
        </row>
        <row r="105">
          <cell r="CD105">
            <v>0</v>
          </cell>
          <cell r="DE105">
            <v>0</v>
          </cell>
          <cell r="DF105">
            <v>0</v>
          </cell>
        </row>
        <row r="106">
          <cell r="CD106">
            <v>0</v>
          </cell>
          <cell r="DE106">
            <v>0</v>
          </cell>
          <cell r="DF106">
            <v>0</v>
          </cell>
        </row>
        <row r="107">
          <cell r="CD107">
            <v>0</v>
          </cell>
          <cell r="DE107">
            <v>0</v>
          </cell>
          <cell r="DF107">
            <v>0</v>
          </cell>
        </row>
        <row r="108">
          <cell r="CD108">
            <v>0</v>
          </cell>
          <cell r="DE108">
            <v>0</v>
          </cell>
          <cell r="DF108">
            <v>0</v>
          </cell>
        </row>
        <row r="109">
          <cell r="CD109">
            <v>0.3</v>
          </cell>
          <cell r="DE109">
            <v>0</v>
          </cell>
          <cell r="DF109">
            <v>0</v>
          </cell>
        </row>
        <row r="111">
          <cell r="CD111">
            <v>0</v>
          </cell>
          <cell r="DE111">
            <v>0</v>
          </cell>
          <cell r="DF111">
            <v>0</v>
          </cell>
        </row>
        <row r="112">
          <cell r="CD112">
            <v>35273.82</v>
          </cell>
          <cell r="DE112">
            <v>39000</v>
          </cell>
          <cell r="DF112">
            <v>34000</v>
          </cell>
        </row>
        <row r="113">
          <cell r="CD113">
            <v>0</v>
          </cell>
          <cell r="DE113">
            <v>0</v>
          </cell>
          <cell r="DF113">
            <v>0</v>
          </cell>
        </row>
        <row r="114">
          <cell r="CD114">
            <v>27106.879999999997</v>
          </cell>
          <cell r="DE114">
            <v>0</v>
          </cell>
          <cell r="DF114">
            <v>0</v>
          </cell>
        </row>
        <row r="115">
          <cell r="CD115">
            <v>125767</v>
          </cell>
          <cell r="DE115">
            <v>160000</v>
          </cell>
          <cell r="DF115">
            <v>90228.6</v>
          </cell>
        </row>
        <row r="116">
          <cell r="CD116">
            <v>46952.53</v>
          </cell>
          <cell r="DE116">
            <v>56000</v>
          </cell>
          <cell r="DF116">
            <v>32482.296000000002</v>
          </cell>
        </row>
        <row r="117">
          <cell r="CD117">
            <v>9708</v>
          </cell>
          <cell r="DE117">
            <v>5000.0000000000009</v>
          </cell>
          <cell r="DF117">
            <v>10000</v>
          </cell>
        </row>
        <row r="118">
          <cell r="CD118">
            <v>10982.970000000001</v>
          </cell>
          <cell r="DE118">
            <v>14999.999999999996</v>
          </cell>
          <cell r="DF118">
            <v>15000</v>
          </cell>
        </row>
        <row r="119">
          <cell r="CD119">
            <v>103514.6</v>
          </cell>
          <cell r="DE119">
            <v>70000</v>
          </cell>
          <cell r="DF119">
            <v>85000</v>
          </cell>
        </row>
      </sheetData>
      <sheetData sheetId="6">
        <row r="104">
          <cell r="CD104">
            <v>89754.849999999991</v>
          </cell>
          <cell r="DE104">
            <v>67000</v>
          </cell>
          <cell r="DF104">
            <v>80000</v>
          </cell>
        </row>
        <row r="105">
          <cell r="CD105">
            <v>0</v>
          </cell>
          <cell r="DE105">
            <v>0</v>
          </cell>
          <cell r="DF105">
            <v>0</v>
          </cell>
        </row>
        <row r="106">
          <cell r="CD106">
            <v>0</v>
          </cell>
          <cell r="DE106">
            <v>0</v>
          </cell>
          <cell r="DF106">
            <v>0</v>
          </cell>
        </row>
        <row r="107">
          <cell r="CD107">
            <v>0</v>
          </cell>
          <cell r="DE107">
            <v>0</v>
          </cell>
          <cell r="DF107">
            <v>0</v>
          </cell>
        </row>
        <row r="108">
          <cell r="CD108">
            <v>0</v>
          </cell>
          <cell r="DE108">
            <v>0</v>
          </cell>
          <cell r="DF108">
            <v>0</v>
          </cell>
        </row>
        <row r="109">
          <cell r="CD109">
            <v>0</v>
          </cell>
          <cell r="DE109">
            <v>0</v>
          </cell>
          <cell r="DF109">
            <v>0</v>
          </cell>
        </row>
        <row r="111">
          <cell r="CD111">
            <v>0</v>
          </cell>
          <cell r="DE111">
            <v>0</v>
          </cell>
          <cell r="DF111">
            <v>0</v>
          </cell>
        </row>
        <row r="112">
          <cell r="CD112">
            <v>3065.6499999999996</v>
          </cell>
          <cell r="DE112">
            <v>1000</v>
          </cell>
          <cell r="DF112">
            <v>1000</v>
          </cell>
        </row>
        <row r="113">
          <cell r="CD113">
            <v>0</v>
          </cell>
          <cell r="DE113">
            <v>0</v>
          </cell>
          <cell r="DF113">
            <v>0</v>
          </cell>
        </row>
        <row r="114">
          <cell r="CD114">
            <v>0</v>
          </cell>
          <cell r="DE114">
            <v>0</v>
          </cell>
          <cell r="DF114">
            <v>0</v>
          </cell>
        </row>
        <row r="115">
          <cell r="CD115">
            <v>21073</v>
          </cell>
          <cell r="DE115">
            <v>22000</v>
          </cell>
          <cell r="DF115">
            <v>23527.350000000002</v>
          </cell>
        </row>
        <row r="116">
          <cell r="CD116">
            <v>7482.06</v>
          </cell>
          <cell r="DE116">
            <v>7260</v>
          </cell>
          <cell r="DF116">
            <v>8469.8460000000014</v>
          </cell>
        </row>
        <row r="117">
          <cell r="CD117">
            <v>3986</v>
          </cell>
          <cell r="DE117">
            <v>3600</v>
          </cell>
          <cell r="DF117">
            <v>4000</v>
          </cell>
        </row>
        <row r="118">
          <cell r="CD118">
            <v>4495.6399999999994</v>
          </cell>
          <cell r="DE118">
            <v>5000.0000000000009</v>
          </cell>
          <cell r="DF118">
            <v>5000</v>
          </cell>
        </row>
        <row r="119">
          <cell r="CD119">
            <v>14621.779999999999</v>
          </cell>
          <cell r="DE119">
            <v>23000</v>
          </cell>
          <cell r="DF119">
            <v>16000</v>
          </cell>
        </row>
      </sheetData>
      <sheetData sheetId="7">
        <row r="104">
          <cell r="CD104">
            <v>4668582.45</v>
          </cell>
          <cell r="DE104">
            <v>4749999.9999999991</v>
          </cell>
          <cell r="DF104">
            <v>4900000</v>
          </cell>
        </row>
        <row r="105">
          <cell r="CD105">
            <v>0</v>
          </cell>
          <cell r="DE105">
            <v>0</v>
          </cell>
          <cell r="DF105">
            <v>0</v>
          </cell>
        </row>
        <row r="106">
          <cell r="CD106">
            <v>0</v>
          </cell>
          <cell r="DE106">
            <v>0</v>
          </cell>
          <cell r="DF106">
            <v>0</v>
          </cell>
        </row>
        <row r="107">
          <cell r="CD107">
            <v>0</v>
          </cell>
          <cell r="DE107">
            <v>0</v>
          </cell>
          <cell r="DF107">
            <v>0</v>
          </cell>
        </row>
        <row r="108">
          <cell r="CD108">
            <v>0</v>
          </cell>
          <cell r="DE108">
            <v>0</v>
          </cell>
          <cell r="DF108">
            <v>0</v>
          </cell>
        </row>
        <row r="109">
          <cell r="CD109">
            <v>10684.32</v>
          </cell>
          <cell r="DE109">
            <v>0</v>
          </cell>
          <cell r="DF109">
            <v>0</v>
          </cell>
        </row>
        <row r="111">
          <cell r="CD111">
            <v>23486.969999999998</v>
          </cell>
          <cell r="DE111">
            <v>29000</v>
          </cell>
          <cell r="DF111">
            <v>25500</v>
          </cell>
        </row>
        <row r="112">
          <cell r="CD112">
            <v>960191.28</v>
          </cell>
          <cell r="DE112">
            <v>949999.99999999988</v>
          </cell>
          <cell r="DF112">
            <v>990000</v>
          </cell>
        </row>
        <row r="113">
          <cell r="CD113">
            <v>53070.2</v>
          </cell>
          <cell r="DE113">
            <v>62000</v>
          </cell>
          <cell r="DF113">
            <v>44000</v>
          </cell>
        </row>
        <row r="114">
          <cell r="CD114">
            <v>1415579.3900000001</v>
          </cell>
          <cell r="DE114">
            <v>1442000</v>
          </cell>
          <cell r="DF114">
            <v>1428000</v>
          </cell>
        </row>
        <row r="115">
          <cell r="CD115">
            <v>989301</v>
          </cell>
          <cell r="DE115">
            <v>1062000</v>
          </cell>
          <cell r="DF115">
            <v>1193891.925</v>
          </cell>
        </row>
        <row r="116">
          <cell r="CD116">
            <v>357116.77</v>
          </cell>
          <cell r="DE116">
            <v>366920.99999999994</v>
          </cell>
          <cell r="DF116">
            <v>429061.35120000009</v>
          </cell>
        </row>
        <row r="117">
          <cell r="CD117">
            <v>6675</v>
          </cell>
          <cell r="DE117">
            <v>9000</v>
          </cell>
          <cell r="DF117">
            <v>8000</v>
          </cell>
        </row>
        <row r="118">
          <cell r="CD118">
            <v>200976</v>
          </cell>
          <cell r="DE118">
            <v>199999.99999999991</v>
          </cell>
          <cell r="DF118">
            <v>200000</v>
          </cell>
        </row>
        <row r="119">
          <cell r="CD119">
            <v>489216.17000000004</v>
          </cell>
          <cell r="DE119">
            <v>363000</v>
          </cell>
          <cell r="DF119">
            <v>519000</v>
          </cell>
        </row>
      </sheetData>
      <sheetData sheetId="8">
        <row r="104">
          <cell r="CD104">
            <v>1089556.52</v>
          </cell>
          <cell r="DE104">
            <v>1210000</v>
          </cell>
          <cell r="DF104">
            <v>850000</v>
          </cell>
        </row>
        <row r="105">
          <cell r="CD105">
            <v>0</v>
          </cell>
          <cell r="DE105">
            <v>0</v>
          </cell>
          <cell r="DF105">
            <v>0</v>
          </cell>
        </row>
        <row r="106">
          <cell r="CD106">
            <v>0</v>
          </cell>
          <cell r="DE106">
            <v>0</v>
          </cell>
          <cell r="DF106">
            <v>0</v>
          </cell>
        </row>
        <row r="107">
          <cell r="CD107">
            <v>0</v>
          </cell>
          <cell r="DE107">
            <v>0</v>
          </cell>
          <cell r="DF107">
            <v>0</v>
          </cell>
        </row>
        <row r="108">
          <cell r="CD108">
            <v>0</v>
          </cell>
          <cell r="DE108">
            <v>0</v>
          </cell>
          <cell r="DF108">
            <v>0</v>
          </cell>
        </row>
        <row r="109">
          <cell r="CD109">
            <v>0</v>
          </cell>
          <cell r="DE109">
            <v>0</v>
          </cell>
          <cell r="DF109">
            <v>0</v>
          </cell>
        </row>
        <row r="111">
          <cell r="CD111">
            <v>0</v>
          </cell>
          <cell r="DE111">
            <v>0</v>
          </cell>
          <cell r="DF111">
            <v>0</v>
          </cell>
        </row>
        <row r="112">
          <cell r="CD112">
            <v>385514.72</v>
          </cell>
          <cell r="DE112">
            <v>449999.99999999994</v>
          </cell>
          <cell r="DF112">
            <v>330000</v>
          </cell>
        </row>
        <row r="113">
          <cell r="CD113">
            <v>0</v>
          </cell>
          <cell r="DE113">
            <v>0</v>
          </cell>
          <cell r="DF113">
            <v>0</v>
          </cell>
        </row>
        <row r="114">
          <cell r="CD114">
            <v>7150</v>
          </cell>
          <cell r="DE114">
            <v>0</v>
          </cell>
          <cell r="DF114">
            <v>0</v>
          </cell>
        </row>
        <row r="115">
          <cell r="CD115">
            <v>199919</v>
          </cell>
          <cell r="DE115">
            <v>217000</v>
          </cell>
          <cell r="DF115">
            <v>181764.66000000003</v>
          </cell>
        </row>
        <row r="116">
          <cell r="CD116">
            <v>70970.740000000005</v>
          </cell>
          <cell r="DE116">
            <v>78000</v>
          </cell>
          <cell r="DF116">
            <v>65435.277600000009</v>
          </cell>
        </row>
        <row r="117">
          <cell r="CD117">
            <v>21843</v>
          </cell>
          <cell r="DE117">
            <v>35000</v>
          </cell>
          <cell r="DF117">
            <v>25000</v>
          </cell>
        </row>
        <row r="118">
          <cell r="CD118">
            <v>39870.470000000008</v>
          </cell>
          <cell r="DE118">
            <v>79999.999999999985</v>
          </cell>
          <cell r="DF118">
            <v>40000</v>
          </cell>
        </row>
        <row r="119">
          <cell r="CD119">
            <v>179332.19999999998</v>
          </cell>
          <cell r="DE119">
            <v>200000.00000000003</v>
          </cell>
          <cell r="DF119">
            <v>150000</v>
          </cell>
        </row>
      </sheetData>
      <sheetData sheetId="9">
        <row r="104">
          <cell r="CD104">
            <v>4078176.09</v>
          </cell>
          <cell r="DE104">
            <v>4300000.0000000009</v>
          </cell>
          <cell r="DF104">
            <v>4150000</v>
          </cell>
        </row>
        <row r="105">
          <cell r="CD105">
            <v>0</v>
          </cell>
          <cell r="DE105">
            <v>0</v>
          </cell>
          <cell r="DF105">
            <v>0</v>
          </cell>
        </row>
        <row r="106">
          <cell r="CD106">
            <v>0</v>
          </cell>
          <cell r="DE106">
            <v>0</v>
          </cell>
          <cell r="DF106">
            <v>0</v>
          </cell>
        </row>
        <row r="107">
          <cell r="CD107">
            <v>0</v>
          </cell>
          <cell r="DE107">
            <v>0</v>
          </cell>
          <cell r="DF107">
            <v>0</v>
          </cell>
        </row>
        <row r="108">
          <cell r="CD108">
            <v>0</v>
          </cell>
          <cell r="DE108">
            <v>0</v>
          </cell>
          <cell r="DF108">
            <v>0</v>
          </cell>
        </row>
        <row r="109">
          <cell r="CD109">
            <v>0</v>
          </cell>
          <cell r="DE109">
            <v>0</v>
          </cell>
          <cell r="DF109">
            <v>0</v>
          </cell>
        </row>
        <row r="111">
          <cell r="CD111">
            <v>0</v>
          </cell>
          <cell r="DE111">
            <v>0</v>
          </cell>
          <cell r="DF111">
            <v>0</v>
          </cell>
        </row>
        <row r="112">
          <cell r="CD112">
            <v>243439.77000000002</v>
          </cell>
          <cell r="DE112">
            <v>340000</v>
          </cell>
          <cell r="DF112">
            <v>260000</v>
          </cell>
        </row>
        <row r="113">
          <cell r="CD113">
            <v>0</v>
          </cell>
          <cell r="DE113">
            <v>0</v>
          </cell>
          <cell r="DF113">
            <v>0</v>
          </cell>
        </row>
        <row r="114">
          <cell r="CD114">
            <v>1712783.88</v>
          </cell>
          <cell r="DE114">
            <v>1850000.0000000002</v>
          </cell>
          <cell r="DF114">
            <v>1700000</v>
          </cell>
        </row>
        <row r="115">
          <cell r="CD115">
            <v>504356</v>
          </cell>
          <cell r="DE115">
            <v>450000</v>
          </cell>
          <cell r="DF115">
            <v>624917.37</v>
          </cell>
        </row>
        <row r="116">
          <cell r="CD116">
            <v>179044.09</v>
          </cell>
          <cell r="DE116">
            <v>157500</v>
          </cell>
          <cell r="DF116">
            <v>224970.25320000001</v>
          </cell>
        </row>
        <row r="117">
          <cell r="CD117">
            <v>143165</v>
          </cell>
          <cell r="DE117">
            <v>190000</v>
          </cell>
          <cell r="DF117">
            <v>150000</v>
          </cell>
        </row>
        <row r="118">
          <cell r="CD118">
            <v>367529.34000000008</v>
          </cell>
          <cell r="DE118">
            <v>419999.99999999988</v>
          </cell>
          <cell r="DF118">
            <v>450000</v>
          </cell>
        </row>
        <row r="119">
          <cell r="CD119">
            <v>610319.35999999999</v>
          </cell>
          <cell r="DE119">
            <v>596202</v>
          </cell>
          <cell r="DF119">
            <v>600000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Č - SKUT 2017"/>
      <sheetName val="101"/>
      <sheetName val="102"/>
      <sheetName val="103"/>
      <sheetName val="104"/>
      <sheetName val="105"/>
      <sheetName val="108"/>
      <sheetName val="200"/>
      <sheetName val="201"/>
      <sheetName val="202"/>
      <sheetName val="204"/>
      <sheetName val="205"/>
      <sheetName val="206"/>
      <sheetName val="208+209"/>
      <sheetName val="210"/>
      <sheetName val="211"/>
      <sheetName val="HČ - SKUT 2016"/>
      <sheetName val="HČ - SKUT 2015"/>
      <sheetName val="HČ - SKUT 2014"/>
      <sheetName val="HČ - SKUT 2013"/>
      <sheetName val="HČ - SKUT 2012"/>
      <sheetName val="HČ - SKUT 2011"/>
      <sheetName val="pomocné 203+211"/>
      <sheetName val="Měsíční náklady"/>
      <sheetName val="Výnosy bez střediska"/>
      <sheetName val="10104"/>
      <sheetName val="203"/>
      <sheetName val="1090204"/>
      <sheetName val="1100206"/>
      <sheetName val="310210"/>
    </sheetNames>
    <sheetDataSet>
      <sheetData sheetId="0">
        <row r="150">
          <cell r="N150">
            <v>15250000</v>
          </cell>
          <cell r="O150">
            <v>15402500</v>
          </cell>
          <cell r="P150">
            <v>15556525</v>
          </cell>
        </row>
        <row r="151">
          <cell r="N151">
            <v>0</v>
          </cell>
          <cell r="O151">
            <v>0</v>
          </cell>
          <cell r="P151">
            <v>0</v>
          </cell>
        </row>
        <row r="152">
          <cell r="N152">
            <v>2410000</v>
          </cell>
          <cell r="O152">
            <v>2434100</v>
          </cell>
          <cell r="P152">
            <v>2458441</v>
          </cell>
        </row>
        <row r="153">
          <cell r="N153">
            <v>921792</v>
          </cell>
          <cell r="O153">
            <v>931009.92</v>
          </cell>
          <cell r="P153">
            <v>940320.01919999998</v>
          </cell>
        </row>
        <row r="154">
          <cell r="N154">
            <v>0</v>
          </cell>
          <cell r="O154">
            <v>0</v>
          </cell>
          <cell r="P154">
            <v>0</v>
          </cell>
        </row>
        <row r="155">
          <cell r="N155">
            <v>0</v>
          </cell>
          <cell r="O155">
            <v>1.7462298274040222E-9</v>
          </cell>
          <cell r="P155">
            <v>-2.7939677238464355E-9</v>
          </cell>
        </row>
        <row r="156">
          <cell r="N156">
            <v>0</v>
          </cell>
          <cell r="O156">
            <v>0</v>
          </cell>
          <cell r="P156">
            <v>0</v>
          </cell>
        </row>
        <row r="157">
          <cell r="N157">
            <v>0</v>
          </cell>
          <cell r="O157">
            <v>0</v>
          </cell>
          <cell r="P157">
            <v>0</v>
          </cell>
        </row>
        <row r="159">
          <cell r="N159">
            <v>2761040</v>
          </cell>
          <cell r="O159">
            <v>2788650.4</v>
          </cell>
          <cell r="P159">
            <v>2816536.9040000001</v>
          </cell>
        </row>
        <row r="160">
          <cell r="N160">
            <v>10580400</v>
          </cell>
          <cell r="O160">
            <v>10686204</v>
          </cell>
          <cell r="P160">
            <v>10793066.039999999</v>
          </cell>
        </row>
        <row r="161">
          <cell r="N161">
            <v>8114500</v>
          </cell>
          <cell r="O161">
            <v>8195645</v>
          </cell>
          <cell r="P161">
            <v>8277601.4499999983</v>
          </cell>
        </row>
        <row r="162">
          <cell r="N162">
            <v>28316142.199999999</v>
          </cell>
          <cell r="O162">
            <v>28599303.622000001</v>
          </cell>
          <cell r="P162">
            <v>28885296.658219997</v>
          </cell>
        </row>
        <row r="163">
          <cell r="N163">
            <v>51274125.769999996</v>
          </cell>
          <cell r="O163">
            <v>51786867.027700007</v>
          </cell>
          <cell r="P163">
            <v>52304735.697977006</v>
          </cell>
        </row>
        <row r="164">
          <cell r="N164">
            <v>50486461.969999999</v>
          </cell>
          <cell r="O164">
            <v>50991326.589700006</v>
          </cell>
          <cell r="P164">
            <v>51501239.855597004</v>
          </cell>
        </row>
        <row r="165">
          <cell r="N165">
            <v>787663.80000000016</v>
          </cell>
          <cell r="O165">
            <v>795540.43800000008</v>
          </cell>
          <cell r="P165">
            <v>803495.84238000016</v>
          </cell>
        </row>
        <row r="166">
          <cell r="N166">
            <v>18635667.477112003</v>
          </cell>
          <cell r="O166">
            <v>18822024.151883122</v>
          </cell>
          <cell r="P166">
            <v>19010244.393401954</v>
          </cell>
        </row>
        <row r="167">
          <cell r="N167">
            <v>139600</v>
          </cell>
          <cell r="O167">
            <v>140996</v>
          </cell>
          <cell r="P167">
            <v>142405.96000000002</v>
          </cell>
        </row>
        <row r="168">
          <cell r="N168">
            <v>10662000</v>
          </cell>
          <cell r="O168">
            <v>10768620</v>
          </cell>
          <cell r="P168">
            <v>10876306.199999999</v>
          </cell>
        </row>
        <row r="169">
          <cell r="N169">
            <v>7505903.9700000081</v>
          </cell>
          <cell r="O169">
            <v>7580963.0097000021</v>
          </cell>
          <cell r="P169">
            <v>7656772.6397969974</v>
          </cell>
        </row>
        <row r="170">
          <cell r="N170">
            <v>0</v>
          </cell>
          <cell r="O170">
            <v>0</v>
          </cell>
          <cell r="P170">
            <v>0</v>
          </cell>
        </row>
        <row r="173">
          <cell r="N173">
            <v>118759999.99999999</v>
          </cell>
          <cell r="O173">
            <v>119947600</v>
          </cell>
          <cell r="P173">
            <v>121147076.00000001</v>
          </cell>
        </row>
      </sheetData>
      <sheetData sheetId="1">
        <row r="143">
          <cell r="DF143">
            <v>0</v>
          </cell>
        </row>
        <row r="144">
          <cell r="DF144">
            <v>0</v>
          </cell>
        </row>
        <row r="145">
          <cell r="DF145">
            <v>0</v>
          </cell>
        </row>
        <row r="146">
          <cell r="DF146">
            <v>0</v>
          </cell>
        </row>
        <row r="147">
          <cell r="DF147">
            <v>0</v>
          </cell>
        </row>
        <row r="148">
          <cell r="DF148">
            <v>0</v>
          </cell>
        </row>
        <row r="150">
          <cell r="DF150">
            <v>69000</v>
          </cell>
        </row>
        <row r="151">
          <cell r="DF151">
            <v>306000</v>
          </cell>
        </row>
        <row r="152">
          <cell r="DF152">
            <v>153500</v>
          </cell>
        </row>
        <row r="153">
          <cell r="DF153">
            <v>1563600</v>
          </cell>
        </row>
        <row r="154">
          <cell r="DF154">
            <v>7687576.6500000022</v>
          </cell>
        </row>
        <row r="155">
          <cell r="DF155">
            <v>2806334.3684400008</v>
          </cell>
        </row>
        <row r="156">
          <cell r="DF156">
            <v>61600</v>
          </cell>
        </row>
        <row r="157">
          <cell r="DF157">
            <v>350000</v>
          </cell>
        </row>
        <row r="158">
          <cell r="DF158">
            <v>-13194630.459999999</v>
          </cell>
        </row>
        <row r="160">
          <cell r="DF160">
            <v>0</v>
          </cell>
        </row>
      </sheetData>
      <sheetData sheetId="2">
        <row r="143">
          <cell r="DG143">
            <v>0</v>
          </cell>
        </row>
        <row r="144">
          <cell r="DG144">
            <v>0</v>
          </cell>
        </row>
        <row r="145">
          <cell r="DG145">
            <v>0</v>
          </cell>
        </row>
        <row r="146">
          <cell r="DG146">
            <v>0</v>
          </cell>
        </row>
        <row r="147">
          <cell r="DG147">
            <v>0</v>
          </cell>
        </row>
        <row r="148">
          <cell r="DG148">
            <v>0</v>
          </cell>
        </row>
        <row r="150">
          <cell r="DG150">
            <v>137500</v>
          </cell>
        </row>
        <row r="151">
          <cell r="DG151">
            <v>244000</v>
          </cell>
        </row>
        <row r="152">
          <cell r="DG152">
            <v>129500</v>
          </cell>
        </row>
        <row r="153">
          <cell r="DG153">
            <v>889000</v>
          </cell>
        </row>
        <row r="154">
          <cell r="DG154">
            <v>1776144.21</v>
          </cell>
        </row>
        <row r="155">
          <cell r="DG155">
            <v>646809.46917599998</v>
          </cell>
        </row>
        <row r="156">
          <cell r="DG156">
            <v>10000</v>
          </cell>
        </row>
        <row r="157">
          <cell r="DG157">
            <v>80000</v>
          </cell>
        </row>
        <row r="158">
          <cell r="DG158">
            <v>-3925792.9699999997</v>
          </cell>
        </row>
        <row r="160">
          <cell r="DG160">
            <v>0</v>
          </cell>
        </row>
      </sheetData>
      <sheetData sheetId="3">
        <row r="143">
          <cell r="CT143">
            <v>40000</v>
          </cell>
        </row>
        <row r="144">
          <cell r="CT144">
            <v>0</v>
          </cell>
        </row>
        <row r="145">
          <cell r="CT145">
            <v>0</v>
          </cell>
        </row>
        <row r="146">
          <cell r="CT146">
            <v>0</v>
          </cell>
        </row>
        <row r="147">
          <cell r="CT147">
            <v>0</v>
          </cell>
        </row>
        <row r="148">
          <cell r="CT148">
            <v>0</v>
          </cell>
        </row>
        <row r="150">
          <cell r="CT150">
            <v>0</v>
          </cell>
        </row>
        <row r="151">
          <cell r="CT151">
            <v>25000</v>
          </cell>
        </row>
        <row r="152">
          <cell r="CT152">
            <v>33000</v>
          </cell>
        </row>
        <row r="153">
          <cell r="CT153">
            <v>40500</v>
          </cell>
        </row>
        <row r="154">
          <cell r="CT154">
            <v>538693.59000000008</v>
          </cell>
        </row>
        <row r="155">
          <cell r="CT155">
            <v>192819.14570400002</v>
          </cell>
        </row>
        <row r="156">
          <cell r="CT156">
            <v>0</v>
          </cell>
        </row>
        <row r="157">
          <cell r="CT157">
            <v>0</v>
          </cell>
        </row>
        <row r="158">
          <cell r="CT158">
            <v>116937.5</v>
          </cell>
        </row>
        <row r="160">
          <cell r="CT160">
            <v>904629.6</v>
          </cell>
        </row>
      </sheetData>
      <sheetData sheetId="4">
        <row r="143">
          <cell r="CT143">
            <v>2550000</v>
          </cell>
        </row>
        <row r="144">
          <cell r="CT144">
            <v>0</v>
          </cell>
        </row>
        <row r="145">
          <cell r="CT145">
            <v>0</v>
          </cell>
        </row>
        <row r="146">
          <cell r="CT146">
            <v>0</v>
          </cell>
        </row>
        <row r="147">
          <cell r="CT147">
            <v>0</v>
          </cell>
        </row>
        <row r="148">
          <cell r="CT148">
            <v>0</v>
          </cell>
        </row>
        <row r="150">
          <cell r="CT150">
            <v>530000</v>
          </cell>
        </row>
        <row r="151">
          <cell r="CT151">
            <v>750000</v>
          </cell>
        </row>
        <row r="152">
          <cell r="CT152">
            <v>762500</v>
          </cell>
        </row>
        <row r="153">
          <cell r="CT153">
            <v>1062000</v>
          </cell>
        </row>
        <row r="154">
          <cell r="CT154">
            <v>3189874.1799999988</v>
          </cell>
        </row>
        <row r="155">
          <cell r="CT155">
            <v>1143704.0934079997</v>
          </cell>
        </row>
        <row r="156">
          <cell r="CT156">
            <v>22000</v>
          </cell>
        </row>
        <row r="157">
          <cell r="CT157">
            <v>400000</v>
          </cell>
        </row>
        <row r="158">
          <cell r="CT158">
            <v>-4685060.91</v>
          </cell>
        </row>
        <row r="160">
          <cell r="CT160">
            <v>0</v>
          </cell>
        </row>
      </sheetData>
      <sheetData sheetId="5">
        <row r="143">
          <cell r="CT143">
            <v>50000</v>
          </cell>
        </row>
        <row r="144">
          <cell r="CT144">
            <v>0</v>
          </cell>
        </row>
        <row r="145">
          <cell r="CT145">
            <v>0</v>
          </cell>
        </row>
        <row r="146">
          <cell r="CT146">
            <v>0</v>
          </cell>
        </row>
        <row r="147">
          <cell r="CT147">
            <v>0</v>
          </cell>
        </row>
        <row r="148">
          <cell r="CT148">
            <v>0</v>
          </cell>
        </row>
        <row r="150">
          <cell r="CT150">
            <v>0</v>
          </cell>
        </row>
        <row r="151">
          <cell r="CT151">
            <v>1000</v>
          </cell>
        </row>
        <row r="152">
          <cell r="CT152">
            <v>33500</v>
          </cell>
        </row>
        <row r="153">
          <cell r="CT153">
            <v>22000</v>
          </cell>
        </row>
        <row r="154">
          <cell r="CT154">
            <v>384272.58000000007</v>
          </cell>
        </row>
        <row r="155">
          <cell r="CT155">
            <v>140490.05524800002</v>
          </cell>
        </row>
        <row r="156">
          <cell r="CT156">
            <v>0</v>
          </cell>
        </row>
        <row r="157">
          <cell r="CT157">
            <v>2000</v>
          </cell>
        </row>
        <row r="158">
          <cell r="CT158">
            <v>141857.06</v>
          </cell>
        </row>
        <row r="160">
          <cell r="CT160">
            <v>674139.85</v>
          </cell>
        </row>
      </sheetData>
      <sheetData sheetId="6">
        <row r="143">
          <cell r="CT143">
            <v>0</v>
          </cell>
        </row>
        <row r="144">
          <cell r="CT144">
            <v>0</v>
          </cell>
        </row>
        <row r="145">
          <cell r="CT145">
            <v>0</v>
          </cell>
        </row>
        <row r="146">
          <cell r="CT146">
            <v>0</v>
          </cell>
        </row>
        <row r="147">
          <cell r="CT147">
            <v>0</v>
          </cell>
        </row>
        <row r="148">
          <cell r="CT148">
            <v>0</v>
          </cell>
        </row>
        <row r="150">
          <cell r="CT150">
            <v>30000</v>
          </cell>
        </row>
        <row r="151">
          <cell r="CT151">
            <v>20500</v>
          </cell>
        </row>
        <row r="152">
          <cell r="CT152">
            <v>274000</v>
          </cell>
        </row>
        <row r="153">
          <cell r="CT153">
            <v>287500</v>
          </cell>
        </row>
        <row r="154">
          <cell r="CT154">
            <v>7174.8600000000015</v>
          </cell>
        </row>
        <row r="155">
          <cell r="CT155">
            <v>2623.1288160000004</v>
          </cell>
        </row>
        <row r="156">
          <cell r="CT156">
            <v>0</v>
          </cell>
        </row>
        <row r="157">
          <cell r="CT157">
            <v>0</v>
          </cell>
        </row>
        <row r="158">
          <cell r="CT158">
            <v>-621797.99</v>
          </cell>
        </row>
        <row r="160">
          <cell r="CT160">
            <v>0</v>
          </cell>
        </row>
      </sheetData>
      <sheetData sheetId="7">
        <row r="143">
          <cell r="CT143">
            <v>2900000</v>
          </cell>
        </row>
        <row r="144">
          <cell r="CT144">
            <v>0</v>
          </cell>
        </row>
        <row r="145">
          <cell r="CT145">
            <v>200000</v>
          </cell>
        </row>
        <row r="146">
          <cell r="CT146">
            <v>0</v>
          </cell>
        </row>
        <row r="147">
          <cell r="CT147">
            <v>0</v>
          </cell>
        </row>
        <row r="148">
          <cell r="CT148">
            <v>0</v>
          </cell>
        </row>
        <row r="150">
          <cell r="CT150">
            <v>182040</v>
          </cell>
        </row>
        <row r="151">
          <cell r="CT151">
            <v>1647900</v>
          </cell>
        </row>
        <row r="152">
          <cell r="CT152">
            <v>217000</v>
          </cell>
        </row>
        <row r="153">
          <cell r="CT153">
            <v>2264000</v>
          </cell>
        </row>
        <row r="154">
          <cell r="CT154">
            <v>4998848.4700000007</v>
          </cell>
        </row>
        <row r="155">
          <cell r="CT155">
            <v>1827579.0006320004</v>
          </cell>
        </row>
        <row r="156">
          <cell r="CT156">
            <v>14000</v>
          </cell>
        </row>
        <row r="157">
          <cell r="CT157">
            <v>3280000</v>
          </cell>
        </row>
        <row r="158">
          <cell r="CT158">
            <v>4478977.28</v>
          </cell>
        </row>
        <row r="160">
          <cell r="CT160">
            <v>15768622.890000001</v>
          </cell>
        </row>
      </sheetData>
      <sheetData sheetId="8">
        <row r="143">
          <cell r="CT143">
            <v>1960000</v>
          </cell>
        </row>
        <row r="144">
          <cell r="CT144">
            <v>0</v>
          </cell>
        </row>
        <row r="145">
          <cell r="CT145">
            <v>0</v>
          </cell>
        </row>
        <row r="146">
          <cell r="CT146">
            <v>0</v>
          </cell>
        </row>
        <row r="147">
          <cell r="CT147">
            <v>0</v>
          </cell>
        </row>
        <row r="148">
          <cell r="CT148">
            <v>442296</v>
          </cell>
        </row>
        <row r="150">
          <cell r="CT150">
            <v>120000</v>
          </cell>
        </row>
        <row r="151">
          <cell r="CT151">
            <v>565000</v>
          </cell>
        </row>
        <row r="152">
          <cell r="CT152">
            <v>152000</v>
          </cell>
        </row>
        <row r="153">
          <cell r="CT153">
            <v>1968000</v>
          </cell>
        </row>
        <row r="154">
          <cell r="CT154">
            <v>1046450.7400000001</v>
          </cell>
        </row>
        <row r="155">
          <cell r="CT155">
            <v>382582.39054400008</v>
          </cell>
        </row>
        <row r="156">
          <cell r="CT156">
            <v>0</v>
          </cell>
        </row>
        <row r="157">
          <cell r="CT157">
            <v>1000000</v>
          </cell>
        </row>
        <row r="158">
          <cell r="CT158">
            <v>1186645.67</v>
          </cell>
        </row>
        <row r="160">
          <cell r="CT160">
            <v>3969527.72</v>
          </cell>
        </row>
      </sheetData>
      <sheetData sheetId="9">
        <row r="143">
          <cell r="CT143">
            <v>0</v>
          </cell>
        </row>
        <row r="144">
          <cell r="CT144">
            <v>0</v>
          </cell>
        </row>
        <row r="145">
          <cell r="CT145">
            <v>550000</v>
          </cell>
        </row>
        <row r="146">
          <cell r="CT146">
            <v>0</v>
          </cell>
        </row>
        <row r="147">
          <cell r="CT147">
            <v>0</v>
          </cell>
        </row>
        <row r="148">
          <cell r="CT148">
            <v>479496</v>
          </cell>
        </row>
        <row r="150">
          <cell r="CT150">
            <v>180000</v>
          </cell>
        </row>
        <row r="151">
          <cell r="CT151">
            <v>1330000</v>
          </cell>
        </row>
        <row r="152">
          <cell r="CT152">
            <v>45500</v>
          </cell>
        </row>
        <row r="153">
          <cell r="CT153">
            <v>397500</v>
          </cell>
        </row>
        <row r="154">
          <cell r="CT154">
            <v>3120297.5900000008</v>
          </cell>
        </row>
        <row r="155">
          <cell r="CT155">
            <v>1132137.9801040003</v>
          </cell>
        </row>
        <row r="156">
          <cell r="CT156">
            <v>1500</v>
          </cell>
        </row>
        <row r="157">
          <cell r="CT157">
            <v>2200000</v>
          </cell>
        </row>
        <row r="158">
          <cell r="CT158">
            <v>3216178.01</v>
          </cell>
        </row>
        <row r="160">
          <cell r="CT160">
            <v>10557724.710000001</v>
          </cell>
        </row>
      </sheetData>
      <sheetData sheetId="10">
        <row r="143">
          <cell r="CT143">
            <v>0</v>
          </cell>
        </row>
        <row r="144">
          <cell r="CT144">
            <v>0</v>
          </cell>
        </row>
        <row r="145">
          <cell r="CT145">
            <v>1200000</v>
          </cell>
        </row>
        <row r="146">
          <cell r="CT146">
            <v>0</v>
          </cell>
        </row>
        <row r="147">
          <cell r="CT147">
            <v>0</v>
          </cell>
        </row>
        <row r="148">
          <cell r="CT148">
            <v>0</v>
          </cell>
        </row>
        <row r="150">
          <cell r="CT150">
            <v>257000</v>
          </cell>
        </row>
        <row r="151">
          <cell r="CT151">
            <v>1330000</v>
          </cell>
        </row>
        <row r="152">
          <cell r="CT152">
            <v>342000</v>
          </cell>
        </row>
        <row r="153">
          <cell r="CT153">
            <v>5526542.2000000002</v>
          </cell>
        </row>
        <row r="154">
          <cell r="CT154">
            <v>11343549.27</v>
          </cell>
        </row>
        <row r="155">
          <cell r="CT155">
            <v>4112682.728712</v>
          </cell>
        </row>
        <row r="156">
          <cell r="CT156">
            <v>8500</v>
          </cell>
        </row>
        <row r="157">
          <cell r="CT157">
            <v>900000</v>
          </cell>
        </row>
        <row r="158">
          <cell r="CT158">
            <v>6475925.7999999998</v>
          </cell>
        </row>
        <row r="160">
          <cell r="CT160">
            <v>29092535.810000002</v>
          </cell>
        </row>
      </sheetData>
      <sheetData sheetId="11">
        <row r="143">
          <cell r="CT143">
            <v>0</v>
          </cell>
        </row>
        <row r="144">
          <cell r="CT144">
            <v>0</v>
          </cell>
        </row>
        <row r="145">
          <cell r="CT145">
            <v>0</v>
          </cell>
        </row>
        <row r="146">
          <cell r="CT146">
            <v>0</v>
          </cell>
        </row>
        <row r="147">
          <cell r="CT147">
            <v>0</v>
          </cell>
        </row>
        <row r="148">
          <cell r="CT148">
            <v>0</v>
          </cell>
        </row>
        <row r="150">
          <cell r="CT150">
            <v>27000</v>
          </cell>
        </row>
        <row r="151">
          <cell r="CT151">
            <v>685000</v>
          </cell>
        </row>
        <row r="152">
          <cell r="CT152">
            <v>5578000</v>
          </cell>
        </row>
        <row r="153">
          <cell r="CT153">
            <v>272000</v>
          </cell>
        </row>
        <row r="154">
          <cell r="CT154">
            <v>2272696.5200000005</v>
          </cell>
        </row>
        <row r="155">
          <cell r="CT155">
            <v>827770.20011200022</v>
          </cell>
        </row>
        <row r="156">
          <cell r="CT156">
            <v>0</v>
          </cell>
        </row>
        <row r="157">
          <cell r="CT157">
            <v>220000</v>
          </cell>
        </row>
        <row r="158">
          <cell r="CT158">
            <v>2238215.15</v>
          </cell>
        </row>
        <row r="160">
          <cell r="CT160">
            <v>12115930.109999999</v>
          </cell>
        </row>
      </sheetData>
      <sheetData sheetId="12">
        <row r="143">
          <cell r="CT143">
            <v>900000</v>
          </cell>
        </row>
        <row r="144">
          <cell r="CT144">
            <v>0</v>
          </cell>
        </row>
        <row r="145">
          <cell r="CT145">
            <v>300000</v>
          </cell>
        </row>
        <row r="146">
          <cell r="CT146">
            <v>0</v>
          </cell>
        </row>
        <row r="147">
          <cell r="CT147">
            <v>0</v>
          </cell>
        </row>
        <row r="148">
          <cell r="CT148">
            <v>0</v>
          </cell>
        </row>
        <row r="150">
          <cell r="CT150">
            <v>14000</v>
          </cell>
        </row>
        <row r="151">
          <cell r="CT151">
            <v>161000</v>
          </cell>
        </row>
        <row r="152">
          <cell r="CT152">
            <v>205000</v>
          </cell>
        </row>
        <row r="153">
          <cell r="CT153">
            <v>230000</v>
          </cell>
        </row>
        <row r="154">
          <cell r="CT154">
            <v>2760406.49</v>
          </cell>
        </row>
        <row r="155">
          <cell r="CT155">
            <v>1004330.605144</v>
          </cell>
        </row>
        <row r="156">
          <cell r="CT156">
            <v>3000</v>
          </cell>
        </row>
        <row r="157">
          <cell r="CT157">
            <v>30000</v>
          </cell>
        </row>
        <row r="158">
          <cell r="CT158">
            <v>1247757.6599999999</v>
          </cell>
        </row>
        <row r="160">
          <cell r="CT160">
            <v>4438013.5199999996</v>
          </cell>
        </row>
      </sheetData>
      <sheetData sheetId="13">
        <row r="143">
          <cell r="CT143">
            <v>0</v>
          </cell>
        </row>
        <row r="144">
          <cell r="CT144">
            <v>0</v>
          </cell>
        </row>
        <row r="145">
          <cell r="CT145">
            <v>0</v>
          </cell>
        </row>
        <row r="146">
          <cell r="CT146">
            <v>0</v>
          </cell>
        </row>
        <row r="147">
          <cell r="CT147">
            <v>0</v>
          </cell>
        </row>
        <row r="148">
          <cell r="CT148">
            <v>0</v>
          </cell>
        </row>
        <row r="150">
          <cell r="CT150">
            <v>0</v>
          </cell>
        </row>
        <row r="151">
          <cell r="CT151">
            <v>0</v>
          </cell>
        </row>
        <row r="152">
          <cell r="CT152">
            <v>0</v>
          </cell>
        </row>
        <row r="153">
          <cell r="CT153">
            <v>105000</v>
          </cell>
        </row>
        <row r="154">
          <cell r="CT154">
            <v>29008.980000000003</v>
          </cell>
        </row>
        <row r="155">
          <cell r="CT155">
            <v>162.45028800000003</v>
          </cell>
        </row>
        <row r="156">
          <cell r="CT156">
            <v>0</v>
          </cell>
        </row>
        <row r="157">
          <cell r="CT157">
            <v>0</v>
          </cell>
        </row>
        <row r="158">
          <cell r="CT158">
            <v>-134171.43</v>
          </cell>
        </row>
        <row r="160">
          <cell r="CT160">
            <v>0</v>
          </cell>
        </row>
      </sheetData>
      <sheetData sheetId="14">
        <row r="143">
          <cell r="CT143">
            <v>200000</v>
          </cell>
        </row>
        <row r="144">
          <cell r="CT144">
            <v>0</v>
          </cell>
        </row>
        <row r="145">
          <cell r="CT145">
            <v>10000</v>
          </cell>
        </row>
        <row r="146">
          <cell r="CT146">
            <v>0</v>
          </cell>
        </row>
        <row r="147">
          <cell r="CT147">
            <v>0</v>
          </cell>
        </row>
        <row r="148">
          <cell r="CT148">
            <v>0</v>
          </cell>
        </row>
        <row r="150">
          <cell r="CT150">
            <v>535500</v>
          </cell>
        </row>
        <row r="151">
          <cell r="CT151">
            <v>2885000</v>
          </cell>
        </row>
        <row r="152">
          <cell r="CT152">
            <v>140000</v>
          </cell>
        </row>
        <row r="153">
          <cell r="CT153">
            <v>761500</v>
          </cell>
        </row>
        <row r="154">
          <cell r="CT154">
            <v>5981600.9900000002</v>
          </cell>
        </row>
        <row r="155">
          <cell r="CT155">
            <v>2184736.9415440001</v>
          </cell>
        </row>
        <row r="156">
          <cell r="CT156">
            <v>18000</v>
          </cell>
        </row>
        <row r="157">
          <cell r="CT157">
            <v>1100000</v>
          </cell>
        </row>
        <row r="158">
          <cell r="CT158">
            <v>3785998.58</v>
          </cell>
        </row>
        <row r="160">
          <cell r="CT160">
            <v>17176771.77</v>
          </cell>
        </row>
      </sheetData>
      <sheetData sheetId="15">
        <row r="143">
          <cell r="CT143">
            <v>6650000</v>
          </cell>
        </row>
        <row r="144">
          <cell r="CT144">
            <v>0</v>
          </cell>
        </row>
        <row r="145">
          <cell r="CT145">
            <v>150000</v>
          </cell>
        </row>
        <row r="146">
          <cell r="CT146">
            <v>0</v>
          </cell>
        </row>
        <row r="147">
          <cell r="CT147">
            <v>0</v>
          </cell>
        </row>
        <row r="148">
          <cell r="CT148">
            <v>0</v>
          </cell>
        </row>
        <row r="150">
          <cell r="CT150">
            <v>679000</v>
          </cell>
        </row>
        <row r="151">
          <cell r="CT151">
            <v>630000</v>
          </cell>
        </row>
        <row r="152">
          <cell r="CT152">
            <v>49000</v>
          </cell>
        </row>
        <row r="153">
          <cell r="CT153">
            <v>12927000</v>
          </cell>
        </row>
        <row r="154">
          <cell r="CT154">
            <v>6137530.6500000004</v>
          </cell>
        </row>
        <row r="155">
          <cell r="CT155">
            <v>2230904.9192400002</v>
          </cell>
        </row>
        <row r="156">
          <cell r="CT156">
            <v>1000</v>
          </cell>
        </row>
        <row r="157">
          <cell r="CT157">
            <v>1100000</v>
          </cell>
        </row>
        <row r="158">
          <cell r="CT158">
            <v>7178865.0199999996</v>
          </cell>
        </row>
        <row r="160">
          <cell r="CT160">
            <v>24062104.02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S106"/>
  <sheetViews>
    <sheetView showGridLines="0" tabSelected="1" topLeftCell="E16" zoomScaleNormal="100" workbookViewId="0">
      <selection activeCell="P36" sqref="P36"/>
    </sheetView>
  </sheetViews>
  <sheetFormatPr defaultColWidth="0" defaultRowHeight="14.4" zeroHeight="1" x14ac:dyDescent="0.3"/>
  <cols>
    <col min="1" max="1" width="3.109375" customWidth="1"/>
    <col min="2" max="2" width="7.33203125" customWidth="1"/>
    <col min="3" max="3" width="50.44140625" customWidth="1"/>
    <col min="4" max="4" width="15" customWidth="1"/>
    <col min="5" max="5" width="12.44140625" customWidth="1"/>
    <col min="6" max="6" width="14.6640625" customWidth="1"/>
    <col min="7" max="7" width="14.33203125" customWidth="1"/>
    <col min="8" max="8" width="12.5546875" customWidth="1"/>
    <col min="9" max="9" width="14.21875" customWidth="1"/>
    <col min="10" max="10" width="13.33203125" customWidth="1"/>
    <col min="11" max="11" width="12.21875" customWidth="1"/>
    <col min="12" max="13" width="14.33203125" customWidth="1"/>
    <col min="14" max="14" width="13" customWidth="1"/>
    <col min="15" max="15" width="14.5546875" customWidth="1"/>
    <col min="16" max="16" width="15.21875" customWidth="1"/>
    <col min="17" max="17" width="13" customWidth="1"/>
    <col min="18" max="18" width="14.6640625" customWidth="1"/>
    <col min="19" max="19" width="3" customWidth="1"/>
    <col min="20" max="16384" width="9.109375" hidden="1"/>
  </cols>
  <sheetData>
    <row r="1" spans="2:18" x14ac:dyDescent="0.3"/>
    <row r="2" spans="2:18" ht="21" x14ac:dyDescent="0.4">
      <c r="B2" s="3" t="s">
        <v>127</v>
      </c>
    </row>
    <row r="3" spans="2:18" x14ac:dyDescent="0.3"/>
    <row r="4" spans="2:18" x14ac:dyDescent="0.3">
      <c r="B4" t="s">
        <v>209</v>
      </c>
    </row>
    <row r="5" spans="2:18" x14ac:dyDescent="0.3">
      <c r="B5" t="s">
        <v>210</v>
      </c>
    </row>
    <row r="6" spans="2:18" x14ac:dyDescent="0.3">
      <c r="B6" t="s">
        <v>211</v>
      </c>
    </row>
    <row r="7" spans="2:18" x14ac:dyDescent="0.3"/>
    <row r="8" spans="2:18" x14ac:dyDescent="0.3">
      <c r="B8" s="1" t="s">
        <v>71</v>
      </c>
    </row>
    <row r="9" spans="2:18" ht="15" thickBot="1" x14ac:dyDescent="0.35">
      <c r="E9">
        <v>2017</v>
      </c>
      <c r="H9">
        <v>2017</v>
      </c>
      <c r="K9" s="38">
        <v>42916</v>
      </c>
      <c r="N9">
        <v>2017</v>
      </c>
      <c r="Q9">
        <v>2018</v>
      </c>
    </row>
    <row r="10" spans="2:18" x14ac:dyDescent="0.3">
      <c r="B10" s="217" t="s">
        <v>41</v>
      </c>
      <c r="C10" s="219" t="s">
        <v>42</v>
      </c>
      <c r="D10" s="210" t="s">
        <v>91</v>
      </c>
      <c r="E10" s="211"/>
      <c r="F10" s="212"/>
      <c r="G10" s="215" t="s">
        <v>94</v>
      </c>
      <c r="H10" s="211"/>
      <c r="I10" s="216"/>
      <c r="J10" s="210" t="s">
        <v>95</v>
      </c>
      <c r="K10" s="211"/>
      <c r="L10" s="212"/>
      <c r="M10" s="215" t="s">
        <v>96</v>
      </c>
      <c r="N10" s="211"/>
      <c r="O10" s="216"/>
      <c r="P10" s="210" t="s">
        <v>97</v>
      </c>
      <c r="Q10" s="211"/>
      <c r="R10" s="212"/>
    </row>
    <row r="11" spans="2:18" ht="29.4" thickBot="1" x14ac:dyDescent="0.35">
      <c r="B11" s="218"/>
      <c r="C11" s="220"/>
      <c r="D11" s="9" t="s">
        <v>43</v>
      </c>
      <c r="E11" s="10" t="s">
        <v>44</v>
      </c>
      <c r="F11" s="11" t="s">
        <v>45</v>
      </c>
      <c r="G11" s="12" t="s">
        <v>43</v>
      </c>
      <c r="H11" s="10" t="s">
        <v>44</v>
      </c>
      <c r="I11" s="13" t="s">
        <v>45</v>
      </c>
      <c r="J11" s="9" t="s">
        <v>43</v>
      </c>
      <c r="K11" s="10" t="s">
        <v>44</v>
      </c>
      <c r="L11" s="11" t="s">
        <v>45</v>
      </c>
      <c r="M11" s="12" t="s">
        <v>43</v>
      </c>
      <c r="N11" s="10" t="s">
        <v>44</v>
      </c>
      <c r="O11" s="13" t="s">
        <v>45</v>
      </c>
      <c r="P11" s="9" t="s">
        <v>43</v>
      </c>
      <c r="Q11" s="10" t="s">
        <v>44</v>
      </c>
      <c r="R11" s="11" t="s">
        <v>45</v>
      </c>
    </row>
    <row r="12" spans="2:18" x14ac:dyDescent="0.3">
      <c r="B12" s="17"/>
      <c r="C12" s="20" t="s">
        <v>46</v>
      </c>
      <c r="D12" s="14" t="s">
        <v>47</v>
      </c>
      <c r="E12" s="15" t="s">
        <v>48</v>
      </c>
      <c r="F12" s="16" t="s">
        <v>50</v>
      </c>
      <c r="G12" s="7" t="s">
        <v>49</v>
      </c>
      <c r="H12" s="5" t="s">
        <v>92</v>
      </c>
      <c r="I12" s="8" t="s">
        <v>93</v>
      </c>
      <c r="J12" s="4" t="s">
        <v>106</v>
      </c>
      <c r="K12" s="5" t="s">
        <v>107</v>
      </c>
      <c r="L12" s="6" t="s">
        <v>108</v>
      </c>
      <c r="M12" s="7" t="s">
        <v>109</v>
      </c>
      <c r="N12" s="5" t="s">
        <v>110</v>
      </c>
      <c r="O12" s="8" t="s">
        <v>111</v>
      </c>
      <c r="P12" s="4" t="s">
        <v>112</v>
      </c>
      <c r="Q12" s="5" t="s">
        <v>113</v>
      </c>
      <c r="R12" s="6" t="s">
        <v>114</v>
      </c>
    </row>
    <row r="13" spans="2:18" x14ac:dyDescent="0.3">
      <c r="B13" s="18" t="s">
        <v>0</v>
      </c>
      <c r="C13" s="21" t="s">
        <v>1</v>
      </c>
      <c r="D13" s="128">
        <f>+'[1]HČ - SKUT 2017'!$M150</f>
        <v>14958710.77</v>
      </c>
      <c r="E13" s="147">
        <f>+'[2]DČ - SKUT 2017'!$M107</f>
        <v>15377000</v>
      </c>
      <c r="F13" s="129">
        <f>D13+E13</f>
        <v>30335710.77</v>
      </c>
      <c r="G13" s="148">
        <f>+D13</f>
        <v>14958710.77</v>
      </c>
      <c r="H13" s="147">
        <f>+E13</f>
        <v>15377000</v>
      </c>
      <c r="I13" s="129">
        <f>G13+H13</f>
        <v>30335710.77</v>
      </c>
      <c r="J13" s="148">
        <f>+'[1]HČ - SKUT 2017'!$K150</f>
        <v>7296902.6299999999</v>
      </c>
      <c r="K13" s="144">
        <f>+'[2]DČ - SKUT 2017'!$K107</f>
        <v>6925541.3700000001</v>
      </c>
      <c r="L13" s="129">
        <f>J13+K13</f>
        <v>14222444</v>
      </c>
      <c r="M13" s="148">
        <f>+'[1]HČ - SKUT 2017'!$L150</f>
        <v>14593805.26</v>
      </c>
      <c r="N13" s="144">
        <f>+'[2]DČ - SKUT 2017'!$L107</f>
        <v>13851082.74</v>
      </c>
      <c r="O13" s="129">
        <f>M13+N13</f>
        <v>28444888</v>
      </c>
      <c r="P13" s="148">
        <f>+'[3]HČ - SKUT 2017'!$N150</f>
        <v>15250000</v>
      </c>
      <c r="Q13" s="144">
        <f>+'[2]DČ - SKUT 2017'!$N107</f>
        <v>14487000</v>
      </c>
      <c r="R13" s="129">
        <f>P13+Q13</f>
        <v>29737000</v>
      </c>
    </row>
    <row r="14" spans="2:18" x14ac:dyDescent="0.3">
      <c r="B14" s="18" t="s">
        <v>2</v>
      </c>
      <c r="C14" s="23" t="s">
        <v>99</v>
      </c>
      <c r="D14" s="149">
        <f>+'[1]HČ - SKUT 2017'!$M151</f>
        <v>0</v>
      </c>
      <c r="E14" s="146">
        <f>+'[2]DČ - SKUT 2017'!$M108</f>
        <v>0</v>
      </c>
      <c r="F14" s="129">
        <f t="shared" ref="F14:F41" si="0">D14+E14</f>
        <v>0</v>
      </c>
      <c r="G14" s="149">
        <f t="shared" ref="G14:G32" si="1">+D14</f>
        <v>0</v>
      </c>
      <c r="H14" s="147">
        <f t="shared" ref="H14:H32" si="2">+E14</f>
        <v>0</v>
      </c>
      <c r="I14" s="129">
        <f t="shared" ref="I14:I36" si="3">G14+H14</f>
        <v>0</v>
      </c>
      <c r="J14" s="149">
        <f>+'[1]HČ - SKUT 2017'!$K151</f>
        <v>0</v>
      </c>
      <c r="K14" s="144">
        <f>+'[2]DČ - SKUT 2017'!$K108</f>
        <v>0</v>
      </c>
      <c r="L14" s="129">
        <f t="shared" ref="L14:L36" si="4">J14+K14</f>
        <v>0</v>
      </c>
      <c r="M14" s="149">
        <f>+'[1]HČ - SKUT 2017'!$L151</f>
        <v>0</v>
      </c>
      <c r="N14" s="145">
        <f>+'[2]DČ - SKUT 2017'!$L108</f>
        <v>0</v>
      </c>
      <c r="O14" s="129">
        <f t="shared" ref="O14:O36" si="5">M14+N14</f>
        <v>0</v>
      </c>
      <c r="P14" s="149">
        <f>+'[3]HČ - SKUT 2017'!$N151</f>
        <v>0</v>
      </c>
      <c r="Q14" s="145">
        <f>+'[2]DČ - SKUT 2017'!$N108</f>
        <v>0</v>
      </c>
      <c r="R14" s="129">
        <f t="shared" ref="R14:R36" si="6">P14+Q14</f>
        <v>0</v>
      </c>
    </row>
    <row r="15" spans="2:18" x14ac:dyDescent="0.3">
      <c r="B15" s="18" t="s">
        <v>4</v>
      </c>
      <c r="C15" s="22" t="s">
        <v>133</v>
      </c>
      <c r="D15" s="148">
        <f>+'[1]HČ - SKUT 2017'!$M152</f>
        <v>2460000</v>
      </c>
      <c r="E15" s="147">
        <f>+'[2]DČ - SKUT 2017'!$M109</f>
        <v>0</v>
      </c>
      <c r="F15" s="129">
        <f t="shared" si="0"/>
        <v>2460000</v>
      </c>
      <c r="G15" s="148">
        <f t="shared" si="1"/>
        <v>2460000</v>
      </c>
      <c r="H15" s="147">
        <f t="shared" si="2"/>
        <v>0</v>
      </c>
      <c r="I15" s="129">
        <f t="shared" si="3"/>
        <v>2460000</v>
      </c>
      <c r="J15" s="148">
        <f>+'[1]HČ - SKUT 2017'!$K152</f>
        <v>1291593</v>
      </c>
      <c r="K15" s="144">
        <f>+'[2]DČ - SKUT 2017'!$K109</f>
        <v>0</v>
      </c>
      <c r="L15" s="129">
        <f t="shared" si="4"/>
        <v>1291593</v>
      </c>
      <c r="M15" s="148">
        <f>+'[1]HČ - SKUT 2017'!$L152</f>
        <v>2583186</v>
      </c>
      <c r="N15" s="144">
        <f>+'[2]DČ - SKUT 2017'!$L109</f>
        <v>0</v>
      </c>
      <c r="O15" s="129">
        <f t="shared" si="5"/>
        <v>2583186</v>
      </c>
      <c r="P15" s="148">
        <f>+'[3]HČ - SKUT 2017'!$N152</f>
        <v>2410000</v>
      </c>
      <c r="Q15" s="144">
        <f>+'[2]DČ - SKUT 2017'!$N109</f>
        <v>0</v>
      </c>
      <c r="R15" s="129">
        <f t="shared" si="6"/>
        <v>2410000</v>
      </c>
    </row>
    <row r="16" spans="2:18" x14ac:dyDescent="0.3">
      <c r="B16" s="18" t="s">
        <v>6</v>
      </c>
      <c r="C16" s="23" t="s">
        <v>100</v>
      </c>
      <c r="D16" s="148">
        <f>+'[1]HČ - SKUT 2017'!$M153</f>
        <v>1579792</v>
      </c>
      <c r="E16" s="147">
        <f>+'[2]DČ - SKUT 2017'!$M110</f>
        <v>0</v>
      </c>
      <c r="F16" s="129">
        <f t="shared" si="0"/>
        <v>1579792</v>
      </c>
      <c r="G16" s="148">
        <f t="shared" si="1"/>
        <v>1579792</v>
      </c>
      <c r="H16" s="147">
        <f t="shared" si="2"/>
        <v>0</v>
      </c>
      <c r="I16" s="129">
        <f t="shared" si="3"/>
        <v>1579792</v>
      </c>
      <c r="J16" s="148">
        <f>+'[1]HČ - SKUT 2017'!$K153</f>
        <v>852102</v>
      </c>
      <c r="K16" s="144">
        <f>+'[2]DČ - SKUT 2017'!$K110</f>
        <v>0</v>
      </c>
      <c r="L16" s="129">
        <f t="shared" si="4"/>
        <v>852102</v>
      </c>
      <c r="M16" s="148">
        <f>+'[1]HČ - SKUT 2017'!$L153</f>
        <v>1704204</v>
      </c>
      <c r="N16" s="144">
        <f>+'[2]DČ - SKUT 2017'!$L110</f>
        <v>0</v>
      </c>
      <c r="O16" s="129">
        <f t="shared" si="5"/>
        <v>1704204</v>
      </c>
      <c r="P16" s="148">
        <f>+'[3]HČ - SKUT 2017'!$N153</f>
        <v>921792</v>
      </c>
      <c r="Q16" s="144">
        <f>+'[2]DČ - SKUT 2017'!$N110</f>
        <v>0</v>
      </c>
      <c r="R16" s="129">
        <f t="shared" si="6"/>
        <v>921792</v>
      </c>
    </row>
    <row r="17" spans="2:18" x14ac:dyDescent="0.3">
      <c r="B17" s="18" t="s">
        <v>8</v>
      </c>
      <c r="C17" s="23" t="s">
        <v>101</v>
      </c>
      <c r="D17" s="148">
        <f>+'[1]HČ - SKUT 2017'!$M154</f>
        <v>0</v>
      </c>
      <c r="E17" s="147">
        <f>+'[2]DČ - SKUT 2017'!$M111</f>
        <v>0</v>
      </c>
      <c r="F17" s="129">
        <f t="shared" si="0"/>
        <v>0</v>
      </c>
      <c r="G17" s="148">
        <f t="shared" si="1"/>
        <v>0</v>
      </c>
      <c r="H17" s="147">
        <f t="shared" si="2"/>
        <v>0</v>
      </c>
      <c r="I17" s="129">
        <f t="shared" si="3"/>
        <v>0</v>
      </c>
      <c r="J17" s="148">
        <f>+'[1]HČ - SKUT 2017'!$K154</f>
        <v>0</v>
      </c>
      <c r="K17" s="144">
        <f>+'[2]DČ - SKUT 2017'!$K111</f>
        <v>0</v>
      </c>
      <c r="L17" s="129">
        <f t="shared" si="4"/>
        <v>0</v>
      </c>
      <c r="M17" s="148">
        <f>+'[1]HČ - SKUT 2017'!$L154</f>
        <v>0</v>
      </c>
      <c r="N17" s="144">
        <f>+'[2]DČ - SKUT 2017'!$L111</f>
        <v>0</v>
      </c>
      <c r="O17" s="129">
        <f t="shared" si="5"/>
        <v>0</v>
      </c>
      <c r="P17" s="148">
        <f>+'[3]HČ - SKUT 2017'!$N154</f>
        <v>0</v>
      </c>
      <c r="Q17" s="144">
        <f>+'[2]DČ - SKUT 2017'!$N111</f>
        <v>0</v>
      </c>
      <c r="R17" s="129">
        <f t="shared" si="6"/>
        <v>0</v>
      </c>
    </row>
    <row r="18" spans="2:18" x14ac:dyDescent="0.3">
      <c r="B18" s="18" t="s">
        <v>10</v>
      </c>
      <c r="C18" s="24" t="s">
        <v>3</v>
      </c>
      <c r="D18" s="149">
        <f>+'[1]HČ - SKUT 2017'!$M155</f>
        <v>0</v>
      </c>
      <c r="E18" s="146">
        <f>+'[2]DČ - SKUT 2017'!$M112</f>
        <v>0</v>
      </c>
      <c r="F18" s="129">
        <f t="shared" si="0"/>
        <v>0</v>
      </c>
      <c r="G18" s="149">
        <f t="shared" si="1"/>
        <v>0</v>
      </c>
      <c r="H18" s="147">
        <f t="shared" si="2"/>
        <v>0</v>
      </c>
      <c r="I18" s="129">
        <f t="shared" si="3"/>
        <v>0</v>
      </c>
      <c r="J18" s="149">
        <f>+'[1]HČ - SKUT 2017'!$K155</f>
        <v>678330.9299999997</v>
      </c>
      <c r="K18" s="144">
        <f>+'[2]DČ - SKUT 2017'!$K112</f>
        <v>9274.9</v>
      </c>
      <c r="L18" s="129">
        <f t="shared" si="4"/>
        <v>687605.82999999973</v>
      </c>
      <c r="M18" s="149">
        <f>+'[1]HČ - SKUT 2017'!$L155</f>
        <v>1356661.8599999994</v>
      </c>
      <c r="N18" s="145">
        <f>+'[2]DČ - SKUT 2017'!$L112</f>
        <v>18549.8</v>
      </c>
      <c r="O18" s="129">
        <f t="shared" si="5"/>
        <v>1375211.6599999995</v>
      </c>
      <c r="P18" s="149">
        <f>+'[3]HČ - SKUT 2017'!$N155</f>
        <v>0</v>
      </c>
      <c r="Q18" s="145">
        <f>+'[2]DČ - SKUT 2017'!$N112</f>
        <v>0</v>
      </c>
      <c r="R18" s="129">
        <f t="shared" si="6"/>
        <v>0</v>
      </c>
    </row>
    <row r="19" spans="2:18" x14ac:dyDescent="0.3">
      <c r="B19" s="18" t="s">
        <v>12</v>
      </c>
      <c r="C19" s="24" t="s">
        <v>5</v>
      </c>
      <c r="D19" s="149">
        <f>+'[1]HČ - SKUT 2017'!$M156</f>
        <v>0</v>
      </c>
      <c r="E19" s="146">
        <f>+'[2]DČ - SKUT 2017'!$M113</f>
        <v>0</v>
      </c>
      <c r="F19" s="129">
        <f t="shared" si="0"/>
        <v>0</v>
      </c>
      <c r="G19" s="149">
        <f t="shared" si="1"/>
        <v>0</v>
      </c>
      <c r="H19" s="147">
        <f t="shared" si="2"/>
        <v>0</v>
      </c>
      <c r="I19" s="129">
        <f t="shared" si="3"/>
        <v>0</v>
      </c>
      <c r="J19" s="149">
        <f>+'[1]HČ - SKUT 2017'!$K156</f>
        <v>0</v>
      </c>
      <c r="K19" s="144">
        <f>+'[2]DČ - SKUT 2017'!$K113</f>
        <v>0</v>
      </c>
      <c r="L19" s="129">
        <f t="shared" si="4"/>
        <v>0</v>
      </c>
      <c r="M19" s="149">
        <f>+'[1]HČ - SKUT 2017'!$L156</f>
        <v>0</v>
      </c>
      <c r="N19" s="145">
        <f>+'[2]DČ - SKUT 2017'!$L113</f>
        <v>0</v>
      </c>
      <c r="O19" s="129">
        <f t="shared" si="5"/>
        <v>0</v>
      </c>
      <c r="P19" s="149">
        <f>+'[3]HČ - SKUT 2017'!$N156</f>
        <v>0</v>
      </c>
      <c r="Q19" s="145">
        <f>+'[2]DČ - SKUT 2017'!$N113</f>
        <v>0</v>
      </c>
      <c r="R19" s="129">
        <f t="shared" si="6"/>
        <v>0</v>
      </c>
    </row>
    <row r="20" spans="2:18" x14ac:dyDescent="0.3">
      <c r="B20" s="18" t="s">
        <v>14</v>
      </c>
      <c r="C20" s="25" t="s">
        <v>7</v>
      </c>
      <c r="D20" s="149">
        <f>+'[1]HČ - SKUT 2017'!$M157</f>
        <v>0</v>
      </c>
      <c r="E20" s="145">
        <f>+'[2]DČ - SKUT 2017'!$M114</f>
        <v>0</v>
      </c>
      <c r="F20" s="129">
        <f t="shared" si="0"/>
        <v>0</v>
      </c>
      <c r="G20" s="149">
        <f t="shared" si="1"/>
        <v>0</v>
      </c>
      <c r="H20" s="147">
        <f t="shared" si="2"/>
        <v>0</v>
      </c>
      <c r="I20" s="129">
        <f t="shared" si="3"/>
        <v>0</v>
      </c>
      <c r="J20" s="149">
        <f>+'[1]HČ - SKUT 2017'!$K157</f>
        <v>158851.24</v>
      </c>
      <c r="K20" s="144">
        <f>+'[2]DČ - SKUT 2017'!$K114</f>
        <v>0</v>
      </c>
      <c r="L20" s="129">
        <f t="shared" si="4"/>
        <v>158851.24</v>
      </c>
      <c r="M20" s="149">
        <f>+'[1]HČ - SKUT 2017'!$L157</f>
        <v>317702.48</v>
      </c>
      <c r="N20" s="145">
        <f>+'[2]DČ - SKUT 2017'!$L114</f>
        <v>0</v>
      </c>
      <c r="O20" s="129">
        <f t="shared" si="5"/>
        <v>317702.48</v>
      </c>
      <c r="P20" s="149">
        <f>+'[3]HČ - SKUT 2017'!$N157</f>
        <v>0</v>
      </c>
      <c r="Q20" s="145">
        <f>+'[2]DČ - SKUT 2017'!$N114</f>
        <v>0</v>
      </c>
      <c r="R20" s="129">
        <f t="shared" si="6"/>
        <v>0</v>
      </c>
    </row>
    <row r="21" spans="2:18" x14ac:dyDescent="0.3">
      <c r="B21" s="19" t="s">
        <v>16</v>
      </c>
      <c r="C21" s="26" t="s">
        <v>9</v>
      </c>
      <c r="D21" s="132">
        <f>SUM(D13:D18)</f>
        <v>18998502.77</v>
      </c>
      <c r="E21" s="132">
        <f>SUM(E13:E18)</f>
        <v>15377000</v>
      </c>
      <c r="F21" s="133">
        <f>D21+E21</f>
        <v>34375502.769999996</v>
      </c>
      <c r="G21" s="132">
        <f>SUM(G13:G18)</f>
        <v>18998502.77</v>
      </c>
      <c r="H21" s="132">
        <f>SUM(H13:H18)</f>
        <v>15377000</v>
      </c>
      <c r="I21" s="133">
        <f t="shared" si="3"/>
        <v>34375502.769999996</v>
      </c>
      <c r="J21" s="150">
        <f>SUM(J13:J18)</f>
        <v>10118928.559999999</v>
      </c>
      <c r="K21" s="150">
        <f>SUM(K13:K18)</f>
        <v>6934816.2700000005</v>
      </c>
      <c r="L21" s="133">
        <f t="shared" si="4"/>
        <v>17053744.829999998</v>
      </c>
      <c r="M21" s="150">
        <f>SUM(M13:M18)</f>
        <v>20237857.119999997</v>
      </c>
      <c r="N21" s="150">
        <f>SUM(N13:N18)</f>
        <v>13869632.540000001</v>
      </c>
      <c r="O21" s="133">
        <f t="shared" si="5"/>
        <v>34107489.659999996</v>
      </c>
      <c r="P21" s="150">
        <f>SUM(P13:P18)</f>
        <v>18581792</v>
      </c>
      <c r="Q21" s="150">
        <f>SUM(Q13:Q18)</f>
        <v>14487000</v>
      </c>
      <c r="R21" s="133">
        <f t="shared" si="6"/>
        <v>33068792</v>
      </c>
    </row>
    <row r="22" spans="2:18" x14ac:dyDescent="0.3">
      <c r="B22" s="18" t="s">
        <v>18</v>
      </c>
      <c r="C22" s="24" t="s">
        <v>11</v>
      </c>
      <c r="D22" s="130">
        <f>+'[1]HČ - SKUT 2017'!$M159</f>
        <v>2452740</v>
      </c>
      <c r="E22" s="131">
        <f>+'[2]DČ - SKUT 2017'!$M116</f>
        <v>29000</v>
      </c>
      <c r="F22" s="129">
        <f t="shared" si="0"/>
        <v>2481740</v>
      </c>
      <c r="G22" s="130">
        <f t="shared" si="1"/>
        <v>2452740</v>
      </c>
      <c r="H22" s="131">
        <f t="shared" si="2"/>
        <v>29000</v>
      </c>
      <c r="I22" s="129">
        <f t="shared" si="3"/>
        <v>2481740</v>
      </c>
      <c r="J22" s="149">
        <f>+'[1]HČ - SKUT 2017'!$K159</f>
        <v>1646200.65</v>
      </c>
      <c r="K22" s="145">
        <f>+'[2]DČ - SKUT 2017'!$K116</f>
        <v>1587.58</v>
      </c>
      <c r="L22" s="129">
        <f t="shared" si="4"/>
        <v>1647788.23</v>
      </c>
      <c r="M22" s="149">
        <f>+'[1]HČ - SKUT 2017'!$L159</f>
        <v>3292401.3</v>
      </c>
      <c r="N22" s="145">
        <f>+'[2]DČ - SKUT 2017'!$L116</f>
        <v>3175.16</v>
      </c>
      <c r="O22" s="129">
        <f t="shared" si="5"/>
        <v>3295576.46</v>
      </c>
      <c r="P22" s="149">
        <f>+'[3]HČ - SKUT 2017'!$N159</f>
        <v>2761040</v>
      </c>
      <c r="Q22" s="145">
        <f>+'[2]DČ - SKUT 2017'!$N116</f>
        <v>25500</v>
      </c>
      <c r="R22" s="129">
        <f t="shared" si="6"/>
        <v>2786540</v>
      </c>
    </row>
    <row r="23" spans="2:18" x14ac:dyDescent="0.3">
      <c r="B23" s="18" t="s">
        <v>20</v>
      </c>
      <c r="C23" s="24" t="s">
        <v>13</v>
      </c>
      <c r="D23" s="130">
        <f>+'[1]HČ - SKUT 2017'!$M160</f>
        <v>12641075.219999999</v>
      </c>
      <c r="E23" s="131">
        <f>+'[2]DČ - SKUT 2017'!$M117</f>
        <v>2420499.9999999995</v>
      </c>
      <c r="F23" s="129">
        <f t="shared" si="0"/>
        <v>15061575.219999999</v>
      </c>
      <c r="G23" s="130">
        <f t="shared" si="1"/>
        <v>12641075.219999999</v>
      </c>
      <c r="H23" s="131">
        <f t="shared" si="2"/>
        <v>2420499.9999999995</v>
      </c>
      <c r="I23" s="129">
        <f t="shared" si="3"/>
        <v>15061575.219999999</v>
      </c>
      <c r="J23" s="149">
        <f>+'[1]HČ - SKUT 2017'!$K160</f>
        <v>5887770.9100000011</v>
      </c>
      <c r="K23" s="145">
        <f>+'[2]DČ - SKUT 2017'!$K117</f>
        <v>1002254.61</v>
      </c>
      <c r="L23" s="129">
        <f t="shared" si="4"/>
        <v>6890025.5200000014</v>
      </c>
      <c r="M23" s="149">
        <f>+'[1]HČ - SKUT 2017'!$L160</f>
        <v>11675541.820000002</v>
      </c>
      <c r="N23" s="145">
        <f>+'[2]DČ - SKUT 2017'!$L117</f>
        <v>2004509.22</v>
      </c>
      <c r="O23" s="129">
        <f t="shared" si="5"/>
        <v>13680051.040000003</v>
      </c>
      <c r="P23" s="149">
        <f>+'[3]HČ - SKUT 2017'!$N160</f>
        <v>10580400</v>
      </c>
      <c r="Q23" s="145">
        <f>+'[2]DČ - SKUT 2017'!$N117</f>
        <v>2025500</v>
      </c>
      <c r="R23" s="129">
        <f t="shared" si="6"/>
        <v>12605900</v>
      </c>
    </row>
    <row r="24" spans="2:18" x14ac:dyDescent="0.3">
      <c r="B24" s="18" t="s">
        <v>21</v>
      </c>
      <c r="C24" s="24" t="s">
        <v>15</v>
      </c>
      <c r="D24" s="130">
        <f>+'[1]HČ - SKUT 2017'!$M161</f>
        <v>8905882.6799999997</v>
      </c>
      <c r="E24" s="131">
        <f>+'[2]DČ - SKUT 2017'!$M118</f>
        <v>62000</v>
      </c>
      <c r="F24" s="129">
        <f t="shared" si="0"/>
        <v>8967882.6799999997</v>
      </c>
      <c r="G24" s="130">
        <f t="shared" si="1"/>
        <v>8905882.6799999997</v>
      </c>
      <c r="H24" s="131">
        <f t="shared" si="2"/>
        <v>62000</v>
      </c>
      <c r="I24" s="129">
        <f t="shared" si="3"/>
        <v>8967882.6799999997</v>
      </c>
      <c r="J24" s="149">
        <f>+'[1]HČ - SKUT 2017'!$K161</f>
        <v>4245955.13</v>
      </c>
      <c r="K24" s="145">
        <f>+'[2]DČ - SKUT 2017'!$K118</f>
        <v>24801.54</v>
      </c>
      <c r="L24" s="129">
        <f t="shared" si="4"/>
        <v>4270756.67</v>
      </c>
      <c r="M24" s="149">
        <f>+'[1]HČ - SKUT 2017'!$L161</f>
        <v>8491910.2599999998</v>
      </c>
      <c r="N24" s="145">
        <f>+'[2]DČ - SKUT 2017'!$L118</f>
        <v>49603.08</v>
      </c>
      <c r="O24" s="129">
        <f t="shared" si="5"/>
        <v>8541513.3399999999</v>
      </c>
      <c r="P24" s="149">
        <f>+'[3]HČ - SKUT 2017'!$N161</f>
        <v>8114500</v>
      </c>
      <c r="Q24" s="145">
        <f>+'[2]DČ - SKUT 2017'!$N118</f>
        <v>44000</v>
      </c>
      <c r="R24" s="129">
        <f t="shared" si="6"/>
        <v>8158500</v>
      </c>
    </row>
    <row r="25" spans="2:18" x14ac:dyDescent="0.3">
      <c r="B25" s="18" t="s">
        <v>23</v>
      </c>
      <c r="C25" s="24" t="s">
        <v>17</v>
      </c>
      <c r="D25" s="130">
        <f>+'[1]HČ - SKUT 2017'!$M162</f>
        <v>26689179.546999998</v>
      </c>
      <c r="E25" s="131">
        <f>+'[2]DČ - SKUT 2017'!$M119</f>
        <v>4192000.0000000005</v>
      </c>
      <c r="F25" s="129">
        <f t="shared" si="0"/>
        <v>30881179.546999998</v>
      </c>
      <c r="G25" s="130">
        <f t="shared" si="1"/>
        <v>26689179.546999998</v>
      </c>
      <c r="H25" s="131">
        <f t="shared" si="2"/>
        <v>4192000.0000000005</v>
      </c>
      <c r="I25" s="129">
        <f t="shared" si="3"/>
        <v>30881179.546999998</v>
      </c>
      <c r="J25" s="149">
        <f>+'[1]HČ - SKUT 2017'!$K162</f>
        <v>13991171.709999999</v>
      </c>
      <c r="K25" s="145">
        <f>+'[2]DČ - SKUT 2017'!$K119</f>
        <v>2046443.72</v>
      </c>
      <c r="L25" s="129">
        <f t="shared" si="4"/>
        <v>16037615.43</v>
      </c>
      <c r="M25" s="149">
        <f>+'[1]HČ - SKUT 2017'!$L162</f>
        <v>27803320.579999998</v>
      </c>
      <c r="N25" s="145">
        <f>+'[2]DČ - SKUT 2017'!$L119</f>
        <v>4092887.44</v>
      </c>
      <c r="O25" s="129">
        <f t="shared" si="5"/>
        <v>31896208.02</v>
      </c>
      <c r="P25" s="149">
        <f>+'[3]HČ - SKUT 2017'!$N162</f>
        <v>28316142.199999999</v>
      </c>
      <c r="Q25" s="145">
        <f>+'[2]DČ - SKUT 2017'!$N119</f>
        <v>3858400</v>
      </c>
      <c r="R25" s="129">
        <f t="shared" si="6"/>
        <v>32174542.199999999</v>
      </c>
    </row>
    <row r="26" spans="2:18" x14ac:dyDescent="0.3">
      <c r="B26" s="18" t="s">
        <v>25</v>
      </c>
      <c r="C26" s="24" t="s">
        <v>19</v>
      </c>
      <c r="D26" s="130">
        <f>+'[1]HČ - SKUT 2017'!$M163</f>
        <v>43409204.650000006</v>
      </c>
      <c r="E26" s="131">
        <f>+'[2]DČ - SKUT 2017'!$M120</f>
        <v>2424000</v>
      </c>
      <c r="F26" s="129">
        <f t="shared" si="0"/>
        <v>45833204.650000006</v>
      </c>
      <c r="G26" s="130">
        <f t="shared" si="1"/>
        <v>43409204.650000006</v>
      </c>
      <c r="H26" s="131">
        <f t="shared" si="2"/>
        <v>2424000</v>
      </c>
      <c r="I26" s="129">
        <f t="shared" si="3"/>
        <v>45833204.650000006</v>
      </c>
      <c r="J26" s="149">
        <f>+'[1]HČ - SKUT 2017'!$K163</f>
        <v>20619722</v>
      </c>
      <c r="K26" s="145">
        <f>+'[2]DČ - SKUT 2017'!$K120</f>
        <v>1154066</v>
      </c>
      <c r="L26" s="129">
        <f t="shared" si="4"/>
        <v>21773788</v>
      </c>
      <c r="M26" s="149">
        <f>+'[1]HČ - SKUT 2017'!$L163</f>
        <v>44983244.649999991</v>
      </c>
      <c r="N26" s="145">
        <f>+'[2]DČ - SKUT 2017'!$L120</f>
        <v>2423538.6</v>
      </c>
      <c r="O26" s="129">
        <f t="shared" si="5"/>
        <v>47406783.249999993</v>
      </c>
      <c r="P26" s="149">
        <f>+'[3]HČ - SKUT 2017'!$N163</f>
        <v>51274125.769999996</v>
      </c>
      <c r="Q26" s="145">
        <f>+'[2]DČ - SKUT 2017'!$N120</f>
        <v>2740259.0550000002</v>
      </c>
      <c r="R26" s="129">
        <f t="shared" si="6"/>
        <v>54014384.824999996</v>
      </c>
    </row>
    <row r="27" spans="2:18" x14ac:dyDescent="0.3">
      <c r="B27" s="18" t="s">
        <v>27</v>
      </c>
      <c r="C27" s="24" t="s">
        <v>51</v>
      </c>
      <c r="D27" s="130">
        <f>+'[1]HČ - SKUT 2017'!$M164</f>
        <v>42492439.650000006</v>
      </c>
      <c r="E27" s="131">
        <f>+'[2]DČ - SKUT 2017'!$M121</f>
        <v>2424000</v>
      </c>
      <c r="F27" s="129">
        <f t="shared" si="0"/>
        <v>44916439.650000006</v>
      </c>
      <c r="G27" s="130">
        <f t="shared" si="1"/>
        <v>42492439.650000006</v>
      </c>
      <c r="H27" s="131">
        <f t="shared" si="2"/>
        <v>2424000</v>
      </c>
      <c r="I27" s="129">
        <f t="shared" si="3"/>
        <v>44916439.650000006</v>
      </c>
      <c r="J27" s="149">
        <f>+'[1]HČ - SKUT 2017'!$K164</f>
        <v>20278742</v>
      </c>
      <c r="K27" s="145">
        <f>+'[2]DČ - SKUT 2017'!$K121</f>
        <v>1152605</v>
      </c>
      <c r="L27" s="129">
        <f t="shared" si="4"/>
        <v>21431347</v>
      </c>
      <c r="M27" s="149">
        <f>+'[1]HČ - SKUT 2017'!$L164</f>
        <v>44267186.649999991</v>
      </c>
      <c r="N27" s="145">
        <f>+'[2]DČ - SKUT 2017'!$L121</f>
        <v>2420470.5</v>
      </c>
      <c r="O27" s="129">
        <f t="shared" si="5"/>
        <v>46687657.149999991</v>
      </c>
      <c r="P27" s="149">
        <f>+'[3]HČ - SKUT 2017'!$N164</f>
        <v>50486461.969999999</v>
      </c>
      <c r="Q27" s="145">
        <f>+'[2]DČ - SKUT 2017'!$N121</f>
        <v>2737037.5500000003</v>
      </c>
      <c r="R27" s="129">
        <f t="shared" si="6"/>
        <v>53223499.519999996</v>
      </c>
    </row>
    <row r="28" spans="2:18" x14ac:dyDescent="0.3">
      <c r="B28" s="18" t="s">
        <v>29</v>
      </c>
      <c r="C28" s="25" t="s">
        <v>22</v>
      </c>
      <c r="D28" s="130">
        <f>+'[1]HČ - SKUT 2017'!$M165</f>
        <v>916765.00000000012</v>
      </c>
      <c r="E28" s="131">
        <f>+'[2]DČ - SKUT 2017'!$M122</f>
        <v>0</v>
      </c>
      <c r="F28" s="129">
        <f t="shared" si="0"/>
        <v>916765.00000000012</v>
      </c>
      <c r="G28" s="130">
        <f t="shared" si="1"/>
        <v>916765.00000000012</v>
      </c>
      <c r="H28" s="131">
        <f t="shared" si="2"/>
        <v>0</v>
      </c>
      <c r="I28" s="129">
        <f t="shared" si="3"/>
        <v>916765.00000000012</v>
      </c>
      <c r="J28" s="149">
        <f>+'[1]HČ - SKUT 2017'!$K165</f>
        <v>340980</v>
      </c>
      <c r="K28" s="145">
        <f>+'[2]DČ - SKUT 2017'!$K122</f>
        <v>4277</v>
      </c>
      <c r="L28" s="129">
        <f t="shared" si="4"/>
        <v>345257</v>
      </c>
      <c r="M28" s="149">
        <f>+'[1]HČ - SKUT 2017'!$L165</f>
        <v>716058.00000000012</v>
      </c>
      <c r="N28" s="145">
        <f>+'[2]DČ - SKUT 2017'!$L122</f>
        <v>8554</v>
      </c>
      <c r="O28" s="129">
        <f t="shared" si="5"/>
        <v>724612.00000000012</v>
      </c>
      <c r="P28" s="149">
        <f>+'[3]HČ - SKUT 2017'!$N165</f>
        <v>787663.80000000016</v>
      </c>
      <c r="Q28" s="145">
        <f>+'[2]DČ - SKUT 2017'!$N122</f>
        <v>15000</v>
      </c>
      <c r="R28" s="129">
        <f t="shared" si="6"/>
        <v>802663.80000000016</v>
      </c>
    </row>
    <row r="29" spans="2:18" x14ac:dyDescent="0.3">
      <c r="B29" s="18" t="s">
        <v>31</v>
      </c>
      <c r="C29" s="24" t="s">
        <v>24</v>
      </c>
      <c r="D29" s="130">
        <f>+'[1]HČ - SKUT 2017'!$M166</f>
        <v>14952629.354249999</v>
      </c>
      <c r="E29" s="131">
        <f>+'[2]DČ - SKUT 2017'!$M123</f>
        <v>852101</v>
      </c>
      <c r="F29" s="129">
        <f t="shared" si="0"/>
        <v>15804730.354249999</v>
      </c>
      <c r="G29" s="130">
        <f t="shared" si="1"/>
        <v>14952629.354249999</v>
      </c>
      <c r="H29" s="131">
        <f t="shared" si="2"/>
        <v>852101</v>
      </c>
      <c r="I29" s="129">
        <f t="shared" si="3"/>
        <v>15804730.354249999</v>
      </c>
      <c r="J29" s="149">
        <f>+'[1]HČ - SKUT 2017'!$K166</f>
        <v>7092274.7199999997</v>
      </c>
      <c r="K29" s="145">
        <f>+'[2]DČ - SKUT 2017'!$K123</f>
        <v>444657.1</v>
      </c>
      <c r="L29" s="129">
        <f t="shared" si="4"/>
        <v>7536931.8199999994</v>
      </c>
      <c r="M29" s="149">
        <f>+'[1]HČ - SKUT 2017'!$L166</f>
        <v>15544327.615000002</v>
      </c>
      <c r="N29" s="145">
        <f>+'[2]DČ - SKUT 2017'!$L123</f>
        <v>876762.18000000017</v>
      </c>
      <c r="O29" s="129">
        <f t="shared" si="5"/>
        <v>16421089.795000002</v>
      </c>
      <c r="P29" s="149">
        <f>+'[3]HČ - SKUT 2017'!$N166</f>
        <v>18635667.477112003</v>
      </c>
      <c r="Q29" s="145">
        <f>+'[2]DČ - SKUT 2017'!$N123+0.01</f>
        <v>985753.52800000005</v>
      </c>
      <c r="R29" s="129">
        <f t="shared" si="6"/>
        <v>19621421.005112004</v>
      </c>
    </row>
    <row r="30" spans="2:18" x14ac:dyDescent="0.3">
      <c r="B30" s="18" t="s">
        <v>33</v>
      </c>
      <c r="C30" s="24" t="s">
        <v>26</v>
      </c>
      <c r="D30" s="130">
        <f>+'[1]HČ - SKUT 2017'!$M167</f>
        <v>75700</v>
      </c>
      <c r="E30" s="131">
        <f>+'[2]DČ - SKUT 2017'!$M124</f>
        <v>391800</v>
      </c>
      <c r="F30" s="129">
        <f t="shared" si="0"/>
        <v>467500</v>
      </c>
      <c r="G30" s="130">
        <f t="shared" si="1"/>
        <v>75700</v>
      </c>
      <c r="H30" s="131">
        <f t="shared" si="2"/>
        <v>391800</v>
      </c>
      <c r="I30" s="129">
        <f t="shared" si="3"/>
        <v>467500</v>
      </c>
      <c r="J30" s="149">
        <f>+'[1]HČ - SKUT 2017'!$K167</f>
        <v>64505.7</v>
      </c>
      <c r="K30" s="145">
        <f>+'[2]DČ - SKUT 2017'!$K124</f>
        <v>3000</v>
      </c>
      <c r="L30" s="129">
        <f t="shared" si="4"/>
        <v>67505.7</v>
      </c>
      <c r="M30" s="149">
        <f>+'[1]HČ - SKUT 2017'!$L167</f>
        <v>129011.4</v>
      </c>
      <c r="N30" s="145">
        <f>+'[2]DČ - SKUT 2017'!$L124</f>
        <v>157200</v>
      </c>
      <c r="O30" s="129">
        <f t="shared" si="5"/>
        <v>286211.40000000002</v>
      </c>
      <c r="P30" s="149">
        <f>+'[3]HČ - SKUT 2017'!$N167</f>
        <v>139600</v>
      </c>
      <c r="Q30" s="145">
        <f>+'[2]DČ - SKUT 2017'!$N124</f>
        <v>338500</v>
      </c>
      <c r="R30" s="129">
        <f t="shared" si="6"/>
        <v>478100</v>
      </c>
    </row>
    <row r="31" spans="2:18" x14ac:dyDescent="0.3">
      <c r="B31" s="18" t="s">
        <v>34</v>
      </c>
      <c r="C31" s="24" t="s">
        <v>28</v>
      </c>
      <c r="D31" s="130">
        <f>+'[1]HČ - SKUT 2017'!$M168</f>
        <v>8998076</v>
      </c>
      <c r="E31" s="131">
        <f>+'[2]DČ - SKUT 2017'!$M125</f>
        <v>1447099.9999999998</v>
      </c>
      <c r="F31" s="129">
        <f t="shared" si="0"/>
        <v>10445176</v>
      </c>
      <c r="G31" s="130">
        <f t="shared" si="1"/>
        <v>8998076</v>
      </c>
      <c r="H31" s="131">
        <f t="shared" si="2"/>
        <v>1447099.9999999998</v>
      </c>
      <c r="I31" s="129">
        <f t="shared" si="3"/>
        <v>10445176</v>
      </c>
      <c r="J31" s="149">
        <f>+'[1]HČ - SKUT 2017'!$K168</f>
        <v>4570760.8900000006</v>
      </c>
      <c r="K31" s="145">
        <f>+'[2]DČ - SKUT 2017'!$K125</f>
        <v>658389.11</v>
      </c>
      <c r="L31" s="129">
        <f t="shared" si="4"/>
        <v>5229150.0000000009</v>
      </c>
      <c r="M31" s="149">
        <f>+'[1]HČ - SKUT 2017'!$L168</f>
        <v>9141521.7800000012</v>
      </c>
      <c r="N31" s="145">
        <f>+'[2]DČ - SKUT 2017'!$L125</f>
        <v>1316778.22</v>
      </c>
      <c r="O31" s="129">
        <f t="shared" si="5"/>
        <v>10458300.000000002</v>
      </c>
      <c r="P31" s="149">
        <f>+'[3]HČ - SKUT 2017'!$N168</f>
        <v>10662000</v>
      </c>
      <c r="Q31" s="145">
        <f>+'[2]DČ - SKUT 2017'!$N125</f>
        <v>1501500</v>
      </c>
      <c r="R31" s="129">
        <f t="shared" si="6"/>
        <v>12163500</v>
      </c>
    </row>
    <row r="32" spans="2:18" x14ac:dyDescent="0.3">
      <c r="B32" s="18" t="s">
        <v>36</v>
      </c>
      <c r="C32" s="24" t="s">
        <v>30</v>
      </c>
      <c r="D32" s="130">
        <f>+'[1]HČ - SKUT 2017'!$M169</f>
        <v>7748312.3197499961</v>
      </c>
      <c r="E32" s="131">
        <f>+'[2]DČ - SKUT 2017'!$M126</f>
        <v>2327202</v>
      </c>
      <c r="F32" s="129">
        <f t="shared" si="0"/>
        <v>10075514.319749996</v>
      </c>
      <c r="G32" s="130">
        <f t="shared" si="1"/>
        <v>7748312.3197499961</v>
      </c>
      <c r="H32" s="131">
        <f t="shared" si="2"/>
        <v>2327202</v>
      </c>
      <c r="I32" s="129">
        <f t="shared" si="3"/>
        <v>10075514.319749996</v>
      </c>
      <c r="J32" s="149">
        <f>+'[1]HČ - SKUT 2017'!$K169</f>
        <v>6527300.1900000041</v>
      </c>
      <c r="K32" s="145">
        <f>+'[2]DČ - SKUT 2017'!$K126</f>
        <v>785498.84</v>
      </c>
      <c r="L32" s="129">
        <f t="shared" si="4"/>
        <v>7312799.030000004</v>
      </c>
      <c r="M32" s="149">
        <f>+'[1]HČ - SKUT 2017'!$L169</f>
        <v>8063758.6750000026</v>
      </c>
      <c r="N32" s="145">
        <f>+'[2]DČ - SKUT 2017'!$L126</f>
        <v>1850997.6800000002</v>
      </c>
      <c r="O32" s="129">
        <f t="shared" si="5"/>
        <v>9914756.3550000023</v>
      </c>
      <c r="P32" s="149">
        <f>+'[3]HČ - SKUT 2017'!$N169</f>
        <v>7505903.9700000081</v>
      </c>
      <c r="Q32" s="145">
        <f>+'[2]DČ - SKUT 2017'!$N126</f>
        <v>2320000</v>
      </c>
      <c r="R32" s="129">
        <f t="shared" si="6"/>
        <v>9825903.9700000081</v>
      </c>
    </row>
    <row r="33" spans="2:18" x14ac:dyDescent="0.3">
      <c r="B33" s="18" t="s">
        <v>37</v>
      </c>
      <c r="C33" s="24" t="s">
        <v>124</v>
      </c>
      <c r="D33" s="130">
        <f>D38</f>
        <v>0</v>
      </c>
      <c r="E33" s="130">
        <f>E38</f>
        <v>0</v>
      </c>
      <c r="F33" s="129">
        <f>D33+E33</f>
        <v>0</v>
      </c>
      <c r="G33" s="130">
        <f>G38</f>
        <v>0</v>
      </c>
      <c r="H33" s="130">
        <f>H38</f>
        <v>0</v>
      </c>
      <c r="I33" s="129">
        <f t="shared" si="3"/>
        <v>0</v>
      </c>
      <c r="J33" s="149">
        <f>J38</f>
        <v>0</v>
      </c>
      <c r="K33" s="149">
        <f>K38</f>
        <v>0</v>
      </c>
      <c r="L33" s="129">
        <f t="shared" si="4"/>
        <v>0</v>
      </c>
      <c r="M33" s="149">
        <f>M38</f>
        <v>0</v>
      </c>
      <c r="N33" s="149">
        <f>N38</f>
        <v>0</v>
      </c>
      <c r="O33" s="129">
        <f t="shared" si="5"/>
        <v>0</v>
      </c>
      <c r="P33" s="149">
        <f>+'[3]HČ - SKUT 2017'!$N170</f>
        <v>0</v>
      </c>
      <c r="Q33" s="149">
        <f>Q38</f>
        <v>0</v>
      </c>
      <c r="R33" s="129">
        <f t="shared" si="6"/>
        <v>0</v>
      </c>
    </row>
    <row r="34" spans="2:18" x14ac:dyDescent="0.3">
      <c r="B34" s="19" t="s">
        <v>39</v>
      </c>
      <c r="C34" s="26" t="s">
        <v>32</v>
      </c>
      <c r="D34" s="132">
        <f>SUM(D22:D26)+SUM(D29:D32)</f>
        <v>125872799.771</v>
      </c>
      <c r="E34" s="132">
        <f>SUM(E22:E26)+SUM(E29:E32)</f>
        <v>14145703</v>
      </c>
      <c r="F34" s="133">
        <f>D34+E34</f>
        <v>140018502.771</v>
      </c>
      <c r="G34" s="132">
        <f>SUM(G22:G26)+SUM(G29:G32)</f>
        <v>125872799.771</v>
      </c>
      <c r="H34" s="132">
        <f>SUM(H22:H26)+SUM(H29:H32)</f>
        <v>14145703</v>
      </c>
      <c r="I34" s="133">
        <f>G34+H34</f>
        <v>140018502.771</v>
      </c>
      <c r="J34" s="150">
        <f>SUM(J22:J26)+SUM(J29:J32)</f>
        <v>64645661.900000006</v>
      </c>
      <c r="K34" s="150">
        <f>SUM(K22:K26)+SUM(K29:K32)</f>
        <v>6120698.5</v>
      </c>
      <c r="L34" s="133">
        <f>J34+K34</f>
        <v>70766360.400000006</v>
      </c>
      <c r="M34" s="150">
        <f>SUM(M22:M26)+SUM(M29:M32)</f>
        <v>129125038.07999998</v>
      </c>
      <c r="N34" s="150">
        <f>SUM(N22:N26)+SUM(N29:N32)</f>
        <v>12775451.58</v>
      </c>
      <c r="O34" s="133">
        <f>M34+N34</f>
        <v>141900489.66</v>
      </c>
      <c r="P34" s="150">
        <f>SUM(P22:P26)+SUM(P29:P32)</f>
        <v>137989379.41711199</v>
      </c>
      <c r="Q34" s="150">
        <f>SUM(Q22:Q26)+SUM(Q29:Q32)</f>
        <v>13839412.583000001</v>
      </c>
      <c r="R34" s="133">
        <f>P34+Q34</f>
        <v>151828792.000112</v>
      </c>
    </row>
    <row r="35" spans="2:18" x14ac:dyDescent="0.3">
      <c r="B35" s="19" t="s">
        <v>102</v>
      </c>
      <c r="C35" s="26" t="s">
        <v>119</v>
      </c>
      <c r="D35" s="132">
        <f>+D21-D34</f>
        <v>-106874297.001</v>
      </c>
      <c r="E35" s="132">
        <f>E21-E34</f>
        <v>1231297</v>
      </c>
      <c r="F35" s="133">
        <f t="shared" si="0"/>
        <v>-105643000.001</v>
      </c>
      <c r="G35" s="132">
        <f>G21-G34</f>
        <v>-106874297.001</v>
      </c>
      <c r="H35" s="132">
        <f>H21-H34</f>
        <v>1231297</v>
      </c>
      <c r="I35" s="133">
        <f t="shared" si="3"/>
        <v>-105643000.001</v>
      </c>
      <c r="J35" s="150">
        <f>J21-J34</f>
        <v>-54526733.340000004</v>
      </c>
      <c r="K35" s="150">
        <f>K21-K34</f>
        <v>814117.77000000048</v>
      </c>
      <c r="L35" s="133">
        <f t="shared" si="4"/>
        <v>-53712615.57</v>
      </c>
      <c r="M35" s="150">
        <f>M21-M34</f>
        <v>-108887180.95999998</v>
      </c>
      <c r="N35" s="150">
        <f>N21-N34</f>
        <v>1094180.9600000009</v>
      </c>
      <c r="O35" s="133">
        <f t="shared" si="5"/>
        <v>-107792999.99999997</v>
      </c>
      <c r="P35" s="150">
        <f>P21-P34</f>
        <v>-119407587.41711199</v>
      </c>
      <c r="Q35" s="150">
        <f>Q21-Q34</f>
        <v>647587.41699999943</v>
      </c>
      <c r="R35" s="133">
        <f t="shared" si="6"/>
        <v>-118760000.000112</v>
      </c>
    </row>
    <row r="36" spans="2:18" x14ac:dyDescent="0.3">
      <c r="B36" s="19" t="s">
        <v>103</v>
      </c>
      <c r="C36" s="42" t="s">
        <v>98</v>
      </c>
      <c r="D36" s="132">
        <f>+'[1]HČ - SKUT 2017'!$M$173</f>
        <v>105643000</v>
      </c>
      <c r="E36" s="134">
        <f>+'[2]DČ - SKUT 2017'!$M130</f>
        <v>0</v>
      </c>
      <c r="F36" s="133">
        <f t="shared" si="0"/>
        <v>105643000</v>
      </c>
      <c r="G36" s="132">
        <f>+D36</f>
        <v>105643000</v>
      </c>
      <c r="H36" s="134">
        <v>0</v>
      </c>
      <c r="I36" s="133">
        <f t="shared" si="3"/>
        <v>105643000</v>
      </c>
      <c r="J36" s="150">
        <f>+'[1]HČ - SKUT 2017'!$K$173</f>
        <v>53900000</v>
      </c>
      <c r="K36" s="151">
        <v>0</v>
      </c>
      <c r="L36" s="133">
        <f t="shared" si="4"/>
        <v>53900000</v>
      </c>
      <c r="M36" s="150">
        <f>+'[1]HČ - SKUT 2017'!$L$173</f>
        <v>105643000</v>
      </c>
      <c r="N36" s="151">
        <v>0</v>
      </c>
      <c r="O36" s="133">
        <f t="shared" si="5"/>
        <v>105643000</v>
      </c>
      <c r="P36" s="150">
        <f>+'[3]HČ - SKUT 2017'!$N173</f>
        <v>118759999.99999999</v>
      </c>
      <c r="Q36" s="151">
        <v>0</v>
      </c>
      <c r="R36" s="133">
        <f t="shared" si="6"/>
        <v>118759999.99999999</v>
      </c>
    </row>
    <row r="37" spans="2:18" ht="15" thickBot="1" x14ac:dyDescent="0.35">
      <c r="B37" s="27" t="s">
        <v>104</v>
      </c>
      <c r="C37" s="31" t="s">
        <v>123</v>
      </c>
      <c r="D37" s="135">
        <f>D35+D36</f>
        <v>-1231297.001000002</v>
      </c>
      <c r="E37" s="135">
        <f>E35+E36</f>
        <v>1231297</v>
      </c>
      <c r="F37" s="136">
        <f>D37+E37</f>
        <v>-1.0000020265579224E-3</v>
      </c>
      <c r="G37" s="135">
        <f>G35+G36</f>
        <v>-1231297.001000002</v>
      </c>
      <c r="H37" s="135">
        <f>H35+H36</f>
        <v>1231297</v>
      </c>
      <c r="I37" s="136">
        <f>G37+H37</f>
        <v>-1.0000020265579224E-3</v>
      </c>
      <c r="J37" s="152">
        <f>J35+J36</f>
        <v>-626733.34000000358</v>
      </c>
      <c r="K37" s="152">
        <f>K35+K36</f>
        <v>814117.77000000048</v>
      </c>
      <c r="L37" s="136">
        <f>J37+K37</f>
        <v>187384.42999999691</v>
      </c>
      <c r="M37" s="152">
        <f>M35+M36</f>
        <v>-3244180.9599999785</v>
      </c>
      <c r="N37" s="152">
        <f>N35+N36</f>
        <v>1094180.9600000009</v>
      </c>
      <c r="O37" s="136">
        <f>M37+N37</f>
        <v>-2149999.9999999776</v>
      </c>
      <c r="P37" s="152">
        <f>P35+P36</f>
        <v>-647587.41711200774</v>
      </c>
      <c r="Q37" s="152">
        <f>Q35+Q36</f>
        <v>647587.41699999943</v>
      </c>
      <c r="R37" s="136">
        <f>P37+Q37</f>
        <v>-1.1200830340385437E-4</v>
      </c>
    </row>
    <row r="38" spans="2:18" x14ac:dyDescent="0.3">
      <c r="B38" s="34" t="s">
        <v>105</v>
      </c>
      <c r="C38" s="32" t="s">
        <v>35</v>
      </c>
      <c r="D38" s="137">
        <f>SUM(D39:D40)</f>
        <v>0</v>
      </c>
      <c r="E38" s="137">
        <f>SUM(E39:E40)</f>
        <v>0</v>
      </c>
      <c r="F38" s="138">
        <f t="shared" si="0"/>
        <v>0</v>
      </c>
      <c r="G38" s="137">
        <f>SUM(G39:G40)</f>
        <v>0</v>
      </c>
      <c r="H38" s="137">
        <f>SUM(H39:H40)</f>
        <v>0</v>
      </c>
      <c r="I38" s="138">
        <f t="shared" ref="I38:I41" si="7">G38+H38</f>
        <v>0</v>
      </c>
      <c r="J38" s="153">
        <f>SUM(J39:J40)</f>
        <v>0</v>
      </c>
      <c r="K38" s="153">
        <f>SUM(K39:K40)</f>
        <v>0</v>
      </c>
      <c r="L38" s="138">
        <f t="shared" ref="L38:L41" si="8">J38+K38</f>
        <v>0</v>
      </c>
      <c r="M38" s="153">
        <f>SUM(M39:M40)</f>
        <v>0</v>
      </c>
      <c r="N38" s="153">
        <f>SUM(N39:N40)</f>
        <v>0</v>
      </c>
      <c r="O38" s="138">
        <f t="shared" ref="O38:O41" si="9">M38+N38</f>
        <v>0</v>
      </c>
      <c r="P38" s="153">
        <f>SUM(P39:P40)</f>
        <v>0</v>
      </c>
      <c r="Q38" s="153">
        <f>SUM(Q39:Q40)</f>
        <v>0</v>
      </c>
      <c r="R38" s="138">
        <f t="shared" ref="R38:R41" si="10">P38+Q38</f>
        <v>0</v>
      </c>
    </row>
    <row r="39" spans="2:18" x14ac:dyDescent="0.3">
      <c r="B39" s="35" t="s">
        <v>120</v>
      </c>
      <c r="C39" s="24" t="s">
        <v>52</v>
      </c>
      <c r="D39" s="130">
        <v>0</v>
      </c>
      <c r="E39" s="131">
        <v>0</v>
      </c>
      <c r="F39" s="129">
        <f t="shared" si="0"/>
        <v>0</v>
      </c>
      <c r="G39" s="130"/>
      <c r="H39" s="131">
        <v>0</v>
      </c>
      <c r="I39" s="129">
        <f t="shared" si="7"/>
        <v>0</v>
      </c>
      <c r="J39" s="149"/>
      <c r="K39" s="145">
        <v>0</v>
      </c>
      <c r="L39" s="129">
        <f t="shared" si="8"/>
        <v>0</v>
      </c>
      <c r="M39" s="149"/>
      <c r="N39" s="145">
        <v>0</v>
      </c>
      <c r="O39" s="129">
        <f t="shared" si="9"/>
        <v>0</v>
      </c>
      <c r="P39" s="149"/>
      <c r="Q39" s="145">
        <v>0</v>
      </c>
      <c r="R39" s="129">
        <f t="shared" si="10"/>
        <v>0</v>
      </c>
    </row>
    <row r="40" spans="2:18" ht="15" thickBot="1" x14ac:dyDescent="0.35">
      <c r="B40" s="37" t="s">
        <v>121</v>
      </c>
      <c r="C40" s="33" t="s">
        <v>38</v>
      </c>
      <c r="D40" s="139">
        <v>0</v>
      </c>
      <c r="E40" s="140">
        <v>0</v>
      </c>
      <c r="F40" s="136">
        <f t="shared" si="0"/>
        <v>0</v>
      </c>
      <c r="G40" s="139"/>
      <c r="H40" s="140">
        <v>0</v>
      </c>
      <c r="I40" s="136">
        <f t="shared" si="7"/>
        <v>0</v>
      </c>
      <c r="J40" s="154"/>
      <c r="K40" s="155">
        <v>0</v>
      </c>
      <c r="L40" s="136">
        <f t="shared" si="8"/>
        <v>0</v>
      </c>
      <c r="M40" s="154"/>
      <c r="N40" s="155">
        <v>0</v>
      </c>
      <c r="O40" s="136">
        <f t="shared" si="9"/>
        <v>0</v>
      </c>
      <c r="P40" s="154"/>
      <c r="Q40" s="155">
        <v>0</v>
      </c>
      <c r="R40" s="136">
        <f t="shared" si="10"/>
        <v>0</v>
      </c>
    </row>
    <row r="41" spans="2:18" ht="15" thickBot="1" x14ac:dyDescent="0.35">
      <c r="B41" s="36" t="s">
        <v>122</v>
      </c>
      <c r="C41" s="28" t="s">
        <v>40</v>
      </c>
      <c r="D41" s="141">
        <v>0</v>
      </c>
      <c r="E41" s="142">
        <v>0</v>
      </c>
      <c r="F41" s="143">
        <f t="shared" si="0"/>
        <v>0</v>
      </c>
      <c r="G41" s="141"/>
      <c r="H41" s="142">
        <v>0</v>
      </c>
      <c r="I41" s="143">
        <f t="shared" si="7"/>
        <v>0</v>
      </c>
      <c r="J41" s="156"/>
      <c r="K41" s="157">
        <v>0</v>
      </c>
      <c r="L41" s="143">
        <f t="shared" si="8"/>
        <v>0</v>
      </c>
      <c r="M41" s="156"/>
      <c r="N41" s="157">
        <v>0</v>
      </c>
      <c r="O41" s="143">
        <f t="shared" si="9"/>
        <v>0</v>
      </c>
      <c r="P41" s="156"/>
      <c r="Q41" s="157">
        <v>0</v>
      </c>
      <c r="R41" s="143">
        <f t="shared" si="10"/>
        <v>0</v>
      </c>
    </row>
    <row r="42" spans="2:18" x14ac:dyDescent="0.3"/>
    <row r="43" spans="2:18" x14ac:dyDescent="0.3"/>
    <row r="44" spans="2:18" x14ac:dyDescent="0.3">
      <c r="B44" s="1" t="s">
        <v>72</v>
      </c>
    </row>
    <row r="45" spans="2:18" x14ac:dyDescent="0.3"/>
    <row r="46" spans="2:18" x14ac:dyDescent="0.3">
      <c r="B46" s="204" t="s">
        <v>70</v>
      </c>
      <c r="C46" s="206"/>
      <c r="D46" s="39" t="s">
        <v>56</v>
      </c>
      <c r="F46" s="204" t="s">
        <v>78</v>
      </c>
      <c r="G46" s="205"/>
      <c r="H46" s="205"/>
      <c r="I46" s="205"/>
      <c r="J46" s="206"/>
      <c r="K46" s="40" t="s">
        <v>77</v>
      </c>
      <c r="M46" s="204" t="s">
        <v>76</v>
      </c>
      <c r="N46" s="205"/>
      <c r="O46" s="205"/>
      <c r="P46" s="205"/>
      <c r="Q46" s="206"/>
      <c r="R46" s="2" t="s">
        <v>77</v>
      </c>
    </row>
    <row r="47" spans="2:18" x14ac:dyDescent="0.3">
      <c r="B47" s="207" t="s">
        <v>57</v>
      </c>
      <c r="C47" s="209"/>
      <c r="D47" s="29">
        <v>1420</v>
      </c>
      <c r="F47" s="214" t="s">
        <v>79</v>
      </c>
      <c r="G47" s="214"/>
      <c r="H47" s="214"/>
      <c r="I47" s="214"/>
      <c r="J47" s="214"/>
      <c r="K47" s="41">
        <v>0</v>
      </c>
      <c r="M47" s="207" t="s">
        <v>80</v>
      </c>
      <c r="N47" s="208"/>
      <c r="O47" s="208"/>
      <c r="P47" s="208"/>
      <c r="Q47" s="209"/>
      <c r="R47" s="2">
        <v>0</v>
      </c>
    </row>
    <row r="48" spans="2:18" x14ac:dyDescent="0.3">
      <c r="B48" s="207" t="s">
        <v>58</v>
      </c>
      <c r="C48" s="209"/>
      <c r="D48" s="29">
        <v>0</v>
      </c>
      <c r="F48" s="214" t="s">
        <v>81</v>
      </c>
      <c r="G48" s="214"/>
      <c r="H48" s="214"/>
      <c r="I48" s="214"/>
      <c r="J48" s="214"/>
      <c r="K48" s="41">
        <v>0</v>
      </c>
      <c r="M48" s="207" t="s">
        <v>82</v>
      </c>
      <c r="N48" s="208"/>
      <c r="O48" s="208"/>
      <c r="P48" s="208"/>
      <c r="Q48" s="209"/>
      <c r="R48" s="2">
        <v>0</v>
      </c>
    </row>
    <row r="49" spans="2:18" x14ac:dyDescent="0.3">
      <c r="B49" s="207" t="s">
        <v>59</v>
      </c>
      <c r="C49" s="209"/>
      <c r="D49" s="29">
        <v>11840</v>
      </c>
      <c r="F49" s="214" t="s">
        <v>73</v>
      </c>
      <c r="G49" s="214"/>
      <c r="H49" s="214"/>
      <c r="I49" s="214"/>
      <c r="J49" s="214"/>
      <c r="K49" s="41">
        <v>0</v>
      </c>
      <c r="M49" s="204" t="s">
        <v>83</v>
      </c>
      <c r="N49" s="205"/>
      <c r="O49" s="205"/>
      <c r="P49" s="205"/>
      <c r="Q49" s="206"/>
      <c r="R49" s="2">
        <v>0</v>
      </c>
    </row>
    <row r="50" spans="2:18" x14ac:dyDescent="0.3">
      <c r="B50" s="207" t="s">
        <v>60</v>
      </c>
      <c r="C50" s="209"/>
      <c r="D50" s="29">
        <v>0</v>
      </c>
      <c r="F50" s="213" t="s">
        <v>83</v>
      </c>
      <c r="G50" s="213"/>
      <c r="H50" s="213"/>
      <c r="I50" s="213"/>
      <c r="J50" s="213"/>
      <c r="K50" s="30">
        <f>SUM(K47:K49)</f>
        <v>0</v>
      </c>
      <c r="M50" s="207"/>
      <c r="N50" s="208"/>
      <c r="O50" s="208"/>
      <c r="P50" s="208"/>
      <c r="Q50" s="209"/>
      <c r="R50" s="2"/>
    </row>
    <row r="51" spans="2:18" x14ac:dyDescent="0.3">
      <c r="B51" s="207" t="s">
        <v>61</v>
      </c>
      <c r="C51" s="209"/>
      <c r="D51" s="29">
        <v>0</v>
      </c>
      <c r="F51" s="213"/>
      <c r="G51" s="213"/>
      <c r="H51" s="213"/>
      <c r="I51" s="213"/>
      <c r="J51" s="213"/>
      <c r="K51" s="30"/>
      <c r="M51" s="207" t="s">
        <v>85</v>
      </c>
      <c r="N51" s="208"/>
      <c r="O51" s="208"/>
      <c r="P51" s="208"/>
      <c r="Q51" s="209"/>
      <c r="R51" s="2">
        <v>0</v>
      </c>
    </row>
    <row r="52" spans="2:18" x14ac:dyDescent="0.3">
      <c r="B52" s="207" t="s">
        <v>62</v>
      </c>
      <c r="C52" s="209"/>
      <c r="D52" s="29">
        <v>0</v>
      </c>
      <c r="F52" s="214" t="s">
        <v>84</v>
      </c>
      <c r="G52" s="214"/>
      <c r="H52" s="214"/>
      <c r="I52" s="214"/>
      <c r="J52" s="214"/>
      <c r="K52" s="41">
        <v>0</v>
      </c>
      <c r="M52" s="204" t="s">
        <v>87</v>
      </c>
      <c r="N52" s="205"/>
      <c r="O52" s="205"/>
      <c r="P52" s="205"/>
      <c r="Q52" s="206"/>
      <c r="R52" s="2">
        <v>0</v>
      </c>
    </row>
    <row r="53" spans="2:18" s="1" customFormat="1" x14ac:dyDescent="0.3">
      <c r="B53" s="204" t="s">
        <v>63</v>
      </c>
      <c r="C53" s="206"/>
      <c r="D53" s="30">
        <f>SUM(D47:D52)</f>
        <v>13260</v>
      </c>
      <c r="F53" s="214" t="s">
        <v>74</v>
      </c>
      <c r="G53" s="214"/>
      <c r="H53" s="214"/>
      <c r="I53" s="214"/>
      <c r="J53" s="214"/>
      <c r="K53" s="41">
        <v>0</v>
      </c>
      <c r="L53"/>
      <c r="M53"/>
      <c r="N53"/>
      <c r="O53"/>
    </row>
    <row r="54" spans="2:18" s="1" customFormat="1" x14ac:dyDescent="0.3">
      <c r="B54" s="204"/>
      <c r="C54" s="206"/>
      <c r="D54" s="30"/>
      <c r="F54" s="214" t="s">
        <v>75</v>
      </c>
      <c r="G54" s="214"/>
      <c r="H54" s="214"/>
      <c r="I54" s="214"/>
      <c r="J54" s="214"/>
      <c r="K54" s="41">
        <v>0</v>
      </c>
      <c r="L54"/>
      <c r="M54"/>
      <c r="N54"/>
      <c r="O54"/>
    </row>
    <row r="55" spans="2:18" x14ac:dyDescent="0.3">
      <c r="B55" s="207" t="s">
        <v>64</v>
      </c>
      <c r="C55" s="209"/>
      <c r="D55" s="29">
        <v>0</v>
      </c>
      <c r="F55" s="213" t="s">
        <v>86</v>
      </c>
      <c r="G55" s="213"/>
      <c r="H55" s="213"/>
      <c r="I55" s="213"/>
      <c r="J55" s="213"/>
      <c r="K55" s="30">
        <f>SUM(K52:K54)</f>
        <v>0</v>
      </c>
    </row>
    <row r="56" spans="2:18" x14ac:dyDescent="0.3">
      <c r="B56" s="207" t="s">
        <v>65</v>
      </c>
      <c r="C56" s="209"/>
      <c r="D56" s="29">
        <v>0</v>
      </c>
      <c r="F56" s="204"/>
      <c r="G56" s="205"/>
      <c r="H56" s="205"/>
      <c r="I56" s="205"/>
      <c r="J56" s="206"/>
      <c r="K56" s="30"/>
    </row>
    <row r="57" spans="2:18" x14ac:dyDescent="0.3">
      <c r="B57" s="207" t="s">
        <v>66</v>
      </c>
      <c r="C57" s="209"/>
      <c r="D57" s="29">
        <v>9044</v>
      </c>
      <c r="F57" s="204" t="s">
        <v>132</v>
      </c>
      <c r="G57" s="205"/>
      <c r="H57" s="205"/>
      <c r="I57" s="205"/>
      <c r="J57" s="206"/>
      <c r="K57" s="30">
        <f>K50-K55</f>
        <v>0</v>
      </c>
    </row>
    <row r="58" spans="2:18" x14ac:dyDescent="0.3">
      <c r="B58" s="207" t="s">
        <v>67</v>
      </c>
      <c r="C58" s="209"/>
      <c r="D58" s="29">
        <v>935</v>
      </c>
    </row>
    <row r="59" spans="2:18" x14ac:dyDescent="0.3">
      <c r="B59" s="207" t="s">
        <v>68</v>
      </c>
      <c r="C59" s="209"/>
      <c r="D59" s="29">
        <v>0</v>
      </c>
    </row>
    <row r="60" spans="2:18" x14ac:dyDescent="0.3">
      <c r="B60" s="204" t="s">
        <v>69</v>
      </c>
      <c r="C60" s="206"/>
      <c r="D60" s="30">
        <f>SUM(D55:D59)</f>
        <v>9979</v>
      </c>
      <c r="F60" s="1"/>
    </row>
    <row r="61" spans="2:18" x14ac:dyDescent="0.3">
      <c r="B61" s="204"/>
      <c r="C61" s="206"/>
      <c r="D61" s="30"/>
    </row>
    <row r="62" spans="2:18" s="1" customFormat="1" x14ac:dyDescent="0.3">
      <c r="B62" s="204" t="s">
        <v>131</v>
      </c>
      <c r="C62" s="206"/>
      <c r="D62" s="30">
        <f>D53-D60</f>
        <v>3281</v>
      </c>
      <c r="F62" s="201" t="s">
        <v>214</v>
      </c>
      <c r="G62" s="202"/>
      <c r="H62" s="202"/>
      <c r="I62" s="202"/>
      <c r="J62" s="202"/>
      <c r="K62" s="203"/>
    </row>
    <row r="63" spans="2:18" x14ac:dyDescent="0.3"/>
    <row r="64" spans="2:18" x14ac:dyDescent="0.3"/>
    <row r="65" spans="2:10" x14ac:dyDescent="0.3">
      <c r="B65" t="s">
        <v>215</v>
      </c>
      <c r="D65" t="s">
        <v>54</v>
      </c>
      <c r="E65" t="s">
        <v>172</v>
      </c>
      <c r="J65" t="s">
        <v>55</v>
      </c>
    </row>
    <row r="66" spans="2:10" x14ac:dyDescent="0.3"/>
    <row r="67" spans="2:10" x14ac:dyDescent="0.3">
      <c r="B67" t="s">
        <v>216</v>
      </c>
      <c r="D67" t="s">
        <v>54</v>
      </c>
      <c r="E67" t="s">
        <v>173</v>
      </c>
      <c r="J67" t="s">
        <v>55</v>
      </c>
    </row>
    <row r="68" spans="2:10" x14ac:dyDescent="0.3"/>
    <row r="69" spans="2:10" x14ac:dyDescent="0.3"/>
    <row r="70" spans="2:10" x14ac:dyDescent="0.3"/>
    <row r="71" spans="2:10" hidden="1" x14ac:dyDescent="0.3"/>
    <row r="72" spans="2:10" hidden="1" x14ac:dyDescent="0.3"/>
    <row r="73" spans="2:10" hidden="1" x14ac:dyDescent="0.3"/>
    <row r="74" spans="2:10" hidden="1" x14ac:dyDescent="0.3"/>
    <row r="75" spans="2:10" hidden="1" x14ac:dyDescent="0.3"/>
    <row r="76" spans="2:10" hidden="1" x14ac:dyDescent="0.3"/>
    <row r="77" spans="2:10" hidden="1" x14ac:dyDescent="0.3"/>
    <row r="78" spans="2:10" hidden="1" x14ac:dyDescent="0.3"/>
    <row r="79" spans="2:10" hidden="1" x14ac:dyDescent="0.3"/>
    <row r="80" spans="2:10" hidden="1" x14ac:dyDescent="0.3"/>
    <row r="81" hidden="1" x14ac:dyDescent="0.3"/>
    <row r="82" hidden="1" x14ac:dyDescent="0.3"/>
    <row r="83" hidden="1" x14ac:dyDescent="0.3"/>
    <row r="84" hidden="1" x14ac:dyDescent="0.3"/>
    <row r="85" hidden="1" x14ac:dyDescent="0.3"/>
    <row r="86" hidden="1" x14ac:dyDescent="0.3"/>
    <row r="87" hidden="1" x14ac:dyDescent="0.3"/>
    <row r="88" hidden="1" x14ac:dyDescent="0.3"/>
    <row r="89" hidden="1" x14ac:dyDescent="0.3"/>
    <row r="90" hidden="1" x14ac:dyDescent="0.3"/>
    <row r="91" hidden="1" x14ac:dyDescent="0.3"/>
    <row r="92" hidden="1" x14ac:dyDescent="0.3"/>
    <row r="93" hidden="1" x14ac:dyDescent="0.3"/>
    <row r="94" hidden="1" x14ac:dyDescent="0.3"/>
    <row r="95" hidden="1" x14ac:dyDescent="0.3"/>
    <row r="96" hidden="1" x14ac:dyDescent="0.3"/>
    <row r="97" hidden="1" x14ac:dyDescent="0.3"/>
    <row r="98" hidden="1" x14ac:dyDescent="0.3"/>
    <row r="99" hidden="1" x14ac:dyDescent="0.3"/>
    <row r="100" hidden="1" x14ac:dyDescent="0.3"/>
    <row r="101" hidden="1" x14ac:dyDescent="0.3"/>
    <row r="102" hidden="1" x14ac:dyDescent="0.3"/>
    <row r="103" hidden="1" x14ac:dyDescent="0.3"/>
    <row r="104" hidden="1" x14ac:dyDescent="0.3"/>
    <row r="105" hidden="1" x14ac:dyDescent="0.3"/>
    <row r="106" x14ac:dyDescent="0.3"/>
  </sheetData>
  <mergeCells count="43">
    <mergeCell ref="F56:J56"/>
    <mergeCell ref="F57:J57"/>
    <mergeCell ref="F49:J49"/>
    <mergeCell ref="B10:B11"/>
    <mergeCell ref="C10:C11"/>
    <mergeCell ref="B47:C47"/>
    <mergeCell ref="B48:C48"/>
    <mergeCell ref="B49:C49"/>
    <mergeCell ref="F55:J55"/>
    <mergeCell ref="G10:I10"/>
    <mergeCell ref="J10:L10"/>
    <mergeCell ref="F53:J53"/>
    <mergeCell ref="F54:J54"/>
    <mergeCell ref="B62:C62"/>
    <mergeCell ref="B46:C46"/>
    <mergeCell ref="B56:C56"/>
    <mergeCell ref="B57:C57"/>
    <mergeCell ref="B58:C58"/>
    <mergeCell ref="B59:C59"/>
    <mergeCell ref="B60:C60"/>
    <mergeCell ref="B61:C61"/>
    <mergeCell ref="B50:C50"/>
    <mergeCell ref="B51:C51"/>
    <mergeCell ref="B52:C52"/>
    <mergeCell ref="B53:C53"/>
    <mergeCell ref="B54:C54"/>
    <mergeCell ref="B55:C55"/>
    <mergeCell ref="M49:Q49"/>
    <mergeCell ref="M50:Q50"/>
    <mergeCell ref="M51:Q51"/>
    <mergeCell ref="M52:Q52"/>
    <mergeCell ref="D10:F10"/>
    <mergeCell ref="F50:J50"/>
    <mergeCell ref="F52:J52"/>
    <mergeCell ref="F51:J51"/>
    <mergeCell ref="M10:O10"/>
    <mergeCell ref="P10:R10"/>
    <mergeCell ref="F47:J47"/>
    <mergeCell ref="F48:J48"/>
    <mergeCell ref="F46:J46"/>
    <mergeCell ref="M46:Q46"/>
    <mergeCell ref="M47:Q47"/>
    <mergeCell ref="M48:Q48"/>
  </mergeCells>
  <pageMargins left="0.70866141732283472" right="0.70866141732283472" top="0.78740157480314965" bottom="0.78740157480314965" header="0.31496062992125984" footer="0.31496062992125984"/>
  <pageSetup paperSize="8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J69"/>
  <sheetViews>
    <sheetView topLeftCell="A25" workbookViewId="0">
      <selection activeCell="B69" sqref="B69"/>
    </sheetView>
  </sheetViews>
  <sheetFormatPr defaultColWidth="0" defaultRowHeight="14.4" zeroHeight="1" x14ac:dyDescent="0.3"/>
  <cols>
    <col min="1" max="1" width="3.5546875" customWidth="1"/>
    <col min="2" max="3" width="9.109375" customWidth="1"/>
    <col min="4" max="4" width="37.44140625" customWidth="1"/>
    <col min="5" max="5" width="15.33203125" customWidth="1"/>
    <col min="6" max="6" width="16.44140625" customWidth="1"/>
    <col min="7" max="7" width="9.109375" customWidth="1"/>
    <col min="8" max="8" width="9.109375" hidden="1" customWidth="1"/>
    <col min="9" max="16384" width="9.109375" hidden="1"/>
  </cols>
  <sheetData>
    <row r="1" spans="2:6" x14ac:dyDescent="0.3"/>
    <row r="2" spans="2:6" ht="21" x14ac:dyDescent="0.4">
      <c r="B2" s="3" t="s">
        <v>140</v>
      </c>
    </row>
    <row r="3" spans="2:6" x14ac:dyDescent="0.3"/>
    <row r="4" spans="2:6" x14ac:dyDescent="0.3">
      <c r="B4" t="s">
        <v>88</v>
      </c>
      <c r="D4" t="s">
        <v>182</v>
      </c>
    </row>
    <row r="5" spans="2:6" x14ac:dyDescent="0.3">
      <c r="B5" t="s">
        <v>89</v>
      </c>
      <c r="D5" s="117" t="s">
        <v>183</v>
      </c>
    </row>
    <row r="6" spans="2:6" x14ac:dyDescent="0.3">
      <c r="B6" t="s">
        <v>90</v>
      </c>
      <c r="D6" t="s">
        <v>184</v>
      </c>
    </row>
    <row r="7" spans="2:6" x14ac:dyDescent="0.3"/>
    <row r="8" spans="2:6" x14ac:dyDescent="0.3">
      <c r="B8" s="1" t="s">
        <v>141</v>
      </c>
    </row>
    <row r="9" spans="2:6" ht="15" thickBot="1" x14ac:dyDescent="0.35"/>
    <row r="10" spans="2:6" ht="15" thickBot="1" x14ac:dyDescent="0.35">
      <c r="B10" s="224" t="s">
        <v>138</v>
      </c>
      <c r="C10" s="225"/>
      <c r="D10" s="225"/>
      <c r="E10" s="43" t="s">
        <v>134</v>
      </c>
      <c r="F10" s="44" t="s">
        <v>135</v>
      </c>
    </row>
    <row r="11" spans="2:6" x14ac:dyDescent="0.3">
      <c r="B11" s="226" t="s">
        <v>174</v>
      </c>
      <c r="C11" s="227"/>
      <c r="D11" s="228"/>
      <c r="E11" s="112" t="s">
        <v>175</v>
      </c>
      <c r="F11" s="113">
        <v>300000</v>
      </c>
    </row>
    <row r="12" spans="2:6" x14ac:dyDescent="0.3">
      <c r="B12" s="221" t="s">
        <v>176</v>
      </c>
      <c r="C12" s="229"/>
      <c r="D12" s="230"/>
      <c r="E12" s="114" t="s">
        <v>175</v>
      </c>
      <c r="F12" s="115">
        <v>600000</v>
      </c>
    </row>
    <row r="13" spans="2:6" x14ac:dyDescent="0.3">
      <c r="B13" s="221" t="s">
        <v>177</v>
      </c>
      <c r="C13" s="222"/>
      <c r="D13" s="223"/>
      <c r="E13" s="114" t="s">
        <v>175</v>
      </c>
      <c r="F13" s="116">
        <v>70000</v>
      </c>
    </row>
    <row r="14" spans="2:6" x14ac:dyDescent="0.3">
      <c r="B14" s="221" t="s">
        <v>178</v>
      </c>
      <c r="C14" s="222"/>
      <c r="D14" s="223"/>
      <c r="E14" s="114" t="s">
        <v>179</v>
      </c>
      <c r="F14" s="115">
        <v>600000</v>
      </c>
    </row>
    <row r="15" spans="2:6" x14ac:dyDescent="0.3">
      <c r="B15" s="221" t="s">
        <v>180</v>
      </c>
      <c r="C15" s="222"/>
      <c r="D15" s="223"/>
      <c r="E15" s="114" t="s">
        <v>179</v>
      </c>
      <c r="F15" s="115">
        <v>450000</v>
      </c>
    </row>
    <row r="16" spans="2:6" x14ac:dyDescent="0.3">
      <c r="B16" s="221" t="s">
        <v>181</v>
      </c>
      <c r="C16" s="222"/>
      <c r="D16" s="223"/>
      <c r="E16" s="114" t="s">
        <v>179</v>
      </c>
      <c r="F16" s="115">
        <v>350000</v>
      </c>
    </row>
    <row r="17" spans="2:6" x14ac:dyDescent="0.3">
      <c r="B17" s="231"/>
      <c r="C17" s="229"/>
      <c r="D17" s="230"/>
      <c r="E17" s="45"/>
      <c r="F17" s="46"/>
    </row>
    <row r="18" spans="2:6" x14ac:dyDescent="0.3">
      <c r="B18" s="231"/>
      <c r="C18" s="229"/>
      <c r="D18" s="230"/>
      <c r="E18" s="45"/>
      <c r="F18" s="46"/>
    </row>
    <row r="19" spans="2:6" ht="15" thickBot="1" x14ac:dyDescent="0.35">
      <c r="B19" s="232"/>
      <c r="C19" s="233"/>
      <c r="D19" s="234"/>
      <c r="E19" s="47"/>
      <c r="F19" s="48"/>
    </row>
    <row r="20" spans="2:6" ht="15" thickBot="1" x14ac:dyDescent="0.35">
      <c r="B20" s="237" t="s">
        <v>45</v>
      </c>
      <c r="C20" s="238"/>
      <c r="D20" s="239"/>
      <c r="E20" s="49"/>
      <c r="F20" s="50">
        <f>SUM(F11:F19)</f>
        <v>2370000</v>
      </c>
    </row>
    <row r="21" spans="2:6" x14ac:dyDescent="0.3">
      <c r="B21" s="51"/>
      <c r="C21" s="51"/>
      <c r="D21" s="51"/>
      <c r="E21" s="51"/>
      <c r="F21" s="52"/>
    </row>
    <row r="22" spans="2:6" x14ac:dyDescent="0.3">
      <c r="B22" s="51"/>
      <c r="C22" s="51"/>
      <c r="D22" s="51"/>
      <c r="E22" s="51"/>
      <c r="F22" s="52"/>
    </row>
    <row r="23" spans="2:6" x14ac:dyDescent="0.3">
      <c r="B23" s="56" t="s">
        <v>142</v>
      </c>
      <c r="C23" s="51"/>
      <c r="D23" s="51"/>
      <c r="E23" s="51"/>
      <c r="F23" s="52"/>
    </row>
    <row r="24" spans="2:6" ht="15" thickBot="1" x14ac:dyDescent="0.35">
      <c r="B24" s="51"/>
      <c r="C24" s="51"/>
      <c r="D24" s="51"/>
      <c r="E24" s="51"/>
      <c r="F24" s="52"/>
    </row>
    <row r="25" spans="2:6" ht="15" thickBot="1" x14ac:dyDescent="0.35">
      <c r="B25" s="235" t="s">
        <v>139</v>
      </c>
      <c r="C25" s="236"/>
      <c r="D25" s="236"/>
      <c r="E25" s="43" t="s">
        <v>134</v>
      </c>
      <c r="F25" s="53" t="s">
        <v>135</v>
      </c>
    </row>
    <row r="26" spans="2:6" x14ac:dyDescent="0.3">
      <c r="B26" s="226" t="s">
        <v>185</v>
      </c>
      <c r="C26" s="227"/>
      <c r="D26" s="228"/>
      <c r="E26" s="112" t="s">
        <v>175</v>
      </c>
      <c r="F26" s="113">
        <v>1000000</v>
      </c>
    </row>
    <row r="27" spans="2:6" x14ac:dyDescent="0.3">
      <c r="B27" s="221" t="s">
        <v>186</v>
      </c>
      <c r="C27" s="222"/>
      <c r="D27" s="223"/>
      <c r="E27" s="114" t="s">
        <v>175</v>
      </c>
      <c r="F27" s="115">
        <v>250000</v>
      </c>
    </row>
    <row r="28" spans="2:6" x14ac:dyDescent="0.3">
      <c r="B28" s="221" t="s">
        <v>187</v>
      </c>
      <c r="C28" s="229"/>
      <c r="D28" s="230"/>
      <c r="E28" s="114" t="s">
        <v>179</v>
      </c>
      <c r="F28" s="115">
        <v>3700000</v>
      </c>
    </row>
    <row r="29" spans="2:6" x14ac:dyDescent="0.3">
      <c r="B29" s="118" t="s">
        <v>188</v>
      </c>
      <c r="C29" s="119"/>
      <c r="D29" s="120"/>
      <c r="E29" s="121" t="s">
        <v>179</v>
      </c>
      <c r="F29" s="115">
        <v>2080000</v>
      </c>
    </row>
    <row r="30" spans="2:6" s="64" customFormat="1" x14ac:dyDescent="0.3">
      <c r="B30" s="118" t="s">
        <v>189</v>
      </c>
      <c r="C30" s="119"/>
      <c r="D30" s="120"/>
      <c r="E30" s="121" t="s">
        <v>179</v>
      </c>
      <c r="F30" s="115">
        <v>5000000</v>
      </c>
    </row>
    <row r="31" spans="2:6" s="64" customFormat="1" x14ac:dyDescent="0.3">
      <c r="B31" s="118" t="s">
        <v>190</v>
      </c>
      <c r="C31" s="119"/>
      <c r="D31" s="120"/>
      <c r="E31" s="121" t="s">
        <v>179</v>
      </c>
      <c r="F31" s="115">
        <v>80000</v>
      </c>
    </row>
    <row r="32" spans="2:6" s="64" customFormat="1" ht="15" thickBot="1" x14ac:dyDescent="0.35">
      <c r="B32" s="240" t="s">
        <v>191</v>
      </c>
      <c r="C32" s="233"/>
      <c r="D32" s="234"/>
      <c r="E32" s="122" t="s">
        <v>179</v>
      </c>
      <c r="F32" s="37"/>
    </row>
    <row r="33" spans="2:10" s="64" customFormat="1" ht="15" thickBot="1" x14ac:dyDescent="0.35">
      <c r="B33" s="237" t="s">
        <v>45</v>
      </c>
      <c r="C33" s="238"/>
      <c r="D33" s="239"/>
      <c r="E33" s="123"/>
      <c r="F33" s="124">
        <f>SUM(F26:F32)</f>
        <v>12110000</v>
      </c>
    </row>
    <row r="34" spans="2:10" x14ac:dyDescent="0.3">
      <c r="B34" s="57"/>
      <c r="C34" s="57"/>
      <c r="D34" s="57"/>
      <c r="E34" s="62"/>
      <c r="F34" s="63"/>
    </row>
    <row r="35" spans="2:10" x14ac:dyDescent="0.3">
      <c r="B35" s="65" t="s">
        <v>137</v>
      </c>
      <c r="C35" s="57"/>
      <c r="D35" s="57"/>
      <c r="E35" s="62"/>
      <c r="F35" s="63"/>
    </row>
    <row r="36" spans="2:10" x14ac:dyDescent="0.3">
      <c r="B36" s="57"/>
      <c r="C36" s="57"/>
      <c r="D36" s="57"/>
      <c r="E36" s="62"/>
      <c r="F36" s="63"/>
      <c r="J36" t="s">
        <v>55</v>
      </c>
    </row>
    <row r="37" spans="2:10" ht="15" thickBot="1" x14ac:dyDescent="0.35">
      <c r="B37" s="58" t="s">
        <v>136</v>
      </c>
      <c r="C37" s="59"/>
      <c r="D37" s="59"/>
      <c r="E37" s="60" t="s">
        <v>134</v>
      </c>
      <c r="F37" s="61" t="s">
        <v>135</v>
      </c>
    </row>
    <row r="38" spans="2:10" x14ac:dyDescent="0.3">
      <c r="B38" s="226" t="s">
        <v>193</v>
      </c>
      <c r="C38" s="227"/>
      <c r="D38" s="228"/>
      <c r="E38" s="112" t="s">
        <v>179</v>
      </c>
      <c r="F38" s="20"/>
      <c r="J38" t="s">
        <v>55</v>
      </c>
    </row>
    <row r="39" spans="2:10" x14ac:dyDescent="0.3">
      <c r="B39" s="231"/>
      <c r="C39" s="229"/>
      <c r="D39" s="230"/>
      <c r="E39" s="114"/>
      <c r="F39" s="35"/>
    </row>
    <row r="40" spans="2:10" x14ac:dyDescent="0.3">
      <c r="B40" s="231"/>
      <c r="C40" s="229"/>
      <c r="D40" s="230"/>
      <c r="E40" s="114"/>
      <c r="F40" s="35"/>
    </row>
    <row r="41" spans="2:10" ht="15" thickBot="1" x14ac:dyDescent="0.35">
      <c r="B41" s="232"/>
      <c r="C41" s="233"/>
      <c r="D41" s="234"/>
      <c r="E41" s="122"/>
      <c r="F41" s="37"/>
    </row>
    <row r="42" spans="2:10" ht="15" thickBot="1" x14ac:dyDescent="0.35">
      <c r="B42" s="237" t="s">
        <v>45</v>
      </c>
      <c r="C42" s="238"/>
      <c r="D42" s="239"/>
      <c r="E42" s="123"/>
      <c r="F42" s="124">
        <f>SUM(F38:F41)</f>
        <v>0</v>
      </c>
    </row>
    <row r="43" spans="2:10" hidden="1" x14ac:dyDescent="0.3">
      <c r="B43" s="231"/>
      <c r="C43" s="229"/>
      <c r="D43" s="230"/>
      <c r="E43" s="45"/>
      <c r="F43" s="54"/>
    </row>
    <row r="44" spans="2:10" ht="15" hidden="1" thickBot="1" x14ac:dyDescent="0.35">
      <c r="B44" s="232"/>
      <c r="C44" s="233"/>
      <c r="D44" s="234"/>
      <c r="E44" s="47"/>
      <c r="F44" s="55"/>
    </row>
    <row r="45" spans="2:10" hidden="1" x14ac:dyDescent="0.3"/>
    <row r="46" spans="2:10" hidden="1" x14ac:dyDescent="0.3"/>
    <row r="47" spans="2:10" hidden="1" x14ac:dyDescent="0.3">
      <c r="B47" t="s">
        <v>192</v>
      </c>
      <c r="D47" s="38"/>
      <c r="E47" t="s">
        <v>54</v>
      </c>
      <c r="F47" t="s">
        <v>173</v>
      </c>
    </row>
    <row r="48" spans="2:10" hidden="1" x14ac:dyDescent="0.3"/>
    <row r="49" spans="2:6" hidden="1" x14ac:dyDescent="0.3">
      <c r="F49" t="s">
        <v>143</v>
      </c>
    </row>
    <row r="50" spans="2:6" hidden="1" x14ac:dyDescent="0.3"/>
    <row r="51" spans="2:6" x14ac:dyDescent="0.3">
      <c r="E51" s="125"/>
    </row>
    <row r="52" spans="2:6" x14ac:dyDescent="0.3">
      <c r="B52" t="s">
        <v>215</v>
      </c>
      <c r="E52" s="126" t="s">
        <v>194</v>
      </c>
    </row>
    <row r="53" spans="2:6" x14ac:dyDescent="0.3">
      <c r="E53" s="126"/>
      <c r="F53" s="127" t="s">
        <v>143</v>
      </c>
    </row>
    <row r="54" spans="2:6" x14ac:dyDescent="0.3">
      <c r="E54" s="126"/>
      <c r="F54" s="127"/>
    </row>
    <row r="55" spans="2:6" hidden="1" x14ac:dyDescent="0.3">
      <c r="E55" s="126"/>
    </row>
    <row r="56" spans="2:6" hidden="1" x14ac:dyDescent="0.3">
      <c r="B56" t="s">
        <v>53</v>
      </c>
      <c r="E56" s="126" t="s">
        <v>54</v>
      </c>
    </row>
    <row r="57" spans="2:6" hidden="1" x14ac:dyDescent="0.3">
      <c r="E57" s="126"/>
    </row>
    <row r="58" spans="2:6" hidden="1" x14ac:dyDescent="0.3">
      <c r="E58" s="126"/>
      <c r="F58" t="s">
        <v>143</v>
      </c>
    </row>
    <row r="59" spans="2:6" hidden="1" x14ac:dyDescent="0.3">
      <c r="E59" s="126"/>
    </row>
    <row r="60" spans="2:6" x14ac:dyDescent="0.3">
      <c r="E60" s="126"/>
    </row>
    <row r="61" spans="2:6" x14ac:dyDescent="0.3">
      <c r="B61" t="s">
        <v>216</v>
      </c>
      <c r="E61" s="126" t="s">
        <v>195</v>
      </c>
    </row>
    <row r="62" spans="2:6" hidden="1" x14ac:dyDescent="0.3">
      <c r="E62" s="125"/>
    </row>
    <row r="63" spans="2:6" hidden="1" x14ac:dyDescent="0.3">
      <c r="E63" s="125"/>
      <c r="F63" t="s">
        <v>143</v>
      </c>
    </row>
    <row r="64" spans="2:6" hidden="1" x14ac:dyDescent="0.3"/>
    <row r="65" spans="6:6" hidden="1" x14ac:dyDescent="0.3"/>
    <row r="66" spans="6:6" hidden="1" x14ac:dyDescent="0.3"/>
    <row r="67" spans="6:6" hidden="1" x14ac:dyDescent="0.3"/>
    <row r="68" spans="6:6" hidden="1" x14ac:dyDescent="0.3"/>
    <row r="69" spans="6:6" x14ac:dyDescent="0.3">
      <c r="F69" s="127" t="s">
        <v>143</v>
      </c>
    </row>
  </sheetData>
  <mergeCells count="24">
    <mergeCell ref="B40:D40"/>
    <mergeCell ref="B41:D41"/>
    <mergeCell ref="B42:D42"/>
    <mergeCell ref="B44:D44"/>
    <mergeCell ref="B20:D20"/>
    <mergeCell ref="B43:D43"/>
    <mergeCell ref="B26:D26"/>
    <mergeCell ref="B27:D27"/>
    <mergeCell ref="B28:D28"/>
    <mergeCell ref="B32:D32"/>
    <mergeCell ref="B33:D33"/>
    <mergeCell ref="B38:D38"/>
    <mergeCell ref="B39:D39"/>
    <mergeCell ref="B16:D16"/>
    <mergeCell ref="B17:D17"/>
    <mergeCell ref="B18:D18"/>
    <mergeCell ref="B19:D19"/>
    <mergeCell ref="B25:D25"/>
    <mergeCell ref="B15:D15"/>
    <mergeCell ref="B10:D10"/>
    <mergeCell ref="B11:D11"/>
    <mergeCell ref="B12:D12"/>
    <mergeCell ref="B13:D13"/>
    <mergeCell ref="B14:D14"/>
  </mergeCells>
  <conditionalFormatting sqref="E17:E19 E43:E44 E34:E36">
    <cfRule type="cellIs" dxfId="38" priority="52" stopIfTrue="1" operator="equal">
      <formula>"C"</formula>
    </cfRule>
    <cfRule type="cellIs" dxfId="37" priority="53" stopIfTrue="1" operator="equal">
      <formula>"B"</formula>
    </cfRule>
    <cfRule type="cellIs" dxfId="36" priority="54" stopIfTrue="1" operator="equal">
      <formula>"A"</formula>
    </cfRule>
  </conditionalFormatting>
  <conditionalFormatting sqref="E17:E18">
    <cfRule type="cellIs" dxfId="35" priority="43" stopIfTrue="1" operator="equal">
      <formula>"C"</formula>
    </cfRule>
    <cfRule type="cellIs" dxfId="34" priority="44" stopIfTrue="1" operator="equal">
      <formula>"B"</formula>
    </cfRule>
    <cfRule type="cellIs" dxfId="33" priority="45" stopIfTrue="1" operator="equal">
      <formula>"A"</formula>
    </cfRule>
  </conditionalFormatting>
  <conditionalFormatting sqref="E17:E18">
    <cfRule type="cellIs" dxfId="32" priority="40" stopIfTrue="1" operator="equal">
      <formula>"C"</formula>
    </cfRule>
    <cfRule type="cellIs" dxfId="31" priority="41" stopIfTrue="1" operator="equal">
      <formula>"B"</formula>
    </cfRule>
    <cfRule type="cellIs" dxfId="30" priority="42" stopIfTrue="1" operator="equal">
      <formula>"A"</formula>
    </cfRule>
  </conditionalFormatting>
  <conditionalFormatting sqref="E11:E16">
    <cfRule type="cellIs" dxfId="29" priority="25" stopIfTrue="1" operator="equal">
      <formula>"C"</formula>
    </cfRule>
    <cfRule type="cellIs" dxfId="28" priority="26" stopIfTrue="1" operator="equal">
      <formula>"B"</formula>
    </cfRule>
    <cfRule type="cellIs" dxfId="27" priority="27" stopIfTrue="1" operator="equal">
      <formula>"A"</formula>
    </cfRule>
  </conditionalFormatting>
  <conditionalFormatting sqref="E14:E16">
    <cfRule type="cellIs" dxfId="26" priority="22" stopIfTrue="1" operator="equal">
      <formula>"C"</formula>
    </cfRule>
    <cfRule type="cellIs" dxfId="25" priority="23" stopIfTrue="1" operator="equal">
      <formula>"B"</formula>
    </cfRule>
    <cfRule type="cellIs" dxfId="24" priority="24" stopIfTrue="1" operator="equal">
      <formula>"A"</formula>
    </cfRule>
  </conditionalFormatting>
  <conditionalFormatting sqref="E14:E16">
    <cfRule type="cellIs" dxfId="23" priority="19" stopIfTrue="1" operator="equal">
      <formula>"C"</formula>
    </cfRule>
    <cfRule type="cellIs" dxfId="22" priority="20" stopIfTrue="1" operator="equal">
      <formula>"B"</formula>
    </cfRule>
    <cfRule type="cellIs" dxfId="21" priority="21" stopIfTrue="1" operator="equal">
      <formula>"A"</formula>
    </cfRule>
  </conditionalFormatting>
  <conditionalFormatting sqref="E26:E32">
    <cfRule type="cellIs" dxfId="20" priority="16" stopIfTrue="1" operator="equal">
      <formula>"C"</formula>
    </cfRule>
    <cfRule type="cellIs" dxfId="19" priority="17" stopIfTrue="1" operator="equal">
      <formula>"B"</formula>
    </cfRule>
    <cfRule type="cellIs" dxfId="18" priority="18" stopIfTrue="1" operator="equal">
      <formula>"A"</formula>
    </cfRule>
  </conditionalFormatting>
  <conditionalFormatting sqref="E26">
    <cfRule type="cellIs" dxfId="17" priority="13" stopIfTrue="1" operator="equal">
      <formula>"C"</formula>
    </cfRule>
    <cfRule type="cellIs" dxfId="16" priority="14" stopIfTrue="1" operator="equal">
      <formula>"B"</formula>
    </cfRule>
    <cfRule type="cellIs" dxfId="15" priority="15" stopIfTrue="1" operator="equal">
      <formula>"A"</formula>
    </cfRule>
  </conditionalFormatting>
  <conditionalFormatting sqref="E26">
    <cfRule type="cellIs" dxfId="14" priority="10" stopIfTrue="1" operator="equal">
      <formula>"C"</formula>
    </cfRule>
    <cfRule type="cellIs" dxfId="13" priority="11" stopIfTrue="1" operator="equal">
      <formula>"B"</formula>
    </cfRule>
    <cfRule type="cellIs" dxfId="12" priority="12" stopIfTrue="1" operator="equal">
      <formula>"A"</formula>
    </cfRule>
  </conditionalFormatting>
  <conditionalFormatting sqref="E38:E41">
    <cfRule type="cellIs" dxfId="11" priority="7" stopIfTrue="1" operator="equal">
      <formula>"C"</formula>
    </cfRule>
    <cfRule type="cellIs" dxfId="10" priority="8" stopIfTrue="1" operator="equal">
      <formula>"B"</formula>
    </cfRule>
    <cfRule type="cellIs" dxfId="9" priority="9" stopIfTrue="1" operator="equal">
      <formula>"A"</formula>
    </cfRule>
  </conditionalFormatting>
  <conditionalFormatting sqref="E38:E40">
    <cfRule type="cellIs" dxfId="8" priority="4" stopIfTrue="1" operator="equal">
      <formula>"C"</formula>
    </cfRule>
    <cfRule type="cellIs" dxfId="7" priority="5" stopIfTrue="1" operator="equal">
      <formula>"B"</formula>
    </cfRule>
    <cfRule type="cellIs" dxfId="6" priority="6" stopIfTrue="1" operator="equal">
      <formula>"A"</formula>
    </cfRule>
  </conditionalFormatting>
  <conditionalFormatting sqref="E38:E40">
    <cfRule type="cellIs" dxfId="5" priority="1" stopIfTrue="1" operator="equal">
      <formula>"C"</formula>
    </cfRule>
    <cfRule type="cellIs" dxfId="4" priority="2" stopIfTrue="1" operator="equal">
      <formula>"B"</formula>
    </cfRule>
    <cfRule type="cellIs" dxfId="3" priority="3" stopIfTrue="1" operator="equal">
      <formula>"A"</formula>
    </cfRule>
  </conditionalFormatting>
  <dataValidations count="1">
    <dataValidation type="whole" allowBlank="1" showInputMessage="1" showErrorMessage="1" errorTitle="Chybové hlášení" error="Hodnota není vyplněna nebo vyplněna nesprávná hodnota" sqref="F17:F19 F43:F44 F34:F37">
      <formula1>0</formula1>
      <formula2>99999</formula2>
    </dataValidation>
  </dataValidations>
  <pageMargins left="0.7" right="0.7" top="0.78740157499999996" bottom="0.78740157499999996" header="0.3" footer="0.3"/>
  <pageSetup paperSize="9"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AY123"/>
  <sheetViews>
    <sheetView topLeftCell="A64" zoomScale="75" zoomScaleNormal="75" workbookViewId="0">
      <selection activeCell="A6" sqref="A6:B6"/>
    </sheetView>
  </sheetViews>
  <sheetFormatPr defaultColWidth="0" defaultRowHeight="13.2" zeroHeight="1" x14ac:dyDescent="0.25"/>
  <cols>
    <col min="1" max="1" width="1.5546875" style="191" customWidth="1"/>
    <col min="2" max="2" width="56" style="191" customWidth="1"/>
    <col min="3" max="3" width="15.5546875" style="66" customWidth="1"/>
    <col min="4" max="5" width="11.6640625" style="66" customWidth="1"/>
    <col min="6" max="6" width="13.44140625" style="66" customWidth="1"/>
    <col min="7" max="7" width="13.109375" style="66" customWidth="1"/>
    <col min="8" max="8" width="14.21875" style="66" customWidth="1"/>
    <col min="9" max="10" width="13.109375" style="66" customWidth="1"/>
    <col min="11" max="11" width="13.109375" style="191" customWidth="1"/>
    <col min="12" max="12" width="14.21875" style="191" customWidth="1"/>
    <col min="13" max="13" width="13.44140625" style="191" customWidth="1"/>
    <col min="14" max="14" width="13.109375" style="191" customWidth="1"/>
    <col min="15" max="15" width="13.33203125" style="191" customWidth="1"/>
    <col min="16" max="16" width="13.5546875" style="191" customWidth="1"/>
    <col min="17" max="17" width="3.88671875" style="191" customWidth="1"/>
    <col min="18" max="18" width="15" style="191" customWidth="1"/>
    <col min="19" max="21" width="12.5546875" style="191" customWidth="1"/>
    <col min="22" max="22" width="13.44140625" style="191" customWidth="1"/>
    <col min="23" max="23" width="12.5546875" style="191" customWidth="1"/>
    <col min="24" max="25" width="13.77734375" style="191" customWidth="1"/>
    <col min="26" max="26" width="12.5546875" style="191" customWidth="1"/>
    <col min="27" max="27" width="12.6640625" style="191" customWidth="1"/>
    <col min="28" max="28" width="14.44140625" style="191" customWidth="1"/>
    <col min="29" max="29" width="14.109375" style="191" customWidth="1"/>
    <col min="30" max="30" width="13.109375" style="191" customWidth="1"/>
    <col min="31" max="31" width="13.44140625" style="191" customWidth="1"/>
    <col min="32" max="32" width="3.44140625" style="191" customWidth="1"/>
    <col min="33" max="33" width="14.5546875" style="191" customWidth="1"/>
    <col min="34" max="36" width="12.44140625" style="191" customWidth="1"/>
    <col min="37" max="40" width="14.5546875" style="191" customWidth="1"/>
    <col min="41" max="42" width="12.44140625" style="191" customWidth="1"/>
    <col min="43" max="46" width="13.44140625" style="191" customWidth="1"/>
    <col min="47" max="47" width="3.6640625" style="191" customWidth="1"/>
    <col min="48" max="48" width="15.33203125" style="67" customWidth="1"/>
    <col min="49" max="49" width="15" style="67" customWidth="1"/>
    <col min="50" max="50" width="2.109375" style="191" customWidth="1"/>
    <col min="51" max="51" width="0" style="191" hidden="1" customWidth="1"/>
    <col min="52" max="16384" width="9.109375" style="191" hidden="1"/>
  </cols>
  <sheetData>
    <row r="1" spans="1:49" ht="33" x14ac:dyDescent="0.6">
      <c r="A1" s="183" t="s">
        <v>213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183"/>
      <c r="AF1" s="183"/>
      <c r="AG1" s="183"/>
      <c r="AH1" s="183"/>
      <c r="AI1" s="183"/>
      <c r="AJ1" s="183"/>
      <c r="AK1" s="183"/>
      <c r="AL1" s="183"/>
      <c r="AM1" s="183"/>
      <c r="AN1" s="183"/>
      <c r="AO1" s="183"/>
      <c r="AP1" s="183"/>
      <c r="AQ1" s="183"/>
      <c r="AR1" s="183"/>
      <c r="AS1" s="183"/>
      <c r="AT1" s="183"/>
      <c r="AU1" s="183"/>
      <c r="AV1" s="183"/>
      <c r="AW1" s="183"/>
    </row>
    <row r="2" spans="1:49" x14ac:dyDescent="0.25"/>
    <row r="3" spans="1:49" s="68" customFormat="1" ht="22.8" x14ac:dyDescent="0.4">
      <c r="A3" s="242" t="s">
        <v>144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242"/>
      <c r="R3" s="242" t="s">
        <v>145</v>
      </c>
      <c r="S3" s="242"/>
      <c r="T3" s="242"/>
      <c r="U3" s="242"/>
      <c r="V3" s="242"/>
      <c r="W3" s="242"/>
      <c r="X3" s="242"/>
      <c r="Y3" s="242"/>
      <c r="Z3" s="242"/>
      <c r="AA3" s="242"/>
      <c r="AB3" s="242"/>
      <c r="AC3" s="242"/>
      <c r="AD3" s="242"/>
      <c r="AE3" s="242"/>
      <c r="AG3" s="242" t="s">
        <v>146</v>
      </c>
      <c r="AH3" s="242"/>
      <c r="AI3" s="242"/>
      <c r="AJ3" s="242"/>
      <c r="AK3" s="242"/>
      <c r="AL3" s="242"/>
      <c r="AM3" s="242"/>
      <c r="AN3" s="242"/>
      <c r="AO3" s="242"/>
      <c r="AP3" s="242"/>
      <c r="AQ3" s="242"/>
      <c r="AR3" s="242"/>
      <c r="AS3" s="242"/>
      <c r="AT3" s="242"/>
      <c r="AV3" s="243" t="s">
        <v>147</v>
      </c>
      <c r="AW3" s="243"/>
    </row>
    <row r="4" spans="1:49" ht="15" customHeight="1" x14ac:dyDescent="0.25">
      <c r="A4" s="244" t="s">
        <v>43</v>
      </c>
      <c r="B4" s="244"/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R4" s="245" t="s">
        <v>43</v>
      </c>
      <c r="S4" s="245"/>
      <c r="T4" s="245"/>
      <c r="U4" s="245"/>
      <c r="V4" s="245"/>
      <c r="W4" s="245"/>
      <c r="X4" s="245"/>
      <c r="Y4" s="245"/>
      <c r="Z4" s="245"/>
      <c r="AA4" s="245"/>
      <c r="AB4" s="245"/>
      <c r="AC4" s="245"/>
      <c r="AD4" s="245"/>
      <c r="AE4" s="245"/>
      <c r="AG4" s="245" t="s">
        <v>43</v>
      </c>
      <c r="AH4" s="245"/>
      <c r="AI4" s="245"/>
      <c r="AJ4" s="245"/>
      <c r="AK4" s="245"/>
      <c r="AL4" s="245"/>
      <c r="AM4" s="245"/>
      <c r="AN4" s="245"/>
      <c r="AO4" s="245"/>
      <c r="AP4" s="245"/>
      <c r="AQ4" s="245"/>
      <c r="AR4" s="245"/>
      <c r="AS4" s="245"/>
      <c r="AT4" s="245"/>
      <c r="AV4" s="69"/>
      <c r="AW4" s="69"/>
    </row>
    <row r="5" spans="1:49" ht="15" customHeight="1" x14ac:dyDescent="0.3">
      <c r="A5" s="184"/>
      <c r="B5" s="184"/>
      <c r="C5" s="184"/>
      <c r="D5" s="251" t="s">
        <v>148</v>
      </c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252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G5" s="184"/>
      <c r="AH5" s="184"/>
      <c r="AI5" s="184"/>
      <c r="AJ5" s="184"/>
      <c r="AK5" s="184"/>
      <c r="AL5" s="184"/>
      <c r="AM5" s="184"/>
      <c r="AN5" s="184"/>
      <c r="AO5" s="184"/>
      <c r="AP5" s="184"/>
      <c r="AQ5" s="184"/>
      <c r="AR5" s="184"/>
      <c r="AS5" s="184"/>
      <c r="AT5" s="184"/>
      <c r="AV5" s="69"/>
      <c r="AW5" s="69"/>
    </row>
    <row r="6" spans="1:49" ht="138" customHeight="1" x14ac:dyDescent="0.25">
      <c r="A6" s="246" t="s">
        <v>149</v>
      </c>
      <c r="B6" s="247"/>
      <c r="C6" s="70" t="s">
        <v>150</v>
      </c>
      <c r="D6" s="159" t="s">
        <v>207</v>
      </c>
      <c r="E6" s="159" t="s">
        <v>196</v>
      </c>
      <c r="F6" s="159" t="s">
        <v>197</v>
      </c>
      <c r="G6" s="159" t="s">
        <v>208</v>
      </c>
      <c r="H6" s="159" t="s">
        <v>198</v>
      </c>
      <c r="I6" s="159" t="s">
        <v>199</v>
      </c>
      <c r="J6" s="159" t="s">
        <v>200</v>
      </c>
      <c r="K6" s="159" t="s">
        <v>201</v>
      </c>
      <c r="L6" s="159" t="s">
        <v>202</v>
      </c>
      <c r="M6" s="159" t="s">
        <v>203</v>
      </c>
      <c r="N6" s="159" t="s">
        <v>204</v>
      </c>
      <c r="O6" s="159" t="s">
        <v>205</v>
      </c>
      <c r="P6" s="159" t="s">
        <v>206</v>
      </c>
      <c r="R6" s="70" t="s">
        <v>145</v>
      </c>
      <c r="S6" s="159" t="s">
        <v>207</v>
      </c>
      <c r="T6" s="159" t="s">
        <v>196</v>
      </c>
      <c r="U6" s="159" t="s">
        <v>197</v>
      </c>
      <c r="V6" s="159" t="s">
        <v>208</v>
      </c>
      <c r="W6" s="159" t="s">
        <v>198</v>
      </c>
      <c r="X6" s="159" t="s">
        <v>199</v>
      </c>
      <c r="Y6" s="159" t="s">
        <v>200</v>
      </c>
      <c r="Z6" s="159" t="s">
        <v>201</v>
      </c>
      <c r="AA6" s="159" t="s">
        <v>202</v>
      </c>
      <c r="AB6" s="159" t="s">
        <v>203</v>
      </c>
      <c r="AC6" s="159" t="s">
        <v>204</v>
      </c>
      <c r="AD6" s="159" t="s">
        <v>205</v>
      </c>
      <c r="AE6" s="159" t="s">
        <v>206</v>
      </c>
      <c r="AG6" s="70" t="s">
        <v>146</v>
      </c>
      <c r="AH6" s="159" t="s">
        <v>207</v>
      </c>
      <c r="AI6" s="159" t="s">
        <v>196</v>
      </c>
      <c r="AJ6" s="159" t="s">
        <v>197</v>
      </c>
      <c r="AK6" s="159" t="s">
        <v>208</v>
      </c>
      <c r="AL6" s="159" t="s">
        <v>198</v>
      </c>
      <c r="AM6" s="159" t="s">
        <v>199</v>
      </c>
      <c r="AN6" s="159" t="s">
        <v>200</v>
      </c>
      <c r="AO6" s="159" t="s">
        <v>201</v>
      </c>
      <c r="AP6" s="159" t="s">
        <v>202</v>
      </c>
      <c r="AQ6" s="159" t="s">
        <v>203</v>
      </c>
      <c r="AR6" s="159" t="s">
        <v>204</v>
      </c>
      <c r="AS6" s="159" t="s">
        <v>205</v>
      </c>
      <c r="AT6" s="159" t="s">
        <v>206</v>
      </c>
      <c r="AV6" s="71" t="s">
        <v>151</v>
      </c>
      <c r="AW6" s="72" t="s">
        <v>152</v>
      </c>
    </row>
    <row r="7" spans="1:49" s="74" customFormat="1" ht="15.6" x14ac:dyDescent="0.3">
      <c r="A7" s="248" t="s">
        <v>153</v>
      </c>
      <c r="B7" s="248"/>
      <c r="C7" s="73">
        <f>SUM(C8:C13)</f>
        <v>19961577.689999998</v>
      </c>
      <c r="D7" s="165">
        <f t="shared" ref="D7:O7" si="0">D8+SUM(D10:D13)</f>
        <v>47322.38</v>
      </c>
      <c r="E7" s="165">
        <f t="shared" si="0"/>
        <v>57157.1</v>
      </c>
      <c r="F7" s="165">
        <f t="shared" si="0"/>
        <v>2440589.94</v>
      </c>
      <c r="G7" s="165">
        <f t="shared" si="0"/>
        <v>2986575.35</v>
      </c>
      <c r="H7" s="165">
        <f t="shared" si="0"/>
        <v>1244325.81</v>
      </c>
      <c r="I7" s="165">
        <f t="shared" si="0"/>
        <v>1382424.51</v>
      </c>
      <c r="J7" s="165">
        <f t="shared" si="0"/>
        <v>247574.27999999997</v>
      </c>
      <c r="K7" s="165">
        <f t="shared" si="0"/>
        <v>1197530.8399999999</v>
      </c>
      <c r="L7" s="165">
        <f t="shared" si="0"/>
        <v>0</v>
      </c>
      <c r="M7" s="165">
        <f t="shared" si="0"/>
        <v>227292.83</v>
      </c>
      <c r="N7" s="165">
        <f t="shared" si="0"/>
        <v>7234728.5700000012</v>
      </c>
      <c r="O7" s="165">
        <f t="shared" si="0"/>
        <v>2835970.08</v>
      </c>
      <c r="P7" s="165">
        <f>P8+SUM(P10:P13)</f>
        <v>60086</v>
      </c>
      <c r="R7" s="73">
        <f>SUM(R8:R13)</f>
        <v>18998502.77</v>
      </c>
      <c r="S7" s="165">
        <f t="shared" ref="S7:AD7" si="1">S8+SUM(S10:S13)</f>
        <v>40000</v>
      </c>
      <c r="T7" s="165">
        <f t="shared" si="1"/>
        <v>50000</v>
      </c>
      <c r="U7" s="165">
        <f t="shared" si="1"/>
        <v>2402296</v>
      </c>
      <c r="V7" s="165">
        <f t="shared" si="1"/>
        <v>3050000</v>
      </c>
      <c r="W7" s="165">
        <f t="shared" si="1"/>
        <v>1129496</v>
      </c>
      <c r="X7" s="165">
        <f t="shared" si="1"/>
        <v>1100000</v>
      </c>
      <c r="Y7" s="165">
        <f t="shared" si="1"/>
        <v>8710.77</v>
      </c>
      <c r="Z7" s="165">
        <f t="shared" si="1"/>
        <v>950000</v>
      </c>
      <c r="AA7" s="165">
        <f t="shared" si="1"/>
        <v>0</v>
      </c>
      <c r="AB7" s="165">
        <f t="shared" si="1"/>
        <v>260000</v>
      </c>
      <c r="AC7" s="165">
        <f t="shared" si="1"/>
        <v>7458000</v>
      </c>
      <c r="AD7" s="165">
        <f t="shared" si="1"/>
        <v>2550000</v>
      </c>
      <c r="AE7" s="165">
        <f>AE8+SUM(AE10:AE13)</f>
        <v>0</v>
      </c>
      <c r="AG7" s="73">
        <f>SUM(AG8:AG13)</f>
        <v>18581792</v>
      </c>
      <c r="AH7" s="165">
        <f t="shared" ref="AH7:AS7" si="2">AH8+SUM(AH10:AH13)</f>
        <v>40000</v>
      </c>
      <c r="AI7" s="165">
        <f t="shared" si="2"/>
        <v>50000</v>
      </c>
      <c r="AJ7" s="165">
        <f t="shared" si="2"/>
        <v>2402296</v>
      </c>
      <c r="AK7" s="165">
        <f t="shared" si="2"/>
        <v>3100000</v>
      </c>
      <c r="AL7" s="165">
        <f t="shared" si="2"/>
        <v>1029496</v>
      </c>
      <c r="AM7" s="165">
        <f t="shared" si="2"/>
        <v>1200000</v>
      </c>
      <c r="AN7" s="165">
        <f t="shared" si="2"/>
        <v>0</v>
      </c>
      <c r="AO7" s="165">
        <f t="shared" si="2"/>
        <v>1200000</v>
      </c>
      <c r="AP7" s="165">
        <f t="shared" si="2"/>
        <v>0</v>
      </c>
      <c r="AQ7" s="165">
        <f t="shared" si="2"/>
        <v>210000</v>
      </c>
      <c r="AR7" s="165">
        <f t="shared" si="2"/>
        <v>6800000</v>
      </c>
      <c r="AS7" s="165">
        <f t="shared" si="2"/>
        <v>2550000</v>
      </c>
      <c r="AT7" s="165">
        <f>AT8+SUM(AT10:AT13)</f>
        <v>0</v>
      </c>
      <c r="AV7" s="75">
        <f t="shared" ref="AV7:AV23" si="3">R7/C7</f>
        <v>0.9517535670298013</v>
      </c>
      <c r="AW7" s="75">
        <f t="shared" ref="AW7:AW23" si="4">AG7/R7</f>
        <v>0.9780661257866059</v>
      </c>
    </row>
    <row r="8" spans="1:49" s="78" customFormat="1" ht="14.4" x14ac:dyDescent="0.3">
      <c r="A8" s="76" t="s">
        <v>154</v>
      </c>
      <c r="B8" s="192" t="s">
        <v>125</v>
      </c>
      <c r="C8" s="77">
        <f>SUM(D8:P8)</f>
        <v>14512689.77</v>
      </c>
      <c r="D8" s="166">
        <f>+'[1]103'!$CD143</f>
        <v>47129.579999999994</v>
      </c>
      <c r="E8" s="166">
        <f>+'[1]105'!$CD143</f>
        <v>54631.15</v>
      </c>
      <c r="F8" s="166">
        <f>+'[1]201'!$CD143</f>
        <v>1930487.45</v>
      </c>
      <c r="G8" s="166">
        <f>+'[1]200'!$CD143</f>
        <v>2667975.48</v>
      </c>
      <c r="H8" s="166">
        <f>+'[1]202'!$CD143</f>
        <v>0</v>
      </c>
      <c r="I8" s="166">
        <f>+'[1]204'!$CD143</f>
        <v>0</v>
      </c>
      <c r="J8" s="166">
        <f>+'[1]205'!$CD143</f>
        <v>0</v>
      </c>
      <c r="K8" s="166">
        <f>+'[1]206'!$CD143</f>
        <v>922836.77</v>
      </c>
      <c r="L8" s="166">
        <v>0</v>
      </c>
      <c r="M8" s="166">
        <f>+'[1]210'!$CD143</f>
        <v>144123.79999999999</v>
      </c>
      <c r="N8" s="166">
        <f>+'[1]211'!$CD143</f>
        <v>6328550.6100000013</v>
      </c>
      <c r="O8" s="166">
        <f>+'[1]104'!$CD143</f>
        <v>2416954.9300000002</v>
      </c>
      <c r="P8" s="167">
        <f>+'[1]101'!$CD143+'[1]102'!$CD143+'[1]108'!$CD143+'[1]208+209'!$CD143</f>
        <v>0</v>
      </c>
      <c r="R8" s="77">
        <f>SUM(S8:AE8)</f>
        <v>14958710.77</v>
      </c>
      <c r="S8" s="166">
        <f>+'[1]103'!$CS143</f>
        <v>40000</v>
      </c>
      <c r="T8" s="166">
        <f>+'[1]105'!$CS143</f>
        <v>50000</v>
      </c>
      <c r="U8" s="166">
        <f>+'[1]201'!$CS143</f>
        <v>1960000</v>
      </c>
      <c r="V8" s="166">
        <f>+'[1]200'!$CS143</f>
        <v>2800000</v>
      </c>
      <c r="W8" s="166">
        <f>+'[1]202'!$CS143</f>
        <v>0</v>
      </c>
      <c r="X8" s="166">
        <f>+'[1]204'!$CS143</f>
        <v>0</v>
      </c>
      <c r="Y8" s="166">
        <f>+'[1]205'!$CS143</f>
        <v>8710.77</v>
      </c>
      <c r="Z8" s="166">
        <f>+'[1]206'!$CS143</f>
        <v>750000</v>
      </c>
      <c r="AA8" s="166">
        <v>0</v>
      </c>
      <c r="AB8" s="166">
        <f>+'[1]210'!$CS143</f>
        <v>200000</v>
      </c>
      <c r="AC8" s="166">
        <f>+'[1]211'!$CS143</f>
        <v>6600000</v>
      </c>
      <c r="AD8" s="166">
        <f>+'[1]104'!$CS143</f>
        <v>2550000</v>
      </c>
      <c r="AE8" s="167">
        <f>+'[1]101'!$DE143+'[1]102'!$DF143+'[1]108'!$CS143+'[1]208+209'!$CS143</f>
        <v>0</v>
      </c>
      <c r="AG8" s="77">
        <f>SUM(AH8:AT8)</f>
        <v>15250000</v>
      </c>
      <c r="AH8" s="166">
        <f>+'[3]103'!$CT143</f>
        <v>40000</v>
      </c>
      <c r="AI8" s="166">
        <f>+'[3]105'!$CT143</f>
        <v>50000</v>
      </c>
      <c r="AJ8" s="166">
        <f>+'[3]201'!$CT143</f>
        <v>1960000</v>
      </c>
      <c r="AK8" s="166">
        <f>+'[3]200'!$CT143</f>
        <v>2900000</v>
      </c>
      <c r="AL8" s="166">
        <f>+'[3]202'!$CT143</f>
        <v>0</v>
      </c>
      <c r="AM8" s="166">
        <f>+'[3]204'!$CT143</f>
        <v>0</v>
      </c>
      <c r="AN8" s="166">
        <f>+'[3]205'!$CT143</f>
        <v>0</v>
      </c>
      <c r="AO8" s="166">
        <f>+'[3]206'!$CT143</f>
        <v>900000</v>
      </c>
      <c r="AP8" s="166">
        <v>0</v>
      </c>
      <c r="AQ8" s="166">
        <f>+'[3]210'!$CT143</f>
        <v>200000</v>
      </c>
      <c r="AR8" s="166">
        <f>+'[3]211'!$CT143</f>
        <v>6650000</v>
      </c>
      <c r="AS8" s="166">
        <f>+'[3]104'!CT143</f>
        <v>2550000</v>
      </c>
      <c r="AT8" s="167">
        <f>+'[3]101'!$DF143+'[3]102'!$DG143+'[3]108'!$CT143+'[3]208+209'!$CT143</f>
        <v>0</v>
      </c>
      <c r="AV8" s="79">
        <f t="shared" si="3"/>
        <v>1.0307331726281364</v>
      </c>
      <c r="AW8" s="79">
        <f t="shared" si="4"/>
        <v>1.0194728833573137</v>
      </c>
    </row>
    <row r="9" spans="1:49" s="82" customFormat="1" ht="14.4" x14ac:dyDescent="0.3">
      <c r="A9" s="80" t="s">
        <v>155</v>
      </c>
      <c r="B9" s="81" t="s">
        <v>129</v>
      </c>
      <c r="C9" s="77">
        <f t="shared" ref="C9:C13" si="5">SUM(D9:P9)</f>
        <v>0</v>
      </c>
      <c r="D9" s="85">
        <f>+'[1]103'!$CD144</f>
        <v>0</v>
      </c>
      <c r="E9" s="85">
        <f>+'[1]105'!$CD144</f>
        <v>0</v>
      </c>
      <c r="F9" s="85">
        <f>+'[1]201'!$CD144</f>
        <v>0</v>
      </c>
      <c r="G9" s="85">
        <f>+'[1]200'!$CD144</f>
        <v>0</v>
      </c>
      <c r="H9" s="85">
        <f>+'[1]202'!$CD144</f>
        <v>0</v>
      </c>
      <c r="I9" s="85">
        <f>+'[1]204'!$CD144</f>
        <v>0</v>
      </c>
      <c r="J9" s="85">
        <f>+'[1]205'!$CD144</f>
        <v>0</v>
      </c>
      <c r="K9" s="85">
        <f>+'[1]206'!$CD144</f>
        <v>0</v>
      </c>
      <c r="L9" s="85">
        <v>0</v>
      </c>
      <c r="M9" s="85">
        <f>+'[1]210'!$CD144</f>
        <v>0</v>
      </c>
      <c r="N9" s="85">
        <f>+'[1]211'!$CD144</f>
        <v>0</v>
      </c>
      <c r="O9" s="85">
        <f>+'[1]104'!$CD144</f>
        <v>0</v>
      </c>
      <c r="P9" s="86">
        <f>+'[1]101'!$CD144+'[1]102'!$CD144+'[1]108'!$CD144+'[1]208+209'!$CD144</f>
        <v>0</v>
      </c>
      <c r="R9" s="77">
        <f t="shared" ref="R9:R13" si="6">SUM(S9:AE9)</f>
        <v>0</v>
      </c>
      <c r="S9" s="85">
        <f>+'[1]103'!$CS144</f>
        <v>0</v>
      </c>
      <c r="T9" s="85">
        <f>+'[1]105'!$CS144</f>
        <v>0</v>
      </c>
      <c r="U9" s="85">
        <f>+'[1]201'!$CS144</f>
        <v>0</v>
      </c>
      <c r="V9" s="85">
        <f>+'[1]200'!$CS144</f>
        <v>0</v>
      </c>
      <c r="W9" s="85">
        <f>+'[1]202'!$CS144</f>
        <v>0</v>
      </c>
      <c r="X9" s="85">
        <f>+'[1]204'!$CS144</f>
        <v>0</v>
      </c>
      <c r="Y9" s="85">
        <f>+'[1]205'!$CS144</f>
        <v>0</v>
      </c>
      <c r="Z9" s="85">
        <f>+'[1]206'!$CS144</f>
        <v>0</v>
      </c>
      <c r="AA9" s="85">
        <v>0</v>
      </c>
      <c r="AB9" s="85">
        <f>+'[1]210'!$CS144</f>
        <v>0</v>
      </c>
      <c r="AC9" s="85">
        <f>+'[1]211'!$CS144</f>
        <v>0</v>
      </c>
      <c r="AD9" s="85">
        <f>+'[1]104'!$CS144</f>
        <v>0</v>
      </c>
      <c r="AE9" s="86">
        <f>+'[1]101'!$DE144+'[1]102'!$DF144+'[1]108'!$CS144+'[1]208+209'!$CS144</f>
        <v>0</v>
      </c>
      <c r="AG9" s="77">
        <f t="shared" ref="AG9:AG13" si="7">SUM(AH9:AT9)</f>
        <v>0</v>
      </c>
      <c r="AH9" s="85">
        <f>+'[3]103'!$CT144</f>
        <v>0</v>
      </c>
      <c r="AI9" s="85">
        <f>+'[3]105'!$CT144</f>
        <v>0</v>
      </c>
      <c r="AJ9" s="85">
        <f>+'[3]201'!$CT144</f>
        <v>0</v>
      </c>
      <c r="AK9" s="85">
        <f>+'[3]200'!$CT144</f>
        <v>0</v>
      </c>
      <c r="AL9" s="85">
        <f>+'[3]202'!$CT144</f>
        <v>0</v>
      </c>
      <c r="AM9" s="85">
        <f>+'[3]204'!$CT144</f>
        <v>0</v>
      </c>
      <c r="AN9" s="85">
        <f>+'[3]205'!$CT144</f>
        <v>0</v>
      </c>
      <c r="AO9" s="85">
        <f>+'[3]206'!$CT144</f>
        <v>0</v>
      </c>
      <c r="AP9" s="85">
        <v>0</v>
      </c>
      <c r="AQ9" s="85">
        <f>+'[3]210'!$CT144</f>
        <v>0</v>
      </c>
      <c r="AR9" s="85">
        <f>+'[3]211'!$CT144</f>
        <v>0</v>
      </c>
      <c r="AS9" s="85">
        <f>+'[3]104'!CT144</f>
        <v>0</v>
      </c>
      <c r="AT9" s="86">
        <f>+'[3]101'!$DF144+'[3]102'!$DG144+'[3]108'!$CT144+'[3]208+209'!$CT144</f>
        <v>0</v>
      </c>
      <c r="AV9" s="83" t="e">
        <f t="shared" si="3"/>
        <v>#DIV/0!</v>
      </c>
      <c r="AW9" s="83" t="e">
        <f t="shared" si="4"/>
        <v>#DIV/0!</v>
      </c>
    </row>
    <row r="10" spans="1:49" s="193" customFormat="1" ht="16.5" customHeight="1" x14ac:dyDescent="0.3">
      <c r="A10" s="84" t="s">
        <v>156</v>
      </c>
      <c r="B10" s="81" t="s">
        <v>130</v>
      </c>
      <c r="C10" s="77">
        <f t="shared" si="5"/>
        <v>2726739.9999999991</v>
      </c>
      <c r="D10" s="85">
        <f>+'[1]103'!$CD145</f>
        <v>192.8</v>
      </c>
      <c r="E10" s="85">
        <f>+'[1]105'!$CD145</f>
        <v>0</v>
      </c>
      <c r="F10" s="85">
        <f>+'[1]201'!$CD145</f>
        <v>38385.4</v>
      </c>
      <c r="G10" s="85">
        <f>+'[1]200'!$CD145</f>
        <v>113241.91</v>
      </c>
      <c r="H10" s="85">
        <f>+'[1]202'!$CD145</f>
        <v>761026.81</v>
      </c>
      <c r="I10" s="85">
        <f>+'[1]204'!$CD145</f>
        <v>1262696.52</v>
      </c>
      <c r="J10" s="85">
        <f>+'[1]205'!$CD145</f>
        <v>38063.279999999992</v>
      </c>
      <c r="K10" s="85">
        <f>+'[1]206'!$CD145</f>
        <v>275299.71999999997</v>
      </c>
      <c r="L10" s="85">
        <v>0</v>
      </c>
      <c r="M10" s="85">
        <f>+'[1]210'!$CD145</f>
        <v>31426.07</v>
      </c>
      <c r="N10" s="85">
        <f>+'[1]211'!$CD145</f>
        <v>180277.32</v>
      </c>
      <c r="O10" s="85">
        <f>+'[1]104'!$CD145</f>
        <v>26130.17</v>
      </c>
      <c r="P10" s="86">
        <f>+'[1]101'!$CD145+'[1]102'!$CD145+'[1]108'!$CD145+'[1]208+209'!$CD145</f>
        <v>0</v>
      </c>
      <c r="R10" s="77">
        <f t="shared" si="6"/>
        <v>2460000</v>
      </c>
      <c r="S10" s="85">
        <f>+'[1]103'!$CS145</f>
        <v>0</v>
      </c>
      <c r="T10" s="85">
        <f>+'[1]105'!$CS145</f>
        <v>0</v>
      </c>
      <c r="U10" s="85">
        <f>+'[1]201'!$CS145</f>
        <v>0</v>
      </c>
      <c r="V10" s="85">
        <f>+'[1]200'!$CS145</f>
        <v>250000</v>
      </c>
      <c r="W10" s="85">
        <f>+'[1]202'!$CS145</f>
        <v>650000</v>
      </c>
      <c r="X10" s="85">
        <f>+'[1]204'!$CS145</f>
        <v>1100000</v>
      </c>
      <c r="Y10" s="85">
        <f>+'[1]205'!$CS145</f>
        <v>0</v>
      </c>
      <c r="Z10" s="85">
        <f>+'[1]206'!$CS145</f>
        <v>200000</v>
      </c>
      <c r="AA10" s="85">
        <v>0</v>
      </c>
      <c r="AB10" s="85">
        <f>+'[1]210'!$CS145</f>
        <v>60000</v>
      </c>
      <c r="AC10" s="85">
        <f>+'[1]211'!$CS145</f>
        <v>200000</v>
      </c>
      <c r="AD10" s="85">
        <f>+'[1]104'!$CS145</f>
        <v>0</v>
      </c>
      <c r="AE10" s="86">
        <f>+'[1]101'!$DE145+'[1]102'!$DF145+'[1]108'!$CS145+'[1]208+209'!$CS145</f>
        <v>0</v>
      </c>
      <c r="AG10" s="77">
        <f t="shared" si="7"/>
        <v>2410000</v>
      </c>
      <c r="AH10" s="85">
        <f>+'[3]103'!$CT145</f>
        <v>0</v>
      </c>
      <c r="AI10" s="85">
        <f>+'[3]105'!$CT145</f>
        <v>0</v>
      </c>
      <c r="AJ10" s="85">
        <f>+'[3]201'!$CT145</f>
        <v>0</v>
      </c>
      <c r="AK10" s="85">
        <f>+'[3]200'!$CT145</f>
        <v>200000</v>
      </c>
      <c r="AL10" s="85">
        <f>+'[3]202'!$CT145</f>
        <v>550000</v>
      </c>
      <c r="AM10" s="85">
        <f>+'[3]204'!$CT145</f>
        <v>1200000</v>
      </c>
      <c r="AN10" s="85">
        <f>+'[3]205'!$CT145</f>
        <v>0</v>
      </c>
      <c r="AO10" s="85">
        <f>+'[3]206'!$CT145</f>
        <v>300000</v>
      </c>
      <c r="AP10" s="85">
        <v>0</v>
      </c>
      <c r="AQ10" s="85">
        <f>+'[3]210'!$CT145</f>
        <v>10000</v>
      </c>
      <c r="AR10" s="85">
        <f>+'[3]211'!$CT145</f>
        <v>150000</v>
      </c>
      <c r="AS10" s="85">
        <f>+'[3]104'!CT145</f>
        <v>0</v>
      </c>
      <c r="AT10" s="86">
        <f>+'[3]101'!$DF145+'[3]102'!$DG145+'[3]108'!$CT145+'[3]208+209'!$CT145</f>
        <v>0</v>
      </c>
      <c r="AV10" s="83">
        <f t="shared" si="3"/>
        <v>0.90217622508930106</v>
      </c>
      <c r="AW10" s="83">
        <f t="shared" si="4"/>
        <v>0.97967479674796742</v>
      </c>
    </row>
    <row r="11" spans="1:49" s="193" customFormat="1" ht="14.4" x14ac:dyDescent="0.3">
      <c r="A11" s="84" t="s">
        <v>157</v>
      </c>
      <c r="B11" s="81" t="s">
        <v>100</v>
      </c>
      <c r="C11" s="77">
        <f t="shared" si="5"/>
        <v>0</v>
      </c>
      <c r="D11" s="85">
        <f>+'[1]103'!$CD146</f>
        <v>0</v>
      </c>
      <c r="E11" s="85">
        <f>+'[1]105'!$CD146</f>
        <v>0</v>
      </c>
      <c r="F11" s="85">
        <f>+'[1]201'!$CD146</f>
        <v>0</v>
      </c>
      <c r="G11" s="85">
        <f>+'[1]200'!$CD146</f>
        <v>0</v>
      </c>
      <c r="H11" s="85">
        <f>+'[1]202'!$CD146</f>
        <v>0</v>
      </c>
      <c r="I11" s="85">
        <f>+'[1]204'!$CD146</f>
        <v>0</v>
      </c>
      <c r="J11" s="85">
        <f>+'[1]205'!$CD146</f>
        <v>0</v>
      </c>
      <c r="K11" s="85">
        <f>+'[1]206'!$CD146</f>
        <v>0</v>
      </c>
      <c r="L11" s="85">
        <v>0</v>
      </c>
      <c r="M11" s="85">
        <f>+'[1]210'!$CD146</f>
        <v>0</v>
      </c>
      <c r="N11" s="85">
        <f>+'[1]211'!$CD146</f>
        <v>0</v>
      </c>
      <c r="O11" s="85">
        <f>+'[1]104'!$CD146</f>
        <v>0</v>
      </c>
      <c r="P11" s="86">
        <f>+'[1]101'!$CD146+'[1]102'!$CD146+'[1]108'!$CD146+'[1]208+209'!$CD146</f>
        <v>0</v>
      </c>
      <c r="R11" s="77">
        <f t="shared" si="6"/>
        <v>0</v>
      </c>
      <c r="S11" s="85">
        <f>+'[1]103'!$CS146</f>
        <v>0</v>
      </c>
      <c r="T11" s="85">
        <f>+'[1]105'!$CS146</f>
        <v>0</v>
      </c>
      <c r="U11" s="85">
        <f>+'[1]201'!$CS146</f>
        <v>0</v>
      </c>
      <c r="V11" s="85">
        <f>+'[1]200'!$CS146</f>
        <v>0</v>
      </c>
      <c r="W11" s="85">
        <f>+'[1]202'!$CS146</f>
        <v>0</v>
      </c>
      <c r="X11" s="85">
        <f>+'[1]204'!$CS146</f>
        <v>0</v>
      </c>
      <c r="Y11" s="85">
        <f>+'[1]205'!$CS146</f>
        <v>0</v>
      </c>
      <c r="Z11" s="85">
        <f>+'[1]206'!$CS146</f>
        <v>0</v>
      </c>
      <c r="AA11" s="85">
        <v>0</v>
      </c>
      <c r="AB11" s="85">
        <f>+'[1]210'!$CS146</f>
        <v>0</v>
      </c>
      <c r="AC11" s="85">
        <f>+'[1]211'!$CS146</f>
        <v>0</v>
      </c>
      <c r="AD11" s="85">
        <f>+'[1]104'!$CS146</f>
        <v>0</v>
      </c>
      <c r="AE11" s="86">
        <f>+'[1]101'!$DE146+'[1]102'!$DF146+'[1]108'!$CS146+'[1]208+209'!$CS146</f>
        <v>0</v>
      </c>
      <c r="AG11" s="77">
        <f t="shared" si="7"/>
        <v>0</v>
      </c>
      <c r="AH11" s="85">
        <f>+'[3]103'!$CT146</f>
        <v>0</v>
      </c>
      <c r="AI11" s="85">
        <f>+'[3]105'!$CT146</f>
        <v>0</v>
      </c>
      <c r="AJ11" s="85">
        <f>+'[3]201'!$CT146</f>
        <v>0</v>
      </c>
      <c r="AK11" s="85">
        <f>+'[3]200'!$CT146</f>
        <v>0</v>
      </c>
      <c r="AL11" s="85">
        <f>+'[3]202'!$CT146</f>
        <v>0</v>
      </c>
      <c r="AM11" s="85">
        <f>+'[3]204'!$CT146</f>
        <v>0</v>
      </c>
      <c r="AN11" s="85">
        <f>+'[3]205'!$CT146</f>
        <v>0</v>
      </c>
      <c r="AO11" s="85">
        <f>+'[3]206'!$CT146</f>
        <v>0</v>
      </c>
      <c r="AP11" s="85">
        <v>0</v>
      </c>
      <c r="AQ11" s="85">
        <f>+'[3]210'!$CT146</f>
        <v>0</v>
      </c>
      <c r="AR11" s="85">
        <f>+'[3]211'!$CT146</f>
        <v>0</v>
      </c>
      <c r="AS11" s="85">
        <f>+'[3]104'!CT146</f>
        <v>0</v>
      </c>
      <c r="AT11" s="86">
        <f>+'[3]101'!$DF146+'[3]102'!$DG146+'[3]108'!$CT146+'[3]208+209'!$CT146</f>
        <v>0</v>
      </c>
      <c r="AV11" s="83" t="e">
        <f t="shared" si="3"/>
        <v>#DIV/0!</v>
      </c>
      <c r="AW11" s="83" t="e">
        <f t="shared" si="4"/>
        <v>#DIV/0!</v>
      </c>
    </row>
    <row r="12" spans="1:49" s="91" customFormat="1" ht="14.4" x14ac:dyDescent="0.3">
      <c r="A12" s="87" t="s">
        <v>158</v>
      </c>
      <c r="B12" s="88" t="s">
        <v>101</v>
      </c>
      <c r="C12" s="77">
        <f t="shared" si="5"/>
        <v>0</v>
      </c>
      <c r="D12" s="85">
        <f>+'[1]103'!$CD147</f>
        <v>0</v>
      </c>
      <c r="E12" s="85">
        <f>+'[1]105'!$CD147</f>
        <v>0</v>
      </c>
      <c r="F12" s="85">
        <f>+'[1]201'!$CD147</f>
        <v>0</v>
      </c>
      <c r="G12" s="85">
        <f>+'[1]200'!$CD147</f>
        <v>0</v>
      </c>
      <c r="H12" s="85">
        <f>+'[1]202'!$CD147</f>
        <v>0</v>
      </c>
      <c r="I12" s="85">
        <f>+'[1]204'!$CD147</f>
        <v>0</v>
      </c>
      <c r="J12" s="85">
        <f>+'[1]205'!$CD147</f>
        <v>0</v>
      </c>
      <c r="K12" s="89">
        <f>+'[1]206'!$CD147</f>
        <v>0</v>
      </c>
      <c r="L12" s="89">
        <v>0</v>
      </c>
      <c r="M12" s="89">
        <f>+'[1]210'!$CD147</f>
        <v>0</v>
      </c>
      <c r="N12" s="89">
        <f>+'[1]211'!$CD147</f>
        <v>0</v>
      </c>
      <c r="O12" s="90">
        <f>+'[1]104'!$CD147</f>
        <v>0</v>
      </c>
      <c r="P12" s="89">
        <f>+'[1]101'!$CD147+'[1]102'!$CD147+'[1]108'!$CD147+'[1]208+209'!$CD147</f>
        <v>0</v>
      </c>
      <c r="R12" s="77">
        <f t="shared" si="6"/>
        <v>0</v>
      </c>
      <c r="S12" s="85">
        <f>+'[1]103'!$CS147</f>
        <v>0</v>
      </c>
      <c r="T12" s="85">
        <f>+'[1]105'!$CS147</f>
        <v>0</v>
      </c>
      <c r="U12" s="85">
        <f>+'[1]201'!$CS147</f>
        <v>0</v>
      </c>
      <c r="V12" s="85">
        <f>+'[1]200'!$CS147</f>
        <v>0</v>
      </c>
      <c r="W12" s="85">
        <f>+'[1]202'!$CS147</f>
        <v>0</v>
      </c>
      <c r="X12" s="85">
        <f>+'[1]204'!$CS147</f>
        <v>0</v>
      </c>
      <c r="Y12" s="85">
        <f>+'[1]205'!$CS147</f>
        <v>0</v>
      </c>
      <c r="Z12" s="89">
        <f>+'[1]206'!$CS147</f>
        <v>0</v>
      </c>
      <c r="AA12" s="89">
        <v>0</v>
      </c>
      <c r="AB12" s="89">
        <f>+'[1]210'!$CS147</f>
        <v>0</v>
      </c>
      <c r="AC12" s="89">
        <f>+'[1]211'!$CS147</f>
        <v>0</v>
      </c>
      <c r="AD12" s="90">
        <f>+'[1]104'!$CS147</f>
        <v>0</v>
      </c>
      <c r="AE12" s="89">
        <f>+'[1]101'!$DE147+'[1]102'!$DF147+'[1]108'!$CS147+'[1]208+209'!$CS147</f>
        <v>0</v>
      </c>
      <c r="AG12" s="77">
        <f t="shared" si="7"/>
        <v>0</v>
      </c>
      <c r="AH12" s="85">
        <f>+'[3]103'!$CT147</f>
        <v>0</v>
      </c>
      <c r="AI12" s="85">
        <f>+'[3]105'!$CT147</f>
        <v>0</v>
      </c>
      <c r="AJ12" s="85">
        <f>+'[3]201'!$CT147</f>
        <v>0</v>
      </c>
      <c r="AK12" s="85">
        <f>+'[3]200'!$CT147</f>
        <v>0</v>
      </c>
      <c r="AL12" s="85">
        <f>+'[3]202'!$CT147</f>
        <v>0</v>
      </c>
      <c r="AM12" s="85">
        <f>+'[3]204'!$CT147</f>
        <v>0</v>
      </c>
      <c r="AN12" s="85">
        <f>+'[3]205'!$CT147</f>
        <v>0</v>
      </c>
      <c r="AO12" s="89">
        <f>+'[3]206'!$CT147</f>
        <v>0</v>
      </c>
      <c r="AP12" s="89">
        <v>0</v>
      </c>
      <c r="AQ12" s="89">
        <f>+'[3]210'!$CT147</f>
        <v>0</v>
      </c>
      <c r="AR12" s="89">
        <f>+'[3]211'!$CT147</f>
        <v>0</v>
      </c>
      <c r="AS12" s="90">
        <f>+'[3]104'!CT147</f>
        <v>0</v>
      </c>
      <c r="AT12" s="89">
        <f>+'[3]101'!$DF147+'[3]102'!$DG147+'[3]108'!$CT147+'[3]208+209'!$CT147</f>
        <v>0</v>
      </c>
      <c r="AV12" s="83" t="e">
        <f t="shared" si="3"/>
        <v>#DIV/0!</v>
      </c>
      <c r="AW12" s="83" t="e">
        <f t="shared" si="4"/>
        <v>#DIV/0!</v>
      </c>
    </row>
    <row r="13" spans="1:49" s="91" customFormat="1" ht="14.4" x14ac:dyDescent="0.3">
      <c r="A13" s="84" t="s">
        <v>159</v>
      </c>
      <c r="B13" s="192" t="s">
        <v>3</v>
      </c>
      <c r="C13" s="158">
        <f t="shared" si="5"/>
        <v>2722147.92</v>
      </c>
      <c r="D13" s="168">
        <f>+'[1]103'!$CD148</f>
        <v>0</v>
      </c>
      <c r="E13" s="168">
        <f>+'[1]105'!$CD148</f>
        <v>2525.9499999999998</v>
      </c>
      <c r="F13" s="168">
        <f>+'[1]201'!$CD148</f>
        <v>471717.09</v>
      </c>
      <c r="G13" s="168">
        <f>+'[1]200'!$CD148</f>
        <v>205357.96</v>
      </c>
      <c r="H13" s="168">
        <f>+'[1]202'!$CD148</f>
        <v>483299</v>
      </c>
      <c r="I13" s="168">
        <f>+'[1]204'!$CD148</f>
        <v>119727.99</v>
      </c>
      <c r="J13" s="168">
        <f>+'[1]205'!$CD148</f>
        <v>209510.99999999997</v>
      </c>
      <c r="K13" s="98">
        <f>+'[1]206'!$CD148</f>
        <v>-605.65</v>
      </c>
      <c r="L13" s="98">
        <v>0</v>
      </c>
      <c r="M13" s="98">
        <f>+'[1]210'!$CD148</f>
        <v>51742.96</v>
      </c>
      <c r="N13" s="98">
        <f>+'[1]211'!$CD148</f>
        <v>725900.64</v>
      </c>
      <c r="O13" s="99">
        <f>+'[1]104'!$CD148</f>
        <v>392884.98000000004</v>
      </c>
      <c r="P13" s="98">
        <f>+'[1]101'!$CD148+'[1]102'!$CD148+'[1]108'!$CD148+'[1]208+209'!$CD148</f>
        <v>60086</v>
      </c>
      <c r="R13" s="158">
        <f t="shared" si="6"/>
        <v>1579792</v>
      </c>
      <c r="S13" s="168">
        <f>+'[1]103'!$CS148</f>
        <v>0</v>
      </c>
      <c r="T13" s="168">
        <f>+'[1]105'!$CS148</f>
        <v>0</v>
      </c>
      <c r="U13" s="168">
        <f>+'[1]201'!$CS148</f>
        <v>442296</v>
      </c>
      <c r="V13" s="168">
        <f>+'[1]200'!$CS148</f>
        <v>0</v>
      </c>
      <c r="W13" s="168">
        <f>+'[1]202'!$CS148</f>
        <v>479496</v>
      </c>
      <c r="X13" s="168">
        <f>+'[1]204'!$CS148</f>
        <v>0</v>
      </c>
      <c r="Y13" s="168">
        <f>+'[1]205'!$CS148</f>
        <v>0</v>
      </c>
      <c r="Z13" s="98">
        <f>+'[1]206'!$CS148</f>
        <v>0</v>
      </c>
      <c r="AA13" s="98">
        <v>0</v>
      </c>
      <c r="AB13" s="98">
        <f>+'[1]210'!$CS148</f>
        <v>0</v>
      </c>
      <c r="AC13" s="98">
        <f>+'[1]211'!$CS148</f>
        <v>658000</v>
      </c>
      <c r="AD13" s="99">
        <f>+'[1]104'!$CS148</f>
        <v>0</v>
      </c>
      <c r="AE13" s="98">
        <f>+'[1]101'!$DE148+'[1]102'!$DF148+'[1]108'!$CS148+'[1]208+209'!$CS148</f>
        <v>0</v>
      </c>
      <c r="AG13" s="158">
        <f t="shared" si="7"/>
        <v>921792</v>
      </c>
      <c r="AH13" s="168">
        <f>+'[3]103'!$CT148</f>
        <v>0</v>
      </c>
      <c r="AI13" s="168">
        <f>+'[3]105'!$CT148</f>
        <v>0</v>
      </c>
      <c r="AJ13" s="168">
        <f>+'[3]201'!$CT148</f>
        <v>442296</v>
      </c>
      <c r="AK13" s="168">
        <f>+'[3]200'!$CT148</f>
        <v>0</v>
      </c>
      <c r="AL13" s="168">
        <f>+'[3]202'!$CT148</f>
        <v>479496</v>
      </c>
      <c r="AM13" s="168">
        <f>+'[3]204'!$CT148</f>
        <v>0</v>
      </c>
      <c r="AN13" s="168">
        <f>+'[3]205'!$CT148</f>
        <v>0</v>
      </c>
      <c r="AO13" s="98">
        <f>+'[3]206'!$CT148</f>
        <v>0</v>
      </c>
      <c r="AP13" s="98">
        <v>0</v>
      </c>
      <c r="AQ13" s="98">
        <f>+'[3]210'!$CT148</f>
        <v>0</v>
      </c>
      <c r="AR13" s="98">
        <f>+'[3]211'!$CT148</f>
        <v>0</v>
      </c>
      <c r="AS13" s="99">
        <f>+'[3]104'!CT148</f>
        <v>0</v>
      </c>
      <c r="AT13" s="98">
        <f>+'[3]101'!$DF148+'[3]102'!$DG148+'[3]108'!$CT148+'[3]208+209'!$CT148</f>
        <v>0</v>
      </c>
      <c r="AV13" s="83">
        <f t="shared" si="3"/>
        <v>0.58034759551200288</v>
      </c>
      <c r="AW13" s="83">
        <f t="shared" si="4"/>
        <v>0.58348947203176116</v>
      </c>
    </row>
    <row r="14" spans="1:49" s="93" customFormat="1" ht="15.6" x14ac:dyDescent="0.3">
      <c r="A14" s="248" t="s">
        <v>160</v>
      </c>
      <c r="B14" s="248"/>
      <c r="C14" s="92">
        <f>SUM(C15:C23)</f>
        <v>122524107.61</v>
      </c>
      <c r="D14" s="171">
        <f t="shared" ref="D14:O14" si="8">SUM(D15:D23)</f>
        <v>848594.08</v>
      </c>
      <c r="E14" s="171">
        <f t="shared" si="8"/>
        <v>574951.39</v>
      </c>
      <c r="F14" s="171">
        <f t="shared" si="8"/>
        <v>5963321.9299999997</v>
      </c>
      <c r="G14" s="171">
        <f t="shared" si="8"/>
        <v>14194122.91</v>
      </c>
      <c r="H14" s="171">
        <f t="shared" si="8"/>
        <v>9337295.7999999989</v>
      </c>
      <c r="I14" s="171">
        <f t="shared" si="8"/>
        <v>27256709.369999997</v>
      </c>
      <c r="J14" s="171">
        <f t="shared" si="8"/>
        <v>12595454.510000002</v>
      </c>
      <c r="K14" s="171">
        <f t="shared" si="8"/>
        <v>5302209.87</v>
      </c>
      <c r="L14" s="171">
        <f t="shared" si="8"/>
        <v>0</v>
      </c>
      <c r="M14" s="171">
        <f t="shared" si="8"/>
        <v>13908369.24</v>
      </c>
      <c r="N14" s="171">
        <f t="shared" si="8"/>
        <v>30123315.029999997</v>
      </c>
      <c r="O14" s="171">
        <f t="shared" si="8"/>
        <v>2419763.4800000004</v>
      </c>
      <c r="P14" s="171">
        <f>SUM(P15:P23)</f>
        <v>0</v>
      </c>
      <c r="R14" s="92">
        <f>SUM(R15:R23)</f>
        <v>125872799.771</v>
      </c>
      <c r="S14" s="171">
        <f t="shared" ref="S14:AD14" si="9">SUM(S15:S23)</f>
        <v>771448.20200000005</v>
      </c>
      <c r="T14" s="171">
        <f t="shared" si="9"/>
        <v>531712.41999999993</v>
      </c>
      <c r="U14" s="171">
        <f t="shared" si="9"/>
        <v>6989706</v>
      </c>
      <c r="V14" s="171">
        <f t="shared" si="9"/>
        <v>14949041</v>
      </c>
      <c r="W14" s="171">
        <f t="shared" si="9"/>
        <v>9943589.5879999995</v>
      </c>
      <c r="X14" s="171">
        <f t="shared" si="9"/>
        <v>29112461.559999999</v>
      </c>
      <c r="Y14" s="171">
        <f t="shared" si="9"/>
        <v>12381629.68</v>
      </c>
      <c r="Z14" s="171">
        <f t="shared" si="9"/>
        <v>5043992</v>
      </c>
      <c r="AA14" s="171">
        <f t="shared" si="9"/>
        <v>0</v>
      </c>
      <c r="AB14" s="171">
        <f t="shared" si="9"/>
        <v>15054084.32</v>
      </c>
      <c r="AC14" s="171">
        <f t="shared" si="9"/>
        <v>28554210</v>
      </c>
      <c r="AD14" s="171">
        <f t="shared" si="9"/>
        <v>2540925</v>
      </c>
      <c r="AE14" s="171">
        <f>SUM(AE15:AE23)</f>
        <v>9.999983012676239E-4</v>
      </c>
      <c r="AG14" s="92">
        <f>SUM(AG15:AG23)</f>
        <v>137989379.41711199</v>
      </c>
      <c r="AH14" s="171">
        <f t="shared" ref="AH14:AS14" si="10">SUM(AH15:AH23)</f>
        <v>946950.23570400011</v>
      </c>
      <c r="AI14" s="171">
        <f t="shared" si="10"/>
        <v>725119.69524800009</v>
      </c>
      <c r="AJ14" s="171">
        <f t="shared" si="10"/>
        <v>6420678.8005440002</v>
      </c>
      <c r="AK14" s="171">
        <f t="shared" si="10"/>
        <v>18910344.750632003</v>
      </c>
      <c r="AL14" s="171">
        <f t="shared" si="10"/>
        <v>11623113.580104001</v>
      </c>
      <c r="AM14" s="171">
        <f t="shared" si="10"/>
        <v>30296199.998712</v>
      </c>
      <c r="AN14" s="171">
        <f t="shared" si="10"/>
        <v>12120681.870112</v>
      </c>
      <c r="AO14" s="171">
        <f t="shared" si="10"/>
        <v>5655494.7551440001</v>
      </c>
      <c r="AP14" s="171">
        <f t="shared" si="10"/>
        <v>0</v>
      </c>
      <c r="AQ14" s="171">
        <f t="shared" si="10"/>
        <v>17392336.511544</v>
      </c>
      <c r="AR14" s="171">
        <f t="shared" si="10"/>
        <v>30933300.58924</v>
      </c>
      <c r="AS14" s="171">
        <f t="shared" si="10"/>
        <v>3175017.3634079983</v>
      </c>
      <c r="AT14" s="171">
        <f>SUM(AT15:AT23)</f>
        <v>-209858.73327999189</v>
      </c>
      <c r="AV14" s="94">
        <f t="shared" si="3"/>
        <v>1.027330883907835</v>
      </c>
      <c r="AW14" s="94">
        <f t="shared" si="4"/>
        <v>1.096260507974365</v>
      </c>
    </row>
    <row r="15" spans="1:49" s="91" customFormat="1" ht="14.4" x14ac:dyDescent="0.3">
      <c r="A15" s="84" t="s">
        <v>161</v>
      </c>
      <c r="B15" s="192" t="s">
        <v>11</v>
      </c>
      <c r="C15" s="162">
        <f t="shared" ref="C15:C23" si="11">SUM(D15:P15)</f>
        <v>3714243.5399999996</v>
      </c>
      <c r="D15" s="169">
        <f>+'[1]103'!$CD150</f>
        <v>0</v>
      </c>
      <c r="E15" s="169">
        <f>+'[1]105'!$CD150</f>
        <v>2450</v>
      </c>
      <c r="F15" s="169">
        <f>+'[1]201'!$CD150</f>
        <v>127793.93000000001</v>
      </c>
      <c r="G15" s="169">
        <f>+'[1]200'!$CD150</f>
        <v>157145.05000000002</v>
      </c>
      <c r="H15" s="169">
        <f>+'[1]202'!$CD150</f>
        <v>274644.89999999997</v>
      </c>
      <c r="I15" s="169">
        <f>+'[1]204'!$CD150</f>
        <v>204890.59</v>
      </c>
      <c r="J15" s="169">
        <f>+'[1]205'!$CD150</f>
        <v>461736.07999999996</v>
      </c>
      <c r="K15" s="163">
        <f>+'[1]206'!$CD150</f>
        <v>83256.03</v>
      </c>
      <c r="L15" s="163">
        <v>0</v>
      </c>
      <c r="M15" s="163">
        <f>+'[1]210'!$CD150</f>
        <v>180320.44999999998</v>
      </c>
      <c r="N15" s="163">
        <f>+'[1]211'!$CD150</f>
        <v>917941.69000000018</v>
      </c>
      <c r="O15" s="164">
        <f>+'[1]104'!$CD150</f>
        <v>696082.62999999989</v>
      </c>
      <c r="P15" s="163">
        <f>+'[1]101'!$CD150+'[1]102'!$CD150+'[1]108'!$CD150+'[1]208+209'!$CD150</f>
        <v>607982.19000000006</v>
      </c>
      <c r="R15" s="162">
        <f t="shared" ref="R15:R23" si="12">SUM(S15:AE15)</f>
        <v>2452740</v>
      </c>
      <c r="S15" s="169">
        <f>+'[1]103'!$CS150</f>
        <v>0</v>
      </c>
      <c r="T15" s="169">
        <f>+'[1]105'!$CS150</f>
        <v>0</v>
      </c>
      <c r="U15" s="169">
        <f>+'[1]201'!$CS150</f>
        <v>140000</v>
      </c>
      <c r="V15" s="169">
        <f>+'[1]200'!$CS150</f>
        <v>115000</v>
      </c>
      <c r="W15" s="169">
        <f>+'[1]202'!$CS150</f>
        <v>184640</v>
      </c>
      <c r="X15" s="169">
        <f>+'[1]204'!$CS150</f>
        <v>325000</v>
      </c>
      <c r="Y15" s="169">
        <f>+'[1]205'!$CS150</f>
        <v>160000</v>
      </c>
      <c r="Z15" s="163">
        <f>+'[1]206'!$CS150</f>
        <v>56000</v>
      </c>
      <c r="AA15" s="163">
        <v>0</v>
      </c>
      <c r="AB15" s="163">
        <f>+'[1]210'!$CS150</f>
        <v>197100</v>
      </c>
      <c r="AC15" s="163">
        <f>+'[1]211'!$CS150</f>
        <v>475000</v>
      </c>
      <c r="AD15" s="164">
        <f>+'[1]104'!$CS150</f>
        <v>565000</v>
      </c>
      <c r="AE15" s="163">
        <f>+'[1]101'!$DE150+'[1]102'!$DF150+'[1]108'!$CS150+'[1]208+209'!$CS150</f>
        <v>235000</v>
      </c>
      <c r="AG15" s="162">
        <f t="shared" ref="AG15:AG23" si="13">SUM(AH15:AT15)</f>
        <v>2761040</v>
      </c>
      <c r="AH15" s="169">
        <f>+'[3]103'!$CT150</f>
        <v>0</v>
      </c>
      <c r="AI15" s="169">
        <f>+'[3]105'!$CT150</f>
        <v>0</v>
      </c>
      <c r="AJ15" s="169">
        <f>+'[3]201'!$CT150</f>
        <v>120000</v>
      </c>
      <c r="AK15" s="169">
        <f>+'[3]200'!$CT150</f>
        <v>182040</v>
      </c>
      <c r="AL15" s="169">
        <f>+'[3]202'!$CT150</f>
        <v>180000</v>
      </c>
      <c r="AM15" s="169">
        <f>+'[3]204'!$CT150</f>
        <v>257000</v>
      </c>
      <c r="AN15" s="169">
        <f>+'[3]205'!$CT150</f>
        <v>27000</v>
      </c>
      <c r="AO15" s="163">
        <f>+'[3]206'!$CT150</f>
        <v>14000</v>
      </c>
      <c r="AP15" s="163">
        <v>0</v>
      </c>
      <c r="AQ15" s="163">
        <f>+'[3]210'!$CT150</f>
        <v>535500</v>
      </c>
      <c r="AR15" s="163">
        <f>+'[3]211'!$CT150</f>
        <v>679000</v>
      </c>
      <c r="AS15" s="164">
        <f>+'[3]104'!CT150</f>
        <v>530000</v>
      </c>
      <c r="AT15" s="163">
        <f>+'[3]101'!$DF150+'[3]102'!$DG150+'[3]108'!$CT150+'[3]208+209'!$CT150</f>
        <v>236500</v>
      </c>
      <c r="AV15" s="83">
        <f t="shared" si="3"/>
        <v>0.66036057506342205</v>
      </c>
      <c r="AW15" s="83">
        <f t="shared" si="4"/>
        <v>1.1256961602126601</v>
      </c>
    </row>
    <row r="16" spans="1:49" s="91" customFormat="1" ht="14.4" x14ac:dyDescent="0.3">
      <c r="A16" s="84" t="s">
        <v>162</v>
      </c>
      <c r="B16" s="192" t="s">
        <v>13</v>
      </c>
      <c r="C16" s="77">
        <f t="shared" si="11"/>
        <v>11465717.319999998</v>
      </c>
      <c r="D16" s="85">
        <f>+'[1]103'!$CD151</f>
        <v>25054.859999999997</v>
      </c>
      <c r="E16" s="85">
        <f>+'[1]105'!$CD151</f>
        <v>659.34</v>
      </c>
      <c r="F16" s="85">
        <f>+'[1]201'!$CD151</f>
        <v>626061.87999999989</v>
      </c>
      <c r="G16" s="85">
        <f>+'[1]200'!$CD151</f>
        <v>1494943.73</v>
      </c>
      <c r="H16" s="85">
        <f>+'[1]202'!$CD151</f>
        <v>1085304.1299999997</v>
      </c>
      <c r="I16" s="85">
        <f>+'[1]204'!$CD151</f>
        <v>1537140.43</v>
      </c>
      <c r="J16" s="85">
        <f>+'[1]205'!$CD151</f>
        <v>645224.80000000005</v>
      </c>
      <c r="K16" s="89">
        <f>+'[1]206'!$CD151</f>
        <v>247730.28</v>
      </c>
      <c r="L16" s="89">
        <v>0</v>
      </c>
      <c r="M16" s="89">
        <f>+'[1]210'!$CD151</f>
        <v>2509517.61</v>
      </c>
      <c r="N16" s="89">
        <f>+'[1]211'!$CD151</f>
        <v>1871334.2799999998</v>
      </c>
      <c r="O16" s="90">
        <f>+'[1]104'!$CD151</f>
        <v>863025.92</v>
      </c>
      <c r="P16" s="89">
        <f>+'[1]101'!$CD151+'[1]102'!$CD151+'[1]108'!$CD151+'[1]208+209'!$CD151</f>
        <v>559720.06000000006</v>
      </c>
      <c r="R16" s="77">
        <f t="shared" si="12"/>
        <v>12641075.219999999</v>
      </c>
      <c r="S16" s="85">
        <f>+'[1]103'!$CS151</f>
        <v>27000</v>
      </c>
      <c r="T16" s="85">
        <f>+'[1]105'!$CS151</f>
        <v>3500</v>
      </c>
      <c r="U16" s="85">
        <f>+'[1]201'!$CS151</f>
        <v>1392000</v>
      </c>
      <c r="V16" s="85">
        <f>+'[1]200'!$CS151</f>
        <v>1285000</v>
      </c>
      <c r="W16" s="85">
        <f>+'[1]202'!$CS151</f>
        <v>1110000</v>
      </c>
      <c r="X16" s="85">
        <f>+'[1]204'!$CS151</f>
        <v>1870000</v>
      </c>
      <c r="Y16" s="85">
        <f>+'[1]205'!$CS151</f>
        <v>773000</v>
      </c>
      <c r="Z16" s="89">
        <f>+'[1]206'!$CS151</f>
        <v>186000</v>
      </c>
      <c r="AA16" s="89">
        <v>0</v>
      </c>
      <c r="AB16" s="89">
        <f>+'[1]210'!$CS151</f>
        <v>2617575.2199999997</v>
      </c>
      <c r="AC16" s="89">
        <f>+'[1]211'!$CS151</f>
        <v>1850000</v>
      </c>
      <c r="AD16" s="90">
        <f>+'[1]104'!$CS151</f>
        <v>900000</v>
      </c>
      <c r="AE16" s="89">
        <f>+'[1]101'!$DE151+'[1]102'!$DF151+'[1]108'!$CS151+'[1]208+209'!$CS151</f>
        <v>627000</v>
      </c>
      <c r="AG16" s="77">
        <f t="shared" si="13"/>
        <v>10580400</v>
      </c>
      <c r="AH16" s="85">
        <f>+'[3]103'!$CT151</f>
        <v>25000</v>
      </c>
      <c r="AI16" s="85">
        <f>+'[3]105'!$CT151</f>
        <v>1000</v>
      </c>
      <c r="AJ16" s="85">
        <f>+'[3]201'!$CT151</f>
        <v>565000</v>
      </c>
      <c r="AK16" s="85">
        <f>+'[3]200'!$CT151</f>
        <v>1647900</v>
      </c>
      <c r="AL16" s="85">
        <f>+'[3]202'!$CT151</f>
        <v>1330000</v>
      </c>
      <c r="AM16" s="85">
        <f>+'[3]204'!$CT151</f>
        <v>1330000</v>
      </c>
      <c r="AN16" s="85">
        <f>+'[3]205'!$CT151</f>
        <v>685000</v>
      </c>
      <c r="AO16" s="89">
        <f>+'[3]206'!$CT151</f>
        <v>161000</v>
      </c>
      <c r="AP16" s="89">
        <v>0</v>
      </c>
      <c r="AQ16" s="89">
        <f>+'[3]210'!$CT151</f>
        <v>2885000</v>
      </c>
      <c r="AR16" s="89">
        <f>+'[3]211'!$CT151</f>
        <v>630000</v>
      </c>
      <c r="AS16" s="90">
        <f>+'[3]104'!CT151</f>
        <v>750000</v>
      </c>
      <c r="AT16" s="89">
        <f>+'[3]101'!$DF151+'[3]102'!$DG151+'[3]108'!$CT151+'[3]208+209'!$CT151</f>
        <v>570500</v>
      </c>
      <c r="AV16" s="83">
        <f t="shared" si="3"/>
        <v>1.1025106294875933</v>
      </c>
      <c r="AW16" s="83">
        <f t="shared" si="4"/>
        <v>0.83698576393725477</v>
      </c>
    </row>
    <row r="17" spans="1:50" s="91" customFormat="1" ht="14.4" x14ac:dyDescent="0.3">
      <c r="A17" s="84" t="s">
        <v>163</v>
      </c>
      <c r="B17" s="192" t="s">
        <v>15</v>
      </c>
      <c r="C17" s="77">
        <f t="shared" si="11"/>
        <v>8800015.3800000008</v>
      </c>
      <c r="D17" s="85">
        <f>+'[1]103'!$CD152</f>
        <v>38598.25</v>
      </c>
      <c r="E17" s="85">
        <f>+'[1]105'!$CD152</f>
        <v>63038.479999999996</v>
      </c>
      <c r="F17" s="85">
        <f>+'[1]201'!$CD152</f>
        <v>155848.57999999999</v>
      </c>
      <c r="G17" s="85">
        <f>+'[1]200'!$CD152</f>
        <v>194787.16</v>
      </c>
      <c r="H17" s="85">
        <f>+'[1]202'!$CD152</f>
        <v>59215.669999999991</v>
      </c>
      <c r="I17" s="85">
        <f>+'[1]204'!$CD152</f>
        <v>322579.77999999997</v>
      </c>
      <c r="J17" s="85">
        <f>+'[1]205'!$CD152</f>
        <v>5670200.9700000007</v>
      </c>
      <c r="K17" s="89">
        <f>+'[1]206'!$CD152</f>
        <v>254974.40999999997</v>
      </c>
      <c r="L17" s="89">
        <v>0</v>
      </c>
      <c r="M17" s="89">
        <f>+'[1]210'!$CD152</f>
        <v>144226.70999999996</v>
      </c>
      <c r="N17" s="89">
        <f>+'[1]211'!$CD152</f>
        <v>65530.270000000004</v>
      </c>
      <c r="O17" s="90">
        <f>+'[1]104'!$CD152</f>
        <v>780590.92</v>
      </c>
      <c r="P17" s="89">
        <f>+'[1]101'!$CD152+'[1]102'!$CD152+'[1]108'!$CD152+'[1]208+209'!$CD152</f>
        <v>1050424.1800000002</v>
      </c>
      <c r="R17" s="77">
        <f t="shared" si="12"/>
        <v>8905882.6799999997</v>
      </c>
      <c r="S17" s="85">
        <f>+'[1]103'!$CS152</f>
        <v>37968</v>
      </c>
      <c r="T17" s="85">
        <f>+'[1]105'!$CS152</f>
        <v>59091</v>
      </c>
      <c r="U17" s="85">
        <f>+'[1]201'!$CS152</f>
        <v>160856</v>
      </c>
      <c r="V17" s="85">
        <f>+'[1]200'!$CS152</f>
        <v>185160</v>
      </c>
      <c r="W17" s="85">
        <f>+'[1]202'!$CS152</f>
        <v>69008</v>
      </c>
      <c r="X17" s="85">
        <f>+'[1]204'!$CS152</f>
        <v>365713</v>
      </c>
      <c r="Y17" s="85">
        <f>+'[1]205'!$CS152</f>
        <v>5827277.6799999997</v>
      </c>
      <c r="Z17" s="89">
        <f>+'[1]206'!$CS152</f>
        <v>193832</v>
      </c>
      <c r="AA17" s="89">
        <v>0</v>
      </c>
      <c r="AB17" s="89">
        <f>+'[1]210'!$CS152</f>
        <v>134947</v>
      </c>
      <c r="AC17" s="89">
        <f>+'[1]211'!$CS152</f>
        <v>40000</v>
      </c>
      <c r="AD17" s="90">
        <f>+'[1]104'!$CS152</f>
        <v>790951</v>
      </c>
      <c r="AE17" s="89">
        <f>+'[1]101'!$DE152+'[1]102'!$DF152+'[1]108'!$CS152+'[1]208+209'!$CS152</f>
        <v>1041079</v>
      </c>
      <c r="AG17" s="77">
        <f t="shared" si="13"/>
        <v>8114500</v>
      </c>
      <c r="AH17" s="85">
        <f>+'[3]103'!$CT152</f>
        <v>33000</v>
      </c>
      <c r="AI17" s="85">
        <f>+'[3]105'!$CT152</f>
        <v>33500</v>
      </c>
      <c r="AJ17" s="85">
        <f>+'[3]201'!$CT152</f>
        <v>152000</v>
      </c>
      <c r="AK17" s="85">
        <f>+'[3]200'!$CT152</f>
        <v>217000</v>
      </c>
      <c r="AL17" s="85">
        <f>+'[3]202'!$CT152</f>
        <v>45500</v>
      </c>
      <c r="AM17" s="85">
        <f>+'[3]204'!$CT152</f>
        <v>342000</v>
      </c>
      <c r="AN17" s="85">
        <f>+'[3]205'!$CT152</f>
        <v>5578000</v>
      </c>
      <c r="AO17" s="89">
        <f>+'[3]206'!$CT152</f>
        <v>205000</v>
      </c>
      <c r="AP17" s="89">
        <v>0</v>
      </c>
      <c r="AQ17" s="89">
        <f>+'[3]210'!$CT152</f>
        <v>140000</v>
      </c>
      <c r="AR17" s="89">
        <f>+'[3]211'!$CT152</f>
        <v>49000</v>
      </c>
      <c r="AS17" s="90">
        <f>+'[3]104'!CT152</f>
        <v>762500</v>
      </c>
      <c r="AT17" s="89">
        <f>+'[3]101'!$DF152+'[3]102'!$DG152+'[3]108'!$CT152+'[3]208+209'!$CT152</f>
        <v>557000</v>
      </c>
      <c r="AV17" s="83">
        <f t="shared" si="3"/>
        <v>1.0120303539742221</v>
      </c>
      <c r="AW17" s="83">
        <f t="shared" si="4"/>
        <v>0.91113933245749879</v>
      </c>
    </row>
    <row r="18" spans="1:50" s="91" customFormat="1" ht="14.4" x14ac:dyDescent="0.3">
      <c r="A18" s="84" t="s">
        <v>164</v>
      </c>
      <c r="B18" s="192" t="s">
        <v>17</v>
      </c>
      <c r="C18" s="77">
        <f t="shared" si="11"/>
        <v>28012958.549999997</v>
      </c>
      <c r="D18" s="85">
        <f>+'[1]103'!$CD153</f>
        <v>43060.43</v>
      </c>
      <c r="E18" s="85">
        <f>+'[1]105'!$CD153</f>
        <v>18379.34</v>
      </c>
      <c r="F18" s="85">
        <f>+'[1]201'!$CD153</f>
        <v>1429379.14</v>
      </c>
      <c r="G18" s="85">
        <f>+'[1]200'!$CD153</f>
        <v>2444894.6</v>
      </c>
      <c r="H18" s="85">
        <f>+'[1]202'!$CD153</f>
        <v>258170.95</v>
      </c>
      <c r="I18" s="85">
        <f>+'[1]204'!$CD153</f>
        <v>5681589.5299999993</v>
      </c>
      <c r="J18" s="85">
        <f>+'[1]205'!$CD153</f>
        <v>337221.68000000005</v>
      </c>
      <c r="K18" s="89">
        <f>+'[1]206'!$CD153</f>
        <v>231104.73</v>
      </c>
      <c r="L18" s="89">
        <v>0</v>
      </c>
      <c r="M18" s="89">
        <f>+'[1]210'!$CD153</f>
        <v>806480.55</v>
      </c>
      <c r="N18" s="89">
        <f>+'[1]211'!$CD153</f>
        <v>13153445.09</v>
      </c>
      <c r="O18" s="90">
        <f>+'[1]104'!$CD153</f>
        <v>1032518.1500000001</v>
      </c>
      <c r="P18" s="89">
        <f>+'[1]101'!$CD153+'[1]102'!$CD153+'[1]108'!$CD153+'[1]208+209'!$CD153</f>
        <v>2576714.3600000003</v>
      </c>
      <c r="R18" s="77">
        <f t="shared" si="12"/>
        <v>26689179.547000002</v>
      </c>
      <c r="S18" s="85">
        <f>+'[1]103'!$CS153</f>
        <v>34239.210000000006</v>
      </c>
      <c r="T18" s="85">
        <f>+'[1]105'!$CS153</f>
        <v>22023.34</v>
      </c>
      <c r="U18" s="85">
        <f>+'[1]201'!$CS153</f>
        <v>1293610</v>
      </c>
      <c r="V18" s="85">
        <f>+'[1]200'!$CS153</f>
        <v>2361052</v>
      </c>
      <c r="W18" s="85">
        <f>+'[1]202'!$CS153</f>
        <v>296955</v>
      </c>
      <c r="X18" s="85">
        <f>+'[1]204'!$CS153</f>
        <v>5581276</v>
      </c>
      <c r="Y18" s="85">
        <f>+'[1]205'!$CS153</f>
        <v>350552</v>
      </c>
      <c r="Z18" s="89">
        <f>+'[1]206'!$CS153</f>
        <v>254020</v>
      </c>
      <c r="AA18" s="89">
        <v>0</v>
      </c>
      <c r="AB18" s="89">
        <f>+'[1]210'!$CS153</f>
        <v>826029.9</v>
      </c>
      <c r="AC18" s="89">
        <f>+'[1]211'!$CS153</f>
        <v>11782420</v>
      </c>
      <c r="AD18" s="90">
        <f>+'[1]104'!$CS153</f>
        <v>1336174</v>
      </c>
      <c r="AE18" s="89">
        <f>+'[1]101'!$DE153+'[1]102'!$DF153+'[1]108'!$CS153+'[1]208+209'!$CS153</f>
        <v>2550828.0970000001</v>
      </c>
      <c r="AG18" s="77">
        <f t="shared" si="13"/>
        <v>28316142.199999999</v>
      </c>
      <c r="AH18" s="85">
        <f>+'[3]103'!$CT153</f>
        <v>40500</v>
      </c>
      <c r="AI18" s="85">
        <f>+'[3]105'!$CT153</f>
        <v>22000</v>
      </c>
      <c r="AJ18" s="85">
        <f>+'[3]201'!$CT153</f>
        <v>1968000</v>
      </c>
      <c r="AK18" s="85">
        <f>+'[3]200'!$CT153</f>
        <v>2264000</v>
      </c>
      <c r="AL18" s="85">
        <f>+'[3]202'!$CT153</f>
        <v>397500</v>
      </c>
      <c r="AM18" s="85">
        <f>+'[3]204'!$CT153</f>
        <v>5526542.2000000002</v>
      </c>
      <c r="AN18" s="85">
        <f>+'[3]205'!$CT153</f>
        <v>272000</v>
      </c>
      <c r="AO18" s="89">
        <f>+'[3]206'!$CT153</f>
        <v>230000</v>
      </c>
      <c r="AP18" s="89">
        <v>0</v>
      </c>
      <c r="AQ18" s="89">
        <f>+'[3]210'!$CT153</f>
        <v>761500</v>
      </c>
      <c r="AR18" s="89">
        <f>+'[3]211'!$CT153</f>
        <v>12927000</v>
      </c>
      <c r="AS18" s="90">
        <f>+'[3]104'!CT153</f>
        <v>1062000</v>
      </c>
      <c r="AT18" s="89">
        <f>+'[3]101'!$DF153+'[3]102'!$DG153+'[3]108'!$CT153+'[3]208+209'!$CT153</f>
        <v>2845100</v>
      </c>
      <c r="AV18" s="83">
        <f t="shared" si="3"/>
        <v>0.95274404877167129</v>
      </c>
      <c r="AW18" s="83">
        <f t="shared" si="4"/>
        <v>1.0609596353509068</v>
      </c>
    </row>
    <row r="19" spans="1:50" s="91" customFormat="1" ht="14.4" x14ac:dyDescent="0.3">
      <c r="A19" s="87" t="s">
        <v>165</v>
      </c>
      <c r="B19" s="192" t="s">
        <v>19</v>
      </c>
      <c r="C19" s="77">
        <f t="shared" si="11"/>
        <v>39013044</v>
      </c>
      <c r="D19" s="85">
        <f>+'[1]103'!$CD154</f>
        <v>406770</v>
      </c>
      <c r="E19" s="85">
        <f>+'[1]105'!$CD154</f>
        <v>265719</v>
      </c>
      <c r="F19" s="85">
        <f>+'[1]201'!$CD154</f>
        <v>1055164</v>
      </c>
      <c r="G19" s="85">
        <f>+'[1]200'!$CD154</f>
        <v>3203650</v>
      </c>
      <c r="H19" s="85">
        <f>+'[1]202'!$CD154</f>
        <v>2640276</v>
      </c>
      <c r="I19" s="85">
        <f>+'[1]204'!$CD154</f>
        <v>8998279</v>
      </c>
      <c r="J19" s="85">
        <f>+'[1]205'!$CD154</f>
        <v>1669634</v>
      </c>
      <c r="K19" s="89">
        <f>+'[1]206'!$CD154</f>
        <v>2248860</v>
      </c>
      <c r="L19" s="89">
        <v>0</v>
      </c>
      <c r="M19" s="89">
        <f>+'[1]210'!$CD154</f>
        <v>4124968</v>
      </c>
      <c r="N19" s="89">
        <f>+'[1]211'!$CD154</f>
        <v>4582827</v>
      </c>
      <c r="O19" s="90">
        <f>+'[1]104'!$CD154</f>
        <v>2695220</v>
      </c>
      <c r="P19" s="89">
        <f>+'[1]101'!$CD154+'[1]102'!$CD154+'[1]108'!$CD154+'[1]208+209'!$CD154</f>
        <v>7121677</v>
      </c>
      <c r="R19" s="77">
        <f t="shared" si="12"/>
        <v>43409204.649999999</v>
      </c>
      <c r="S19" s="85">
        <f>+'[1]103'!$CS154</f>
        <v>412677.20000000007</v>
      </c>
      <c r="T19" s="85">
        <f>+'[1]105'!$CS154</f>
        <v>239778</v>
      </c>
      <c r="U19" s="85">
        <f>+'[1]201'!$CS154</f>
        <v>1334000</v>
      </c>
      <c r="V19" s="85">
        <f>+'[1]200'!$CS154</f>
        <v>3400000</v>
      </c>
      <c r="W19" s="85">
        <f>+'[1]202'!$CS154</f>
        <v>2730019.55</v>
      </c>
      <c r="X19" s="85">
        <f>+'[1]204'!$CS154</f>
        <v>10056000</v>
      </c>
      <c r="Y19" s="85">
        <f>+'[1]205'!$CS154</f>
        <v>1930000</v>
      </c>
      <c r="Z19" s="89">
        <f>+'[1]206'!$CS154</f>
        <v>2224000</v>
      </c>
      <c r="AA19" s="89">
        <v>0</v>
      </c>
      <c r="AB19" s="89">
        <f>+'[1]210'!$CS154</f>
        <v>4471095</v>
      </c>
      <c r="AC19" s="89">
        <f>+'[1]211'!$CS154</f>
        <v>4729750</v>
      </c>
      <c r="AD19" s="90">
        <f>+'[1]104'!$CS154</f>
        <v>3242500</v>
      </c>
      <c r="AE19" s="89">
        <f>+'[1]101'!$DE154+'[1]102'!$DF154+'[1]108'!$CS154+'[1]208+209'!$CS154</f>
        <v>8639384.9000000004</v>
      </c>
      <c r="AG19" s="77">
        <f t="shared" si="13"/>
        <v>51274125.770000003</v>
      </c>
      <c r="AH19" s="85">
        <f>+'[3]103'!$CT154</f>
        <v>538693.59000000008</v>
      </c>
      <c r="AI19" s="85">
        <f>+'[3]105'!$CT154</f>
        <v>384272.58000000007</v>
      </c>
      <c r="AJ19" s="85">
        <f>+'[3]201'!$CT154</f>
        <v>1046450.7400000001</v>
      </c>
      <c r="AK19" s="85">
        <f>+'[3]200'!$CT154</f>
        <v>4998848.4700000007</v>
      </c>
      <c r="AL19" s="85">
        <f>+'[3]202'!$CT154</f>
        <v>3120297.5900000008</v>
      </c>
      <c r="AM19" s="85">
        <f>+'[3]204'!$CT154</f>
        <v>11343549.27</v>
      </c>
      <c r="AN19" s="85">
        <f>+'[3]205'!$CT154</f>
        <v>2272696.5200000005</v>
      </c>
      <c r="AO19" s="89">
        <f>+'[3]206'!$CT154</f>
        <v>2760406.49</v>
      </c>
      <c r="AP19" s="89">
        <v>0</v>
      </c>
      <c r="AQ19" s="89">
        <f>+'[3]210'!$CT154</f>
        <v>5981600.9900000002</v>
      </c>
      <c r="AR19" s="89">
        <f>+'[3]211'!$CT154</f>
        <v>6137530.6500000004</v>
      </c>
      <c r="AS19" s="90">
        <f>+'[3]104'!CT154</f>
        <v>3189874.1799999988</v>
      </c>
      <c r="AT19" s="89">
        <f>+'[3]101'!$DF154+'[3]102'!$DG154+'[3]108'!$CT154+'[3]208+209'!$CT154</f>
        <v>9499904.700000003</v>
      </c>
      <c r="AV19" s="83">
        <f t="shared" si="3"/>
        <v>1.1126843793578374</v>
      </c>
      <c r="AW19" s="83">
        <f t="shared" si="4"/>
        <v>1.1811809542103648</v>
      </c>
    </row>
    <row r="20" spans="1:50" s="91" customFormat="1" ht="14.4" x14ac:dyDescent="0.3">
      <c r="A20" s="87" t="s">
        <v>166</v>
      </c>
      <c r="B20" s="192" t="s">
        <v>24</v>
      </c>
      <c r="C20" s="77">
        <f t="shared" si="11"/>
        <v>14082194.610000001</v>
      </c>
      <c r="D20" s="85">
        <f>+'[1]103'!$CD155</f>
        <v>147947.96</v>
      </c>
      <c r="E20" s="85">
        <f>+'[1]105'!$CD155</f>
        <v>94333.6</v>
      </c>
      <c r="F20" s="85">
        <f>+'[1]201'!$CD155</f>
        <v>376895.71</v>
      </c>
      <c r="G20" s="85">
        <f>+'[1]200'!$CD155</f>
        <v>1144757.22</v>
      </c>
      <c r="H20" s="85">
        <f>+'[1]202'!$CD155</f>
        <v>941604.79999999993</v>
      </c>
      <c r="I20" s="85">
        <f>+'[1]204'!$CD155</f>
        <v>3222072.75</v>
      </c>
      <c r="J20" s="85">
        <f>+'[1]205'!$CD155</f>
        <v>602513.11</v>
      </c>
      <c r="K20" s="89">
        <f>+'[1]206'!$CD155</f>
        <v>807776.72000000009</v>
      </c>
      <c r="L20" s="89">
        <v>0</v>
      </c>
      <c r="M20" s="89">
        <f>+'[1]210'!$CD155</f>
        <v>1490111.2799999998</v>
      </c>
      <c r="N20" s="89">
        <f>+'[1]211'!$CD155</f>
        <v>1634320.9000000001</v>
      </c>
      <c r="O20" s="90">
        <f>+'[1]104'!$CD155</f>
        <v>1008225.25</v>
      </c>
      <c r="P20" s="89">
        <f>+'[1]101'!$CD155+'[1]102'!$CD155+'[1]108'!$CD155+'[1]208+209'!$CD155</f>
        <v>2611635.3100000005</v>
      </c>
      <c r="R20" s="77">
        <f t="shared" si="12"/>
        <v>15602743.673999999</v>
      </c>
      <c r="S20" s="85">
        <f>+'[1]103'!$CS155</f>
        <v>148563.79200000002</v>
      </c>
      <c r="T20" s="85">
        <f>+'[1]105'!$CS155</f>
        <v>86320.08</v>
      </c>
      <c r="U20" s="85">
        <f>+'[1]201'!$CS155</f>
        <v>480240</v>
      </c>
      <c r="V20" s="85">
        <f>+'[1]200'!$CS155</f>
        <v>1224000</v>
      </c>
      <c r="W20" s="85">
        <f>+'[1]202'!$CS155</f>
        <v>982807.03799999994</v>
      </c>
      <c r="X20" s="85">
        <f>+'[1]204'!$CS155</f>
        <v>3620160</v>
      </c>
      <c r="Y20" s="85">
        <f>+'[1]205'!$CS155</f>
        <v>694800</v>
      </c>
      <c r="Z20" s="89">
        <f>+'[1]206'!$CS155</f>
        <v>800640</v>
      </c>
      <c r="AA20" s="89">
        <v>0</v>
      </c>
      <c r="AB20" s="89">
        <f>+'[1]210'!$CS155</f>
        <v>1609594.2000000002</v>
      </c>
      <c r="AC20" s="89">
        <f>+'[1]211'!$CS155</f>
        <v>1697040</v>
      </c>
      <c r="AD20" s="90">
        <f>+'[1]104'!$CS155</f>
        <v>1148400</v>
      </c>
      <c r="AE20" s="89">
        <f>+'[1]101'!$DE155+'[1]102'!$DF155+'[1]108'!$CS155+'[1]208+209'!$CS155</f>
        <v>3110178.5640000002</v>
      </c>
      <c r="AG20" s="77">
        <f t="shared" si="13"/>
        <v>18635667.477112003</v>
      </c>
      <c r="AH20" s="85">
        <f>+'[3]103'!$CT155</f>
        <v>192819.14570400002</v>
      </c>
      <c r="AI20" s="85">
        <f>+'[3]105'!$CT155</f>
        <v>140490.05524800002</v>
      </c>
      <c r="AJ20" s="85">
        <f>+'[3]201'!$CT155</f>
        <v>382582.39054400008</v>
      </c>
      <c r="AK20" s="85">
        <f>+'[3]200'!$CT155</f>
        <v>1827579.0006320004</v>
      </c>
      <c r="AL20" s="85">
        <f>+'[3]202'!$CT155</f>
        <v>1132137.9801040003</v>
      </c>
      <c r="AM20" s="85">
        <f>+'[3]204'!$CT155</f>
        <v>4112682.728712</v>
      </c>
      <c r="AN20" s="85">
        <f>+'[3]205'!$CT155</f>
        <v>827770.20011200022</v>
      </c>
      <c r="AO20" s="89">
        <f>+'[3]206'!$CT155</f>
        <v>1004330.605144</v>
      </c>
      <c r="AP20" s="89">
        <v>0</v>
      </c>
      <c r="AQ20" s="89">
        <f>+'[3]210'!$CT155</f>
        <v>2184736.9415440001</v>
      </c>
      <c r="AR20" s="89">
        <f>+'[3]211'!$CT155</f>
        <v>2230904.9192400002</v>
      </c>
      <c r="AS20" s="90">
        <f>+'[3]104'!CT155</f>
        <v>1143704.0934079997</v>
      </c>
      <c r="AT20" s="89">
        <f>+'[3]101'!$DF155+'[3]102'!$DG155+'[3]108'!$CT155+'[3]208+209'!$CT155</f>
        <v>3455929.416720001</v>
      </c>
      <c r="AV20" s="83">
        <f t="shared" si="3"/>
        <v>1.1079767114509431</v>
      </c>
      <c r="AW20" s="83">
        <f t="shared" si="4"/>
        <v>1.194384004921262</v>
      </c>
    </row>
    <row r="21" spans="1:50" s="91" customFormat="1" ht="14.4" x14ac:dyDescent="0.3">
      <c r="A21" s="97" t="s">
        <v>167</v>
      </c>
      <c r="B21" s="192" t="s">
        <v>26</v>
      </c>
      <c r="C21" s="77">
        <f t="shared" si="11"/>
        <v>70584.760000000009</v>
      </c>
      <c r="D21" s="85">
        <f>+'[1]103'!$CD156</f>
        <v>0</v>
      </c>
      <c r="E21" s="85">
        <f>+'[1]105'!$CD156</f>
        <v>0</v>
      </c>
      <c r="F21" s="85">
        <f>+'[1]201'!$CD156</f>
        <v>0</v>
      </c>
      <c r="G21" s="85">
        <f>+'[1]200'!$CD156</f>
        <v>2950</v>
      </c>
      <c r="H21" s="85">
        <f>+'[1]202'!$CD156</f>
        <v>1450</v>
      </c>
      <c r="I21" s="85">
        <f>+'[1]204'!$CD156</f>
        <v>8550</v>
      </c>
      <c r="J21" s="85">
        <f>+'[1]205'!$CD156</f>
        <v>0</v>
      </c>
      <c r="K21" s="89">
        <f>+'[1]206'!$CD156</f>
        <v>1500</v>
      </c>
      <c r="L21" s="89">
        <v>0</v>
      </c>
      <c r="M21" s="89">
        <f>+'[1]210'!$CD156</f>
        <v>7500</v>
      </c>
      <c r="N21" s="89">
        <f>+'[1]211'!$CD156</f>
        <v>1645</v>
      </c>
      <c r="O21" s="90">
        <f>+'[1]104'!$CD156</f>
        <v>10119</v>
      </c>
      <c r="P21" s="89">
        <f>+'[1]101'!$CD156+'[1]102'!$CD156+'[1]108'!$CD156+'[1]208+209'!$CD156</f>
        <v>36870.76</v>
      </c>
      <c r="R21" s="77">
        <f t="shared" si="12"/>
        <v>75700</v>
      </c>
      <c r="S21" s="85">
        <f>+'[1]103'!$CS156</f>
        <v>0</v>
      </c>
      <c r="T21" s="85">
        <f>+'[1]105'!$CS156</f>
        <v>0</v>
      </c>
      <c r="U21" s="85">
        <f>+'[1]201'!$CS156</f>
        <v>0</v>
      </c>
      <c r="V21" s="85">
        <f>+'[1]200'!$CS156</f>
        <v>2000</v>
      </c>
      <c r="W21" s="85">
        <f>+'[1]202'!$CS156</f>
        <v>0</v>
      </c>
      <c r="X21" s="85">
        <f>+'[1]204'!$CS156</f>
        <v>7600</v>
      </c>
      <c r="Y21" s="85">
        <f>+'[1]205'!$CS156</f>
        <v>0</v>
      </c>
      <c r="Z21" s="89">
        <f>+'[1]206'!$CS156</f>
        <v>1500</v>
      </c>
      <c r="AA21" s="89">
        <v>0</v>
      </c>
      <c r="AB21" s="89">
        <f>+'[1]210'!$CS156</f>
        <v>6300</v>
      </c>
      <c r="AC21" s="89">
        <f>+'[1]211'!$CS156</f>
        <v>0</v>
      </c>
      <c r="AD21" s="90">
        <f>+'[1]104'!$CS156</f>
        <v>19900</v>
      </c>
      <c r="AE21" s="89">
        <f>+'[1]101'!$DE156+'[1]102'!$DF156+'[1]108'!$CS156+'[1]208+209'!$CS156</f>
        <v>38400</v>
      </c>
      <c r="AG21" s="77">
        <f t="shared" si="13"/>
        <v>139600</v>
      </c>
      <c r="AH21" s="85">
        <f>+'[3]103'!$CT156</f>
        <v>0</v>
      </c>
      <c r="AI21" s="85">
        <f>+'[3]105'!$CT156</f>
        <v>0</v>
      </c>
      <c r="AJ21" s="85">
        <f>+'[3]201'!$CT156</f>
        <v>0</v>
      </c>
      <c r="AK21" s="85">
        <f>+'[3]200'!$CT156</f>
        <v>14000</v>
      </c>
      <c r="AL21" s="85">
        <f>+'[3]202'!$CT156</f>
        <v>1500</v>
      </c>
      <c r="AM21" s="85">
        <f>+'[3]204'!$CT156</f>
        <v>8500</v>
      </c>
      <c r="AN21" s="85">
        <f>+'[3]205'!$CT156</f>
        <v>0</v>
      </c>
      <c r="AO21" s="89">
        <f>+'[3]206'!$CT156</f>
        <v>3000</v>
      </c>
      <c r="AP21" s="89">
        <v>0</v>
      </c>
      <c r="AQ21" s="89">
        <f>+'[3]210'!$CT156</f>
        <v>18000</v>
      </c>
      <c r="AR21" s="89">
        <f>+'[3]211'!$CT156</f>
        <v>1000</v>
      </c>
      <c r="AS21" s="90">
        <f>+'[3]104'!CT156</f>
        <v>22000</v>
      </c>
      <c r="AT21" s="89">
        <f>+'[3]101'!$DF156+'[3]102'!$DG156+'[3]108'!$CT156+'[3]208+209'!$CT156</f>
        <v>71600</v>
      </c>
      <c r="AV21" s="83">
        <f t="shared" si="3"/>
        <v>1.0724694679134701</v>
      </c>
      <c r="AW21" s="83">
        <f t="shared" si="4"/>
        <v>1.8441215323645972</v>
      </c>
    </row>
    <row r="22" spans="1:50" s="91" customFormat="1" ht="14.4" x14ac:dyDescent="0.3">
      <c r="A22" s="87" t="s">
        <v>168</v>
      </c>
      <c r="B22" s="194" t="s">
        <v>28</v>
      </c>
      <c r="C22" s="77">
        <f t="shared" si="11"/>
        <v>8901586.3300000001</v>
      </c>
      <c r="D22" s="85">
        <f>+'[1]103'!$CD157</f>
        <v>0</v>
      </c>
      <c r="E22" s="85">
        <f>+'[1]105'!$CD157</f>
        <v>205.7</v>
      </c>
      <c r="F22" s="85">
        <f>+'[1]201'!$CD157</f>
        <v>1006315.6099999999</v>
      </c>
      <c r="G22" s="85">
        <f>+'[1]200'!$CD157</f>
        <v>2129931.12</v>
      </c>
      <c r="H22" s="85">
        <f>+'[1]202'!$CD157</f>
        <v>1395876.77</v>
      </c>
      <c r="I22" s="85">
        <f>+'[1]204'!$CD157</f>
        <v>1024146.96</v>
      </c>
      <c r="J22" s="85">
        <f>+'[1]205'!$CD157</f>
        <v>214048.71</v>
      </c>
      <c r="K22" s="89">
        <f>+'[1]206'!$CD157</f>
        <v>46989.66</v>
      </c>
      <c r="L22" s="89">
        <v>0</v>
      </c>
      <c r="M22" s="89">
        <f>+'[1]210'!$CD157</f>
        <v>1251861.8900000001</v>
      </c>
      <c r="N22" s="89">
        <f>+'[1]211'!$CD157</f>
        <v>692322.68</v>
      </c>
      <c r="O22" s="90">
        <f>+'[1]104'!$CD157</f>
        <v>460024.19</v>
      </c>
      <c r="P22" s="89">
        <f>+'[1]101'!$CD157+'[1]102'!$CD157+'[1]108'!$CD157+'[1]208+209'!$CD157</f>
        <v>679863.04</v>
      </c>
      <c r="R22" s="77">
        <f t="shared" si="12"/>
        <v>8998076</v>
      </c>
      <c r="S22" s="85">
        <f>+'[1]103'!$CS157</f>
        <v>0</v>
      </c>
      <c r="T22" s="85">
        <f>+'[1]105'!$CS157</f>
        <v>0</v>
      </c>
      <c r="U22" s="85">
        <f>+'[1]201'!$CS157</f>
        <v>1050000</v>
      </c>
      <c r="V22" s="85">
        <f>+'[1]200'!$CS157</f>
        <v>1804829</v>
      </c>
      <c r="W22" s="85">
        <f>+'[1]202'!$CS157</f>
        <v>1334160</v>
      </c>
      <c r="X22" s="85">
        <f>+'[1]204'!$CS157</f>
        <v>1100000</v>
      </c>
      <c r="Y22" s="85">
        <f>+'[1]205'!$CS157</f>
        <v>220000</v>
      </c>
      <c r="Z22" s="89">
        <f>+'[1]206'!$CS157</f>
        <v>27000</v>
      </c>
      <c r="AA22" s="89">
        <v>0</v>
      </c>
      <c r="AB22" s="89">
        <f>+'[1]210'!$CS157</f>
        <v>1530087</v>
      </c>
      <c r="AC22" s="89">
        <f>+'[1]211'!$CS157</f>
        <v>700000</v>
      </c>
      <c r="AD22" s="90">
        <f>+'[1]104'!$CS157</f>
        <v>500000</v>
      </c>
      <c r="AE22" s="89">
        <f>+'[1]101'!$DE157+'[1]102'!$DF157+'[1]108'!$CS157+'[1]208+209'!$CS157</f>
        <v>732000.00000000012</v>
      </c>
      <c r="AG22" s="77">
        <f t="shared" si="13"/>
        <v>10662000</v>
      </c>
      <c r="AH22" s="85">
        <f>+'[3]103'!$CT157</f>
        <v>0</v>
      </c>
      <c r="AI22" s="85">
        <f>+'[3]105'!$CT157</f>
        <v>2000</v>
      </c>
      <c r="AJ22" s="85">
        <f>+'[3]201'!$CT157</f>
        <v>1000000</v>
      </c>
      <c r="AK22" s="85">
        <f>+'[3]200'!$CT157</f>
        <v>3280000</v>
      </c>
      <c r="AL22" s="85">
        <f>+'[3]202'!$CT157</f>
        <v>2200000</v>
      </c>
      <c r="AM22" s="85">
        <f>+'[3]204'!$CT157</f>
        <v>900000</v>
      </c>
      <c r="AN22" s="85">
        <f>+'[3]205'!$CT157</f>
        <v>220000</v>
      </c>
      <c r="AO22" s="89">
        <f>+'[3]206'!$CT157</f>
        <v>30000</v>
      </c>
      <c r="AP22" s="89">
        <v>0</v>
      </c>
      <c r="AQ22" s="89">
        <f>+'[3]210'!$CT157</f>
        <v>1100000</v>
      </c>
      <c r="AR22" s="89">
        <f>+'[3]211'!$CT157</f>
        <v>1100000</v>
      </c>
      <c r="AS22" s="90">
        <f>+'[3]104'!CT157</f>
        <v>400000</v>
      </c>
      <c r="AT22" s="89">
        <f>+'[3]101'!$DF157+'[3]102'!$DG157+'[3]108'!$CT157+'[3]208+209'!$CT157</f>
        <v>430000</v>
      </c>
      <c r="AV22" s="83">
        <f t="shared" si="3"/>
        <v>1.0108396039113625</v>
      </c>
      <c r="AW22" s="83">
        <f t="shared" si="4"/>
        <v>1.1849199762260287</v>
      </c>
    </row>
    <row r="23" spans="1:50" s="91" customFormat="1" ht="14.4" x14ac:dyDescent="0.3">
      <c r="A23" s="84" t="s">
        <v>169</v>
      </c>
      <c r="B23" s="194" t="s">
        <v>30</v>
      </c>
      <c r="C23" s="77">
        <f t="shared" si="11"/>
        <v>8463763.1200000029</v>
      </c>
      <c r="D23" s="170">
        <f>+'[1]103'!$CD158</f>
        <v>187162.58</v>
      </c>
      <c r="E23" s="170">
        <f>+'[1]105'!$CD158</f>
        <v>130165.92999999998</v>
      </c>
      <c r="F23" s="170">
        <f>+'[1]201'!$CD158</f>
        <v>1185863.0799999998</v>
      </c>
      <c r="G23" s="170">
        <f>+'[1]200'!$CD158</f>
        <v>3421064.0300000003</v>
      </c>
      <c r="H23" s="170">
        <f>+'[1]202'!$CD158</f>
        <v>2680752.58</v>
      </c>
      <c r="I23" s="170">
        <f>+'[1]204'!$CD158</f>
        <v>6257460.3300000001</v>
      </c>
      <c r="J23" s="170">
        <f>+'[1]205'!$CD158</f>
        <v>2994875.16</v>
      </c>
      <c r="K23" s="160">
        <f>+'[1]206'!$CD158</f>
        <v>1380018.0399999998</v>
      </c>
      <c r="L23" s="160">
        <v>0</v>
      </c>
      <c r="M23" s="160">
        <f>+'[1]210'!$CD158</f>
        <v>3393382.75</v>
      </c>
      <c r="N23" s="160">
        <f>+'[1]211'!$CD158</f>
        <v>7203948.1200000001</v>
      </c>
      <c r="O23" s="161">
        <f>+'[1]104'!$CD158</f>
        <v>-5126042.58</v>
      </c>
      <c r="P23" s="160">
        <f>+'[1]101'!$CD158+'[1]102'!$CD158+'[1]108'!$CD158+'[1]208+209'!$CD158</f>
        <v>-15244886.9</v>
      </c>
      <c r="R23" s="77">
        <f t="shared" si="12"/>
        <v>7098197.9999999963</v>
      </c>
      <c r="S23" s="170">
        <f>+'[1]103'!$CS158</f>
        <v>111000</v>
      </c>
      <c r="T23" s="170">
        <f>+'[1]105'!$CS158</f>
        <v>121000</v>
      </c>
      <c r="U23" s="170">
        <f>+'[1]201'!$CS158</f>
        <v>1139000</v>
      </c>
      <c r="V23" s="170">
        <f>+'[1]200'!$CS158</f>
        <v>4572000</v>
      </c>
      <c r="W23" s="170">
        <f>+'[1]202'!$CS158</f>
        <v>3236000</v>
      </c>
      <c r="X23" s="170">
        <f>+'[1]204'!$CS158</f>
        <v>6186712.5599999996</v>
      </c>
      <c r="Y23" s="170">
        <f>+'[1]205'!$CS158</f>
        <v>2426000</v>
      </c>
      <c r="Z23" s="160">
        <f>+'[1]206'!$CS158</f>
        <v>1301000</v>
      </c>
      <c r="AA23" s="160">
        <v>0</v>
      </c>
      <c r="AB23" s="160">
        <f>+'[1]210'!$CS158</f>
        <v>3661356</v>
      </c>
      <c r="AC23" s="160">
        <f>+'[1]211'!$CS158</f>
        <v>7280000</v>
      </c>
      <c r="AD23" s="161">
        <f>+'[1]104'!$CS158</f>
        <v>-5962000</v>
      </c>
      <c r="AE23" s="160">
        <f>+'[1]101'!$DE158+'[1]102'!$DF158+'[1]108'!$CS158+'[1]208+209'!$CS158</f>
        <v>-16973870.560000002</v>
      </c>
      <c r="AG23" s="77">
        <f t="shared" si="13"/>
        <v>7505903.9700000025</v>
      </c>
      <c r="AH23" s="170">
        <f>+'[3]103'!$CT158</f>
        <v>116937.5</v>
      </c>
      <c r="AI23" s="170">
        <f>+'[3]105'!$CT158</f>
        <v>141857.06</v>
      </c>
      <c r="AJ23" s="170">
        <f>+'[3]201'!$CT158</f>
        <v>1186645.67</v>
      </c>
      <c r="AK23" s="170">
        <f>+'[3]200'!$CT158</f>
        <v>4478977.28</v>
      </c>
      <c r="AL23" s="170">
        <f>+'[3]202'!$CT158</f>
        <v>3216178.01</v>
      </c>
      <c r="AM23" s="170">
        <f>+'[3]204'!$CT158</f>
        <v>6475925.7999999998</v>
      </c>
      <c r="AN23" s="170">
        <f>+'[3]205'!$CT158</f>
        <v>2238215.15</v>
      </c>
      <c r="AO23" s="160">
        <f>+'[3]206'!$CT158</f>
        <v>1247757.6599999999</v>
      </c>
      <c r="AP23" s="160">
        <v>0</v>
      </c>
      <c r="AQ23" s="160">
        <f>+'[3]210'!$CT158</f>
        <v>3785998.58</v>
      </c>
      <c r="AR23" s="160">
        <f>+'[3]211'!$CT158</f>
        <v>7178865.0199999996</v>
      </c>
      <c r="AS23" s="161">
        <f>+'[3]104'!CT158</f>
        <v>-4685060.91</v>
      </c>
      <c r="AT23" s="160">
        <f>+'[3]101'!$DF158+'[3]102'!$DG158+'[3]108'!$CT158+'[3]208+209'!$CT158</f>
        <v>-17876392.849999998</v>
      </c>
      <c r="AV23" s="83">
        <f t="shared" si="3"/>
        <v>0.83865745051711627</v>
      </c>
      <c r="AW23" s="83">
        <f t="shared" si="4"/>
        <v>1.0574379539708538</v>
      </c>
    </row>
    <row r="24" spans="1:50" s="91" customFormat="1" ht="14.4" x14ac:dyDescent="0.3">
      <c r="A24" s="100" t="s">
        <v>119</v>
      </c>
      <c r="B24" s="195"/>
      <c r="C24" s="73">
        <f>C7-C14</f>
        <v>-102562529.92</v>
      </c>
      <c r="D24" s="165">
        <f t="shared" ref="D24:O24" si="14">D7-D14</f>
        <v>-801271.7</v>
      </c>
      <c r="E24" s="165">
        <f t="shared" si="14"/>
        <v>-517794.29000000004</v>
      </c>
      <c r="F24" s="165">
        <f t="shared" si="14"/>
        <v>-3522731.9899999998</v>
      </c>
      <c r="G24" s="165">
        <f t="shared" si="14"/>
        <v>-11207547.560000001</v>
      </c>
      <c r="H24" s="165">
        <f t="shared" si="14"/>
        <v>-8092969.9899999984</v>
      </c>
      <c r="I24" s="165">
        <f t="shared" si="14"/>
        <v>-25874284.859999996</v>
      </c>
      <c r="J24" s="165">
        <f t="shared" si="14"/>
        <v>-12347880.230000002</v>
      </c>
      <c r="K24" s="165">
        <f t="shared" si="14"/>
        <v>-4104679.0300000003</v>
      </c>
      <c r="L24" s="165">
        <f t="shared" si="14"/>
        <v>0</v>
      </c>
      <c r="M24" s="165">
        <f t="shared" si="14"/>
        <v>-13681076.41</v>
      </c>
      <c r="N24" s="165">
        <f t="shared" si="14"/>
        <v>-22888586.459999997</v>
      </c>
      <c r="O24" s="165">
        <f t="shared" si="14"/>
        <v>416206.59999999963</v>
      </c>
      <c r="P24" s="165">
        <f t="shared" ref="P24" si="15">P7-P14</f>
        <v>60086</v>
      </c>
      <c r="Q24" s="101"/>
      <c r="R24" s="73">
        <f>R7-R14</f>
        <v>-106874297.001</v>
      </c>
      <c r="S24" s="165">
        <f t="shared" ref="S24:AE24" si="16">S7-S14</f>
        <v>-731448.20200000005</v>
      </c>
      <c r="T24" s="165">
        <f t="shared" si="16"/>
        <v>-481712.41999999993</v>
      </c>
      <c r="U24" s="165">
        <f t="shared" si="16"/>
        <v>-4587410</v>
      </c>
      <c r="V24" s="165">
        <f t="shared" si="16"/>
        <v>-11899041</v>
      </c>
      <c r="W24" s="165">
        <f t="shared" si="16"/>
        <v>-8814093.5879999995</v>
      </c>
      <c r="X24" s="165">
        <f t="shared" si="16"/>
        <v>-28012461.559999999</v>
      </c>
      <c r="Y24" s="165">
        <f t="shared" si="16"/>
        <v>-12372918.91</v>
      </c>
      <c r="Z24" s="165">
        <f t="shared" si="16"/>
        <v>-4093992</v>
      </c>
      <c r="AA24" s="165">
        <f t="shared" si="16"/>
        <v>0</v>
      </c>
      <c r="AB24" s="165">
        <f t="shared" si="16"/>
        <v>-14794084.32</v>
      </c>
      <c r="AC24" s="165">
        <f t="shared" si="16"/>
        <v>-21096210</v>
      </c>
      <c r="AD24" s="165">
        <f t="shared" si="16"/>
        <v>9075</v>
      </c>
      <c r="AE24" s="165">
        <f t="shared" si="16"/>
        <v>-9.999983012676239E-4</v>
      </c>
      <c r="AF24" s="101"/>
      <c r="AG24" s="73">
        <f>AG7-AG14</f>
        <v>-119407587.41711199</v>
      </c>
      <c r="AH24" s="165">
        <f t="shared" ref="AH24:AT24" si="17">AH7-AH14</f>
        <v>-906950.23570400011</v>
      </c>
      <c r="AI24" s="165">
        <f t="shared" si="17"/>
        <v>-675119.69524800009</v>
      </c>
      <c r="AJ24" s="165">
        <f t="shared" si="17"/>
        <v>-4018382.8005440002</v>
      </c>
      <c r="AK24" s="165">
        <f t="shared" si="17"/>
        <v>-15810344.750632003</v>
      </c>
      <c r="AL24" s="165">
        <f t="shared" si="17"/>
        <v>-10593617.580104001</v>
      </c>
      <c r="AM24" s="165">
        <f t="shared" si="17"/>
        <v>-29096199.998712</v>
      </c>
      <c r="AN24" s="165">
        <f t="shared" si="17"/>
        <v>-12120681.870112</v>
      </c>
      <c r="AO24" s="165">
        <f t="shared" si="17"/>
        <v>-4455494.7551440001</v>
      </c>
      <c r="AP24" s="165">
        <f t="shared" si="17"/>
        <v>0</v>
      </c>
      <c r="AQ24" s="165">
        <f t="shared" si="17"/>
        <v>-17182336.511544</v>
      </c>
      <c r="AR24" s="165">
        <f t="shared" si="17"/>
        <v>-24133300.58924</v>
      </c>
      <c r="AS24" s="165">
        <f t="shared" si="17"/>
        <v>-625017.36340799835</v>
      </c>
      <c r="AT24" s="165">
        <f t="shared" si="17"/>
        <v>209858.73327999189</v>
      </c>
      <c r="AU24" s="101"/>
      <c r="AV24" s="102"/>
      <c r="AW24" s="102"/>
    </row>
    <row r="25" spans="1:50" s="91" customFormat="1" ht="14.4" x14ac:dyDescent="0.3">
      <c r="A25" s="103" t="s">
        <v>98</v>
      </c>
      <c r="B25" s="196"/>
      <c r="C25" s="104">
        <f>SUM(D25:P25)</f>
        <v>101130999.99999999</v>
      </c>
      <c r="D25" s="185">
        <f>+'[1]103'!$CD160</f>
        <v>746155.46</v>
      </c>
      <c r="E25" s="185">
        <f>+'[1]105'!$CD160</f>
        <v>461907.6</v>
      </c>
      <c r="F25" s="185">
        <f>+'[1]201'!$CD160</f>
        <v>3454701.71</v>
      </c>
      <c r="G25" s="185">
        <f>+'[1]200'!$CD160</f>
        <v>10829748.469999999</v>
      </c>
      <c r="H25" s="185">
        <f>+'[1]202'!$CD160</f>
        <v>8067302.0599999987</v>
      </c>
      <c r="I25" s="185">
        <f>+'[1]204'!$CD160</f>
        <v>25831334.920000006</v>
      </c>
      <c r="J25" s="185">
        <f>+'[1]205'!$CD160</f>
        <v>12329908.550000001</v>
      </c>
      <c r="K25" s="105">
        <f>+'[1]206'!$CD160</f>
        <v>3550531.0500000007</v>
      </c>
      <c r="L25" s="105">
        <v>0</v>
      </c>
      <c r="M25" s="105">
        <f>+'[1]210'!$CD160</f>
        <v>13456534.229999997</v>
      </c>
      <c r="N25" s="105">
        <f>+'[1]211'!$CD160</f>
        <v>22402875.949999999</v>
      </c>
      <c r="O25" s="105">
        <f>+'[1]104'!$CD160</f>
        <v>0</v>
      </c>
      <c r="P25" s="105">
        <f>+'[1]101'!$CD160+'[1]102'!$CD160+'[1]108'!$CD160+'[1]208+209'!$CD160</f>
        <v>0</v>
      </c>
      <c r="Q25" s="101"/>
      <c r="R25" s="104">
        <f>SUM(S25:AE25)</f>
        <v>105643000</v>
      </c>
      <c r="S25" s="185">
        <f>+'[1]103'!$CS160</f>
        <v>730000</v>
      </c>
      <c r="T25" s="185">
        <f>+'[1]105'!$CS160</f>
        <v>480000</v>
      </c>
      <c r="U25" s="185">
        <f>+'[1]201'!$CS160</f>
        <v>4500000</v>
      </c>
      <c r="V25" s="185">
        <f>+'[1]200'!$CS160</f>
        <v>10960000</v>
      </c>
      <c r="W25" s="185">
        <f>+'[1]202'!$CS160</f>
        <v>8746000</v>
      </c>
      <c r="X25" s="185">
        <f>+'[1]204'!$CS160</f>
        <v>27988000</v>
      </c>
      <c r="Y25" s="185">
        <f>+'[1]205'!$CS160</f>
        <v>12345000</v>
      </c>
      <c r="Z25" s="105">
        <f>+'[1]206'!$CS160</f>
        <v>4050000</v>
      </c>
      <c r="AA25" s="105">
        <v>0</v>
      </c>
      <c r="AB25" s="105">
        <f>+'[1]210'!$CS160</f>
        <v>14786000</v>
      </c>
      <c r="AC25" s="105">
        <f>+'[1]211'!$CS160</f>
        <v>21058000</v>
      </c>
      <c r="AD25" s="105">
        <f>+'[1]104'!$CS160</f>
        <v>0</v>
      </c>
      <c r="AE25" s="105">
        <f>+'[1]101'!$DE160+'[1]102'!$DF160+'[1]108'!$CS160+'[1]208+209'!$CS160</f>
        <v>0</v>
      </c>
      <c r="AF25" s="101"/>
      <c r="AG25" s="104">
        <f>SUM(AH25:AT25)</f>
        <v>118759999.99999999</v>
      </c>
      <c r="AH25" s="185">
        <f>+'[3]103'!$CT160</f>
        <v>904629.6</v>
      </c>
      <c r="AI25" s="185">
        <f>+'[3]105'!$CT160</f>
        <v>674139.85</v>
      </c>
      <c r="AJ25" s="185">
        <f>+'[3]201'!$CT160</f>
        <v>3969527.72</v>
      </c>
      <c r="AK25" s="185">
        <f>+'[3]200'!$CT160</f>
        <v>15768622.890000001</v>
      </c>
      <c r="AL25" s="185">
        <f>+'[3]202'!$CT160</f>
        <v>10557724.710000001</v>
      </c>
      <c r="AM25" s="185">
        <f>+'[3]204'!$CT160</f>
        <v>29092535.810000002</v>
      </c>
      <c r="AN25" s="185">
        <f>+'[3]205'!$CT160</f>
        <v>12115930.109999999</v>
      </c>
      <c r="AO25" s="105">
        <f>+'[3]206'!$CT160</f>
        <v>4438013.5199999996</v>
      </c>
      <c r="AP25" s="105">
        <v>0</v>
      </c>
      <c r="AQ25" s="105">
        <f>+'[3]210'!$CT160</f>
        <v>17176771.77</v>
      </c>
      <c r="AR25" s="105">
        <f>+'[3]211'!$CT160</f>
        <v>24062104.02</v>
      </c>
      <c r="AS25" s="105">
        <f>+'[3]104'!CT160</f>
        <v>0</v>
      </c>
      <c r="AT25" s="105">
        <f>+'[3]101'!$DF160+'[3]102'!$DG160+'[3]108'!$CT160+'[3]208+209'!$CT160</f>
        <v>0</v>
      </c>
      <c r="AU25" s="101"/>
      <c r="AV25" s="106"/>
      <c r="AW25" s="106"/>
    </row>
    <row r="26" spans="1:50" s="91" customFormat="1" ht="15.6" x14ac:dyDescent="0.3">
      <c r="A26" s="249" t="s">
        <v>170</v>
      </c>
      <c r="B26" s="250"/>
      <c r="C26" s="92">
        <f>+C7+C25-C14</f>
        <v>-1431529.9200000167</v>
      </c>
      <c r="D26" s="171">
        <f>+D7+D25-D14</f>
        <v>-55116.239999999991</v>
      </c>
      <c r="E26" s="171">
        <f t="shared" ref="E26:P26" si="18">+E7+E25-E14</f>
        <v>-55886.690000000061</v>
      </c>
      <c r="F26" s="171">
        <f t="shared" si="18"/>
        <v>-68030.279999999329</v>
      </c>
      <c r="G26" s="171">
        <f t="shared" si="18"/>
        <v>-377799.09000000171</v>
      </c>
      <c r="H26" s="171">
        <f t="shared" si="18"/>
        <v>-25667.929999999702</v>
      </c>
      <c r="I26" s="171">
        <f t="shared" si="18"/>
        <v>-42949.939999990165</v>
      </c>
      <c r="J26" s="171">
        <f t="shared" si="18"/>
        <v>-17971.680000001565</v>
      </c>
      <c r="K26" s="171">
        <f t="shared" si="18"/>
        <v>-554147.97999999952</v>
      </c>
      <c r="L26" s="171">
        <f t="shared" si="18"/>
        <v>0</v>
      </c>
      <c r="M26" s="171">
        <f t="shared" si="18"/>
        <v>-224542.18000000343</v>
      </c>
      <c r="N26" s="171">
        <f t="shared" si="18"/>
        <v>-485710.50999999791</v>
      </c>
      <c r="O26" s="171">
        <f t="shared" si="18"/>
        <v>416206.59999999963</v>
      </c>
      <c r="P26" s="171">
        <f t="shared" si="18"/>
        <v>60086</v>
      </c>
      <c r="R26" s="92">
        <f>+R7+R25-R14</f>
        <v>-1231297.001000002</v>
      </c>
      <c r="S26" s="171">
        <f>+S7+S25-S14</f>
        <v>-1448.2020000000484</v>
      </c>
      <c r="T26" s="171">
        <f t="shared" ref="T26:AE26" si="19">+T7+T25-T14</f>
        <v>-1712.4199999999255</v>
      </c>
      <c r="U26" s="171">
        <f t="shared" si="19"/>
        <v>-87410</v>
      </c>
      <c r="V26" s="171">
        <f t="shared" si="19"/>
        <v>-939041</v>
      </c>
      <c r="W26" s="171">
        <f t="shared" si="19"/>
        <v>-68093.587999999523</v>
      </c>
      <c r="X26" s="171">
        <f t="shared" si="19"/>
        <v>-24461.559999998659</v>
      </c>
      <c r="Y26" s="171">
        <f t="shared" si="19"/>
        <v>-27918.910000000149</v>
      </c>
      <c r="Z26" s="171">
        <f t="shared" si="19"/>
        <v>-43992</v>
      </c>
      <c r="AA26" s="171">
        <f t="shared" si="19"/>
        <v>0</v>
      </c>
      <c r="AB26" s="171">
        <f t="shared" si="19"/>
        <v>-8084.320000000298</v>
      </c>
      <c r="AC26" s="171">
        <f t="shared" si="19"/>
        <v>-38210</v>
      </c>
      <c r="AD26" s="171">
        <f t="shared" si="19"/>
        <v>9075</v>
      </c>
      <c r="AE26" s="171">
        <f t="shared" si="19"/>
        <v>-9.999983012676239E-4</v>
      </c>
      <c r="AG26" s="92">
        <f>+AG7+AG25-AG14</f>
        <v>-647587.41711199284</v>
      </c>
      <c r="AH26" s="171">
        <f>+AH7+AH25-AH14</f>
        <v>-2320.6357040001312</v>
      </c>
      <c r="AI26" s="171">
        <f t="shared" ref="AI26:AT26" si="20">+AI7+AI25-AI14</f>
        <v>-979.84524800011422</v>
      </c>
      <c r="AJ26" s="171">
        <f t="shared" si="20"/>
        <v>-48855.08054399956</v>
      </c>
      <c r="AK26" s="171">
        <f t="shared" si="20"/>
        <v>-41721.860632002354</v>
      </c>
      <c r="AL26" s="171">
        <f t="shared" si="20"/>
        <v>-35892.870103999972</v>
      </c>
      <c r="AM26" s="171">
        <f t="shared" si="20"/>
        <v>-3664.1887119971216</v>
      </c>
      <c r="AN26" s="171">
        <f t="shared" si="20"/>
        <v>-4751.7601120006293</v>
      </c>
      <c r="AO26" s="171">
        <f t="shared" si="20"/>
        <v>-17481.2351440005</v>
      </c>
      <c r="AP26" s="171">
        <f t="shared" si="20"/>
        <v>0</v>
      </c>
      <c r="AQ26" s="171">
        <f t="shared" si="20"/>
        <v>-5564.7415440008044</v>
      </c>
      <c r="AR26" s="171">
        <f t="shared" si="20"/>
        <v>-71196.569240000099</v>
      </c>
      <c r="AS26" s="171">
        <f t="shared" si="20"/>
        <v>-625017.36340799835</v>
      </c>
      <c r="AT26" s="171">
        <f t="shared" si="20"/>
        <v>209858.73327999189</v>
      </c>
      <c r="AV26" s="94">
        <f>R26/C26</f>
        <v>0.86012662662334549</v>
      </c>
      <c r="AW26" s="94">
        <f>AG26/R26</f>
        <v>0.52593924665296232</v>
      </c>
    </row>
    <row r="27" spans="1:50" s="108" customFormat="1" ht="15" customHeight="1" x14ac:dyDescent="0.3">
      <c r="A27" s="241"/>
      <c r="B27" s="241"/>
      <c r="C27" s="186"/>
      <c r="D27" s="188"/>
      <c r="E27" s="186"/>
      <c r="F27" s="186"/>
      <c r="G27" s="186"/>
      <c r="H27" s="186"/>
      <c r="I27" s="186"/>
      <c r="J27" s="186"/>
      <c r="K27" s="187"/>
      <c r="L27" s="107"/>
      <c r="M27" s="187"/>
      <c r="N27" s="187"/>
      <c r="O27" s="107"/>
      <c r="P27" s="107"/>
      <c r="R27" s="109"/>
      <c r="S27" s="109"/>
      <c r="T27" s="109"/>
      <c r="U27" s="109"/>
      <c r="V27" s="109"/>
      <c r="W27" s="109"/>
      <c r="X27" s="109"/>
      <c r="Y27" s="109"/>
      <c r="Z27" s="109"/>
      <c r="AG27" s="109"/>
      <c r="AH27" s="189"/>
      <c r="AI27" s="189"/>
      <c r="AJ27" s="189"/>
      <c r="AK27" s="189"/>
      <c r="AL27" s="189"/>
      <c r="AM27" s="189"/>
      <c r="AN27" s="189"/>
      <c r="AO27" s="189"/>
      <c r="AP27" s="109"/>
      <c r="AQ27" s="189"/>
      <c r="AR27" s="190"/>
      <c r="AS27" s="190"/>
      <c r="AT27" s="190"/>
      <c r="AV27" s="110"/>
      <c r="AW27" s="110"/>
    </row>
    <row r="28" spans="1:50" s="91" customFormat="1" ht="14.4" x14ac:dyDescent="0.3">
      <c r="A28" s="254" t="s">
        <v>44</v>
      </c>
      <c r="B28" s="254"/>
      <c r="C28" s="254"/>
      <c r="D28" s="254"/>
      <c r="E28" s="254"/>
      <c r="F28" s="254"/>
      <c r="G28" s="254"/>
      <c r="H28" s="254"/>
      <c r="I28" s="254"/>
      <c r="J28" s="254"/>
      <c r="K28" s="254"/>
      <c r="L28" s="254"/>
      <c r="M28" s="254"/>
      <c r="N28" s="254"/>
      <c r="O28" s="254"/>
      <c r="P28" s="254"/>
      <c r="R28" s="253" t="s">
        <v>44</v>
      </c>
      <c r="S28" s="253"/>
      <c r="T28" s="253"/>
      <c r="U28" s="253"/>
      <c r="V28" s="253"/>
      <c r="W28" s="253"/>
      <c r="X28" s="253"/>
      <c r="Y28" s="253"/>
      <c r="Z28" s="253"/>
      <c r="AA28" s="253"/>
      <c r="AB28" s="253"/>
      <c r="AC28" s="253"/>
      <c r="AD28" s="253"/>
      <c r="AE28" s="253"/>
      <c r="AG28" s="253" t="s">
        <v>44</v>
      </c>
      <c r="AH28" s="253"/>
      <c r="AI28" s="253"/>
      <c r="AJ28" s="253"/>
      <c r="AK28" s="253"/>
      <c r="AL28" s="253"/>
      <c r="AM28" s="253"/>
      <c r="AN28" s="253"/>
      <c r="AO28" s="253"/>
      <c r="AP28" s="253"/>
      <c r="AQ28" s="253"/>
      <c r="AR28" s="253"/>
      <c r="AS28" s="253"/>
      <c r="AT28" s="253"/>
      <c r="AV28" s="111"/>
      <c r="AW28" s="111"/>
    </row>
    <row r="29" spans="1:50" ht="78.599999999999994" x14ac:dyDescent="0.25">
      <c r="A29" s="246" t="s">
        <v>149</v>
      </c>
      <c r="B29" s="247"/>
      <c r="C29" s="70" t="s">
        <v>150</v>
      </c>
      <c r="D29" s="159" t="s">
        <v>207</v>
      </c>
      <c r="E29" s="159" t="s">
        <v>196</v>
      </c>
      <c r="F29" s="159" t="s">
        <v>197</v>
      </c>
      <c r="G29" s="159" t="s">
        <v>208</v>
      </c>
      <c r="H29" s="159" t="s">
        <v>198</v>
      </c>
      <c r="I29" s="159" t="s">
        <v>199</v>
      </c>
      <c r="J29" s="159" t="s">
        <v>200</v>
      </c>
      <c r="K29" s="159" t="s">
        <v>201</v>
      </c>
      <c r="L29" s="159" t="s">
        <v>202</v>
      </c>
      <c r="M29" s="159" t="s">
        <v>203</v>
      </c>
      <c r="N29" s="159" t="s">
        <v>204</v>
      </c>
      <c r="O29" s="159" t="s">
        <v>205</v>
      </c>
      <c r="P29" s="159" t="s">
        <v>206</v>
      </c>
      <c r="R29" s="70" t="s">
        <v>145</v>
      </c>
      <c r="S29" s="159" t="s">
        <v>207</v>
      </c>
      <c r="T29" s="159" t="s">
        <v>196</v>
      </c>
      <c r="U29" s="159" t="s">
        <v>197</v>
      </c>
      <c r="V29" s="159" t="s">
        <v>208</v>
      </c>
      <c r="W29" s="159" t="s">
        <v>198</v>
      </c>
      <c r="X29" s="159" t="s">
        <v>199</v>
      </c>
      <c r="Y29" s="159" t="s">
        <v>200</v>
      </c>
      <c r="Z29" s="159" t="s">
        <v>201</v>
      </c>
      <c r="AA29" s="159" t="s">
        <v>202</v>
      </c>
      <c r="AB29" s="159" t="s">
        <v>203</v>
      </c>
      <c r="AC29" s="159" t="s">
        <v>204</v>
      </c>
      <c r="AD29" s="159" t="s">
        <v>205</v>
      </c>
      <c r="AE29" s="159" t="s">
        <v>206</v>
      </c>
      <c r="AF29" s="173"/>
      <c r="AG29" s="70" t="s">
        <v>146</v>
      </c>
      <c r="AH29" s="159" t="s">
        <v>207</v>
      </c>
      <c r="AI29" s="159" t="s">
        <v>196</v>
      </c>
      <c r="AJ29" s="159" t="s">
        <v>197</v>
      </c>
      <c r="AK29" s="159" t="s">
        <v>208</v>
      </c>
      <c r="AL29" s="159" t="s">
        <v>198</v>
      </c>
      <c r="AM29" s="159" t="s">
        <v>199</v>
      </c>
      <c r="AN29" s="159" t="s">
        <v>200</v>
      </c>
      <c r="AO29" s="159" t="s">
        <v>201</v>
      </c>
      <c r="AP29" s="159" t="s">
        <v>202</v>
      </c>
      <c r="AQ29" s="159" t="s">
        <v>203</v>
      </c>
      <c r="AR29" s="159" t="s">
        <v>204</v>
      </c>
      <c r="AS29" s="159" t="s">
        <v>205</v>
      </c>
      <c r="AT29" s="159" t="s">
        <v>206</v>
      </c>
      <c r="AV29" s="71" t="s">
        <v>151</v>
      </c>
      <c r="AW29" s="72" t="s">
        <v>152</v>
      </c>
    </row>
    <row r="30" spans="1:50" s="74" customFormat="1" ht="15.6" x14ac:dyDescent="0.3">
      <c r="A30" s="248" t="s">
        <v>153</v>
      </c>
      <c r="B30" s="248"/>
      <c r="C30" s="73">
        <f>SUM(C31:C36)</f>
        <v>14381601.539999999</v>
      </c>
      <c r="D30" s="165">
        <f t="shared" ref="D30:O30" si="21">D31+SUM(D33:D36)</f>
        <v>0</v>
      </c>
      <c r="E30" s="165">
        <f t="shared" si="21"/>
        <v>0</v>
      </c>
      <c r="F30" s="165">
        <f t="shared" si="21"/>
        <v>0</v>
      </c>
      <c r="G30" s="165">
        <f t="shared" si="21"/>
        <v>2645170.4300000002</v>
      </c>
      <c r="H30" s="165">
        <f t="shared" si="21"/>
        <v>618875.41999999993</v>
      </c>
      <c r="I30" s="165">
        <f t="shared" si="21"/>
        <v>415044.72000000003</v>
      </c>
      <c r="J30" s="165">
        <f t="shared" si="21"/>
        <v>89754.849999999991</v>
      </c>
      <c r="K30" s="165">
        <f t="shared" si="21"/>
        <v>0</v>
      </c>
      <c r="L30" s="165">
        <f t="shared" si="21"/>
        <v>4679266.7700000005</v>
      </c>
      <c r="M30" s="165">
        <f t="shared" si="21"/>
        <v>1089556.52</v>
      </c>
      <c r="N30" s="165">
        <f t="shared" si="21"/>
        <v>4078176.09</v>
      </c>
      <c r="O30" s="165">
        <f t="shared" si="21"/>
        <v>728480.64</v>
      </c>
      <c r="P30" s="165">
        <f>P31+SUM(P33:P36)</f>
        <v>37276.099999999991</v>
      </c>
      <c r="R30" s="73">
        <f>SUM(R31:R36)</f>
        <v>15377000</v>
      </c>
      <c r="S30" s="165">
        <f t="shared" ref="S30:AD30" si="22">S31+SUM(S33:S36)</f>
        <v>0</v>
      </c>
      <c r="T30" s="165">
        <f t="shared" si="22"/>
        <v>0</v>
      </c>
      <c r="U30" s="165">
        <f t="shared" si="22"/>
        <v>0</v>
      </c>
      <c r="V30" s="165">
        <f t="shared" si="22"/>
        <v>2700000</v>
      </c>
      <c r="W30" s="165">
        <f t="shared" si="22"/>
        <v>680000.00000000012</v>
      </c>
      <c r="X30" s="165">
        <f t="shared" si="22"/>
        <v>379999.99999999994</v>
      </c>
      <c r="Y30" s="165">
        <f t="shared" si="22"/>
        <v>67000</v>
      </c>
      <c r="Z30" s="165">
        <f t="shared" si="22"/>
        <v>0</v>
      </c>
      <c r="AA30" s="165">
        <f t="shared" si="22"/>
        <v>4749999.9999999991</v>
      </c>
      <c r="AB30" s="165">
        <f t="shared" si="22"/>
        <v>1210000</v>
      </c>
      <c r="AC30" s="165">
        <f t="shared" si="22"/>
        <v>4300000.0000000009</v>
      </c>
      <c r="AD30" s="165">
        <f t="shared" si="22"/>
        <v>1249999.9999999998</v>
      </c>
      <c r="AE30" s="165">
        <f>AE31+SUM(AE33:AE36)</f>
        <v>40000</v>
      </c>
      <c r="AG30" s="73">
        <f>SUM(AG31:AG36)</f>
        <v>14487000</v>
      </c>
      <c r="AH30" s="181">
        <f t="shared" ref="AH30:AS30" si="23">AH31+SUM(AH33:AH36)</f>
        <v>0</v>
      </c>
      <c r="AI30" s="181">
        <f t="shared" si="23"/>
        <v>0</v>
      </c>
      <c r="AJ30" s="181">
        <f t="shared" si="23"/>
        <v>0</v>
      </c>
      <c r="AK30" s="181">
        <f t="shared" si="23"/>
        <v>2100000</v>
      </c>
      <c r="AL30" s="181">
        <f t="shared" si="23"/>
        <v>650000</v>
      </c>
      <c r="AM30" s="181">
        <f t="shared" si="23"/>
        <v>280000</v>
      </c>
      <c r="AN30" s="181">
        <f t="shared" si="23"/>
        <v>80000</v>
      </c>
      <c r="AO30" s="181">
        <f t="shared" si="23"/>
        <v>0</v>
      </c>
      <c r="AP30" s="181">
        <f t="shared" si="23"/>
        <v>4900000</v>
      </c>
      <c r="AQ30" s="181">
        <f t="shared" si="23"/>
        <v>850000</v>
      </c>
      <c r="AR30" s="181">
        <f t="shared" si="23"/>
        <v>4150000</v>
      </c>
      <c r="AS30" s="181">
        <f t="shared" si="23"/>
        <v>1400000</v>
      </c>
      <c r="AT30" s="181">
        <f>AT31+SUM(AT33:AT36)</f>
        <v>77000</v>
      </c>
      <c r="AV30" s="75">
        <f>R30/C30</f>
        <v>1.069213324902061</v>
      </c>
      <c r="AW30" s="75">
        <f>AG30/R30</f>
        <v>0.94212135006828379</v>
      </c>
    </row>
    <row r="31" spans="1:50" s="193" customFormat="1" ht="14.4" x14ac:dyDescent="0.3">
      <c r="A31" s="76" t="s">
        <v>154</v>
      </c>
      <c r="B31" s="192" t="s">
        <v>125</v>
      </c>
      <c r="C31" s="77">
        <f>SUM(D31:P31)</f>
        <v>14370367.35</v>
      </c>
      <c r="D31" s="166">
        <v>0</v>
      </c>
      <c r="E31" s="166">
        <v>0</v>
      </c>
      <c r="F31" s="166">
        <v>0</v>
      </c>
      <c r="G31" s="166">
        <f>+'[2]200'!$CD104</f>
        <v>2645170.89</v>
      </c>
      <c r="H31" s="166">
        <f>+'[2]202'!$CD104</f>
        <v>618544.31999999995</v>
      </c>
      <c r="I31" s="166">
        <f>+'[2]204'!$CD104</f>
        <v>415044.42000000004</v>
      </c>
      <c r="J31" s="166">
        <f>+'[2]205'!$CD104</f>
        <v>89754.849999999991</v>
      </c>
      <c r="K31" s="166">
        <v>0</v>
      </c>
      <c r="L31" s="166">
        <f>+'[2]207'!$CD104</f>
        <v>4668582.45</v>
      </c>
      <c r="M31" s="166">
        <f>+'[2]210'!$CD104</f>
        <v>1089556.52</v>
      </c>
      <c r="N31" s="166">
        <f>+'[2]211'!$CD104</f>
        <v>4078176.09</v>
      </c>
      <c r="O31" s="166">
        <f>+'[2]104'!$CD104</f>
        <v>728261.91</v>
      </c>
      <c r="P31" s="166">
        <f>+'[2]102'!$CD104</f>
        <v>37275.899999999994</v>
      </c>
      <c r="Q31" s="78"/>
      <c r="R31" s="77">
        <f>SUM(S31:AE31)</f>
        <v>15377000</v>
      </c>
      <c r="S31" s="166">
        <v>0</v>
      </c>
      <c r="T31" s="166">
        <v>0</v>
      </c>
      <c r="U31" s="166">
        <v>0</v>
      </c>
      <c r="V31" s="166">
        <f>+'[2]200'!$DE104</f>
        <v>2700000</v>
      </c>
      <c r="W31" s="166">
        <f>+'[2]202'!$DE104</f>
        <v>680000.00000000012</v>
      </c>
      <c r="X31" s="166">
        <f>+'[2]204'!$DE104</f>
        <v>379999.99999999994</v>
      </c>
      <c r="Y31" s="166">
        <f>+'[2]205'!$DE104</f>
        <v>67000</v>
      </c>
      <c r="Z31" s="166">
        <v>0</v>
      </c>
      <c r="AA31" s="166">
        <f>+'[2]207'!$DE104</f>
        <v>4749999.9999999991</v>
      </c>
      <c r="AB31" s="166">
        <f>+'[2]210'!$DE104</f>
        <v>1210000</v>
      </c>
      <c r="AC31" s="166">
        <f>+'[2]211'!$DE104</f>
        <v>4300000.0000000009</v>
      </c>
      <c r="AD31" s="166">
        <f>+'[2]104'!$DE104</f>
        <v>1249999.9999999998</v>
      </c>
      <c r="AE31" s="167">
        <f>+'[2]102'!$DE104</f>
        <v>40000</v>
      </c>
      <c r="AF31" s="78"/>
      <c r="AG31" s="77">
        <f>SUM(AH31:AT31)</f>
        <v>14487000</v>
      </c>
      <c r="AH31" s="166">
        <v>0</v>
      </c>
      <c r="AI31" s="166">
        <v>0</v>
      </c>
      <c r="AJ31" s="166">
        <v>0</v>
      </c>
      <c r="AK31" s="179">
        <f>+'[2]200'!$DF104</f>
        <v>2100000</v>
      </c>
      <c r="AL31" s="179">
        <f>+'[2]202'!$DF104</f>
        <v>650000</v>
      </c>
      <c r="AM31" s="179">
        <f>+'[2]204'!$DF104</f>
        <v>280000</v>
      </c>
      <c r="AN31" s="179">
        <f>+'[2]205'!$DF104</f>
        <v>80000</v>
      </c>
      <c r="AO31" s="166">
        <v>0</v>
      </c>
      <c r="AP31" s="179">
        <f>+'[2]207'!$DF104</f>
        <v>4900000</v>
      </c>
      <c r="AQ31" s="179">
        <f>+'[2]210'!$DF104</f>
        <v>850000</v>
      </c>
      <c r="AR31" s="179">
        <f>+'[2]211'!$DF104</f>
        <v>4150000</v>
      </c>
      <c r="AS31" s="179">
        <f>+'[2]104'!$DF104</f>
        <v>1400000</v>
      </c>
      <c r="AT31" s="179">
        <f>+'[2]102'!$DF104</f>
        <v>77000</v>
      </c>
      <c r="AU31" s="78"/>
      <c r="AV31" s="79">
        <f>R31/C31</f>
        <v>1.0700491939755459</v>
      </c>
      <c r="AW31" s="79">
        <f>AG31/R31</f>
        <v>0.94212135006828379</v>
      </c>
      <c r="AX31" s="78"/>
    </row>
    <row r="32" spans="1:50" s="82" customFormat="1" ht="14.4" x14ac:dyDescent="0.3">
      <c r="A32" s="80" t="s">
        <v>155</v>
      </c>
      <c r="B32" s="81" t="s">
        <v>129</v>
      </c>
      <c r="C32" s="77">
        <f t="shared" ref="C32:C36" si="24">SUM(D32:P32)</f>
        <v>0</v>
      </c>
      <c r="D32" s="85">
        <v>0</v>
      </c>
      <c r="E32" s="85">
        <v>0</v>
      </c>
      <c r="F32" s="85">
        <v>0</v>
      </c>
      <c r="G32" s="85">
        <f>+'[2]200'!$CD105</f>
        <v>0</v>
      </c>
      <c r="H32" s="85">
        <f>+'[2]202'!$CD105</f>
        <v>0</v>
      </c>
      <c r="I32" s="85">
        <f>+'[2]204'!$CD105</f>
        <v>0</v>
      </c>
      <c r="J32" s="85">
        <f>+'[2]205'!$CD105</f>
        <v>0</v>
      </c>
      <c r="K32" s="85">
        <v>0</v>
      </c>
      <c r="L32" s="85">
        <f>+'[2]207'!$CD105</f>
        <v>0</v>
      </c>
      <c r="M32" s="85">
        <f>+'[2]210'!$CD105</f>
        <v>0</v>
      </c>
      <c r="N32" s="85">
        <f>+'[2]211'!$CD105</f>
        <v>0</v>
      </c>
      <c r="O32" s="85">
        <f>+'[2]104'!$CD105</f>
        <v>0</v>
      </c>
      <c r="P32" s="85">
        <f>+'[2]102'!$CD105</f>
        <v>0</v>
      </c>
      <c r="R32" s="77">
        <f t="shared" ref="R32:R36" si="25">SUM(S32:AE32)</f>
        <v>0</v>
      </c>
      <c r="S32" s="85">
        <v>0</v>
      </c>
      <c r="T32" s="85">
        <v>0</v>
      </c>
      <c r="U32" s="85">
        <v>0</v>
      </c>
      <c r="V32" s="85">
        <f>+'[2]200'!$DE105</f>
        <v>0</v>
      </c>
      <c r="W32" s="85">
        <f>+'[2]202'!$DE105</f>
        <v>0</v>
      </c>
      <c r="X32" s="85">
        <f>+'[2]204'!$DE105</f>
        <v>0</v>
      </c>
      <c r="Y32" s="85">
        <f>+'[2]205'!$DE105</f>
        <v>0</v>
      </c>
      <c r="Z32" s="85">
        <v>0</v>
      </c>
      <c r="AA32" s="85">
        <f>+'[2]207'!$DE105</f>
        <v>0</v>
      </c>
      <c r="AB32" s="85">
        <f>+'[2]210'!$DE105</f>
        <v>0</v>
      </c>
      <c r="AC32" s="85">
        <f>+'[2]211'!$DE105</f>
        <v>0</v>
      </c>
      <c r="AD32" s="85">
        <f>+'[2]104'!$DE105</f>
        <v>0</v>
      </c>
      <c r="AE32" s="86">
        <f>+'[2]102'!$DE105</f>
        <v>0</v>
      </c>
      <c r="AG32" s="77">
        <f t="shared" ref="AG32:AG36" si="26">SUM(AH32:AT32)</f>
        <v>0</v>
      </c>
      <c r="AH32" s="85">
        <v>0</v>
      </c>
      <c r="AI32" s="85">
        <v>0</v>
      </c>
      <c r="AJ32" s="85">
        <v>0</v>
      </c>
      <c r="AK32" s="174">
        <f>+'[2]200'!$DF105</f>
        <v>0</v>
      </c>
      <c r="AL32" s="174">
        <f>+'[2]202'!$DF105</f>
        <v>0</v>
      </c>
      <c r="AM32" s="174">
        <f>+'[2]204'!$DF105</f>
        <v>0</v>
      </c>
      <c r="AN32" s="174">
        <f>+'[2]205'!$DF105</f>
        <v>0</v>
      </c>
      <c r="AO32" s="85">
        <v>0</v>
      </c>
      <c r="AP32" s="174">
        <f>+'[2]207'!$DF105</f>
        <v>0</v>
      </c>
      <c r="AQ32" s="174">
        <f>+'[2]210'!$DF105</f>
        <v>0</v>
      </c>
      <c r="AR32" s="174">
        <f>+'[2]211'!$DF105</f>
        <v>0</v>
      </c>
      <c r="AS32" s="174">
        <f>+'[2]104'!$DF105</f>
        <v>0</v>
      </c>
      <c r="AT32" s="174">
        <f>+'[2]102'!$DF105</f>
        <v>0</v>
      </c>
      <c r="AV32" s="83" t="e">
        <f t="shared" ref="AV32:AV36" si="27">R32/C32</f>
        <v>#DIV/0!</v>
      </c>
      <c r="AW32" s="83" t="e">
        <f t="shared" ref="AW32:AW36" si="28">AG32/R32</f>
        <v>#DIV/0!</v>
      </c>
    </row>
    <row r="33" spans="1:50" s="193" customFormat="1" ht="14.4" x14ac:dyDescent="0.3">
      <c r="A33" s="84" t="s">
        <v>156</v>
      </c>
      <c r="B33" s="81" t="s">
        <v>130</v>
      </c>
      <c r="C33" s="77">
        <f t="shared" si="24"/>
        <v>0</v>
      </c>
      <c r="D33" s="85">
        <v>0</v>
      </c>
      <c r="E33" s="85">
        <v>0</v>
      </c>
      <c r="F33" s="85">
        <v>0</v>
      </c>
      <c r="G33" s="85">
        <f>+'[2]200'!$CD106</f>
        <v>0</v>
      </c>
      <c r="H33" s="85">
        <f>+'[2]202'!$CD106</f>
        <v>0</v>
      </c>
      <c r="I33" s="85">
        <f>+'[2]204'!$CD106</f>
        <v>0</v>
      </c>
      <c r="J33" s="85">
        <f>+'[2]205'!$CD106</f>
        <v>0</v>
      </c>
      <c r="K33" s="85">
        <v>0</v>
      </c>
      <c r="L33" s="85">
        <f>+'[2]207'!$CD106</f>
        <v>0</v>
      </c>
      <c r="M33" s="85">
        <f>+'[2]210'!$CD106</f>
        <v>0</v>
      </c>
      <c r="N33" s="85">
        <f>+'[2]211'!$CD106</f>
        <v>0</v>
      </c>
      <c r="O33" s="85">
        <f>+'[2]104'!$CD106</f>
        <v>0</v>
      </c>
      <c r="P33" s="85">
        <f>+'[2]102'!$CD106</f>
        <v>0</v>
      </c>
      <c r="R33" s="77">
        <f t="shared" si="25"/>
        <v>0</v>
      </c>
      <c r="S33" s="85">
        <v>0</v>
      </c>
      <c r="T33" s="85">
        <v>0</v>
      </c>
      <c r="U33" s="85">
        <v>0</v>
      </c>
      <c r="V33" s="85">
        <f>+'[2]200'!$DE106</f>
        <v>0</v>
      </c>
      <c r="W33" s="85">
        <f>+'[2]202'!$DE106</f>
        <v>0</v>
      </c>
      <c r="X33" s="85">
        <f>+'[2]204'!$DE106</f>
        <v>0</v>
      </c>
      <c r="Y33" s="85">
        <f>+'[2]205'!$DE106</f>
        <v>0</v>
      </c>
      <c r="Z33" s="85">
        <v>0</v>
      </c>
      <c r="AA33" s="85">
        <f>+'[2]207'!$DE106</f>
        <v>0</v>
      </c>
      <c r="AB33" s="85">
        <f>+'[2]210'!$DE106</f>
        <v>0</v>
      </c>
      <c r="AC33" s="85">
        <f>+'[2]211'!$DE106</f>
        <v>0</v>
      </c>
      <c r="AD33" s="85">
        <f>+'[2]104'!$DE106</f>
        <v>0</v>
      </c>
      <c r="AE33" s="86">
        <f>+'[2]102'!$DE106</f>
        <v>0</v>
      </c>
      <c r="AG33" s="77">
        <f t="shared" si="26"/>
        <v>0</v>
      </c>
      <c r="AH33" s="85">
        <v>0</v>
      </c>
      <c r="AI33" s="85">
        <v>0</v>
      </c>
      <c r="AJ33" s="85">
        <v>0</v>
      </c>
      <c r="AK33" s="174">
        <f>+'[2]200'!$DF106</f>
        <v>0</v>
      </c>
      <c r="AL33" s="174">
        <f>+'[2]202'!$DF106</f>
        <v>0</v>
      </c>
      <c r="AM33" s="174">
        <f>+'[2]204'!$DF106</f>
        <v>0</v>
      </c>
      <c r="AN33" s="174">
        <f>+'[2]205'!$DF106</f>
        <v>0</v>
      </c>
      <c r="AO33" s="85">
        <v>0</v>
      </c>
      <c r="AP33" s="174">
        <f>+'[2]207'!$DF106</f>
        <v>0</v>
      </c>
      <c r="AQ33" s="174">
        <f>+'[2]210'!$DF106</f>
        <v>0</v>
      </c>
      <c r="AR33" s="174">
        <f>+'[2]211'!$DF106</f>
        <v>0</v>
      </c>
      <c r="AS33" s="174">
        <f>+'[2]104'!$DF106</f>
        <v>0</v>
      </c>
      <c r="AT33" s="174">
        <f>+'[2]102'!$DF106</f>
        <v>0</v>
      </c>
      <c r="AV33" s="83" t="e">
        <f t="shared" si="27"/>
        <v>#DIV/0!</v>
      </c>
      <c r="AW33" s="83" t="e">
        <f t="shared" si="28"/>
        <v>#DIV/0!</v>
      </c>
    </row>
    <row r="34" spans="1:50" s="193" customFormat="1" ht="14.4" x14ac:dyDescent="0.3">
      <c r="A34" s="84" t="s">
        <v>157</v>
      </c>
      <c r="B34" s="81" t="s">
        <v>100</v>
      </c>
      <c r="C34" s="77">
        <f t="shared" si="24"/>
        <v>0</v>
      </c>
      <c r="D34" s="85">
        <v>0</v>
      </c>
      <c r="E34" s="85">
        <v>0</v>
      </c>
      <c r="F34" s="85">
        <v>0</v>
      </c>
      <c r="G34" s="85">
        <f>+'[2]200'!$CD107</f>
        <v>0</v>
      </c>
      <c r="H34" s="85">
        <f>+'[2]202'!$CD107</f>
        <v>0</v>
      </c>
      <c r="I34" s="85">
        <f>+'[2]204'!$CD107</f>
        <v>0</v>
      </c>
      <c r="J34" s="85">
        <f>+'[2]205'!$CD107</f>
        <v>0</v>
      </c>
      <c r="K34" s="85">
        <v>0</v>
      </c>
      <c r="L34" s="85">
        <f>+'[2]207'!$CD107</f>
        <v>0</v>
      </c>
      <c r="M34" s="85">
        <f>+'[2]210'!$CD107</f>
        <v>0</v>
      </c>
      <c r="N34" s="85">
        <f>+'[2]211'!$CD107</f>
        <v>0</v>
      </c>
      <c r="O34" s="85">
        <f>+'[2]104'!$CD107</f>
        <v>0</v>
      </c>
      <c r="P34" s="85">
        <f>+'[2]102'!$CD107</f>
        <v>0</v>
      </c>
      <c r="R34" s="77">
        <f t="shared" si="25"/>
        <v>0</v>
      </c>
      <c r="S34" s="85">
        <v>0</v>
      </c>
      <c r="T34" s="85">
        <v>0</v>
      </c>
      <c r="U34" s="85">
        <v>0</v>
      </c>
      <c r="V34" s="85">
        <f>+'[2]200'!$DE107</f>
        <v>0</v>
      </c>
      <c r="W34" s="85">
        <f>+'[2]202'!$DE107</f>
        <v>0</v>
      </c>
      <c r="X34" s="85">
        <f>+'[2]204'!$DE107</f>
        <v>0</v>
      </c>
      <c r="Y34" s="85">
        <f>+'[2]205'!$DE107</f>
        <v>0</v>
      </c>
      <c r="Z34" s="85">
        <v>0</v>
      </c>
      <c r="AA34" s="85">
        <f>+'[2]207'!$DE107</f>
        <v>0</v>
      </c>
      <c r="AB34" s="85">
        <f>+'[2]210'!$DE107</f>
        <v>0</v>
      </c>
      <c r="AC34" s="85">
        <f>+'[2]211'!$DE107</f>
        <v>0</v>
      </c>
      <c r="AD34" s="85">
        <f>+'[2]104'!$DE107</f>
        <v>0</v>
      </c>
      <c r="AE34" s="86">
        <f>+'[2]102'!$DE107</f>
        <v>0</v>
      </c>
      <c r="AG34" s="77">
        <f t="shared" si="26"/>
        <v>0</v>
      </c>
      <c r="AH34" s="85">
        <v>0</v>
      </c>
      <c r="AI34" s="85">
        <v>0</v>
      </c>
      <c r="AJ34" s="85">
        <v>0</v>
      </c>
      <c r="AK34" s="174">
        <f>+'[2]200'!$DF107</f>
        <v>0</v>
      </c>
      <c r="AL34" s="174">
        <f>+'[2]202'!$DF107</f>
        <v>0</v>
      </c>
      <c r="AM34" s="174">
        <f>+'[2]204'!$DF107</f>
        <v>0</v>
      </c>
      <c r="AN34" s="174">
        <f>+'[2]205'!$DF107</f>
        <v>0</v>
      </c>
      <c r="AO34" s="85">
        <v>0</v>
      </c>
      <c r="AP34" s="174">
        <f>+'[2]207'!$DF107</f>
        <v>0</v>
      </c>
      <c r="AQ34" s="174">
        <f>+'[2]210'!$DF107</f>
        <v>0</v>
      </c>
      <c r="AR34" s="174">
        <f>+'[2]211'!$DF107</f>
        <v>0</v>
      </c>
      <c r="AS34" s="174">
        <f>+'[2]104'!$DF107</f>
        <v>0</v>
      </c>
      <c r="AT34" s="174">
        <f>+'[2]102'!$DF107</f>
        <v>0</v>
      </c>
      <c r="AV34" s="83" t="e">
        <f t="shared" si="27"/>
        <v>#DIV/0!</v>
      </c>
      <c r="AW34" s="83" t="e">
        <f t="shared" si="28"/>
        <v>#DIV/0!</v>
      </c>
    </row>
    <row r="35" spans="1:50" s="91" customFormat="1" ht="14.4" x14ac:dyDescent="0.3">
      <c r="A35" s="87" t="s">
        <v>158</v>
      </c>
      <c r="B35" s="88" t="s">
        <v>101</v>
      </c>
      <c r="C35" s="77">
        <f t="shared" si="24"/>
        <v>0</v>
      </c>
      <c r="D35" s="85">
        <v>0</v>
      </c>
      <c r="E35" s="89">
        <v>0</v>
      </c>
      <c r="F35" s="89">
        <v>0</v>
      </c>
      <c r="G35" s="85">
        <f>+'[2]200'!$CD108</f>
        <v>0</v>
      </c>
      <c r="H35" s="85">
        <f>+'[2]202'!$CD108</f>
        <v>0</v>
      </c>
      <c r="I35" s="85">
        <f>+'[2]204'!$CD108</f>
        <v>0</v>
      </c>
      <c r="J35" s="85">
        <f>+'[2]205'!$CD108</f>
        <v>0</v>
      </c>
      <c r="K35" s="89">
        <v>0</v>
      </c>
      <c r="L35" s="89">
        <f>+'[2]207'!$CD108</f>
        <v>0</v>
      </c>
      <c r="M35" s="89">
        <f>+'[2]210'!$CD108</f>
        <v>0</v>
      </c>
      <c r="N35" s="89">
        <f>+'[2]211'!$CD108</f>
        <v>0</v>
      </c>
      <c r="O35" s="90">
        <f>+'[2]104'!$CD108</f>
        <v>0</v>
      </c>
      <c r="P35" s="89">
        <f>+'[2]102'!$CD108</f>
        <v>0</v>
      </c>
      <c r="R35" s="77">
        <f t="shared" si="25"/>
        <v>0</v>
      </c>
      <c r="S35" s="85">
        <v>0</v>
      </c>
      <c r="T35" s="85">
        <v>0</v>
      </c>
      <c r="U35" s="85">
        <v>0</v>
      </c>
      <c r="V35" s="85">
        <f>+'[2]200'!$DE108</f>
        <v>0</v>
      </c>
      <c r="W35" s="85">
        <f>+'[2]202'!$DE108</f>
        <v>0</v>
      </c>
      <c r="X35" s="85">
        <f>+'[2]204'!$DE108</f>
        <v>0</v>
      </c>
      <c r="Y35" s="85">
        <f>+'[2]205'!$DE108</f>
        <v>0</v>
      </c>
      <c r="Z35" s="85">
        <v>0</v>
      </c>
      <c r="AA35" s="89">
        <f>+'[2]207'!$DE108</f>
        <v>0</v>
      </c>
      <c r="AB35" s="89">
        <f>+'[2]210'!$DE108</f>
        <v>0</v>
      </c>
      <c r="AC35" s="90">
        <f>+'[2]211'!$DE108</f>
        <v>0</v>
      </c>
      <c r="AD35" s="90">
        <f>+'[2]104'!$DE108</f>
        <v>0</v>
      </c>
      <c r="AE35" s="89">
        <f>+'[2]102'!$DE108</f>
        <v>0</v>
      </c>
      <c r="AG35" s="77">
        <f t="shared" si="26"/>
        <v>0</v>
      </c>
      <c r="AH35" s="85">
        <v>0</v>
      </c>
      <c r="AI35" s="85">
        <v>0</v>
      </c>
      <c r="AJ35" s="85">
        <v>0</v>
      </c>
      <c r="AK35" s="174">
        <f>+'[2]200'!$DF108</f>
        <v>0</v>
      </c>
      <c r="AL35" s="174">
        <f>+'[2]202'!$DF108</f>
        <v>0</v>
      </c>
      <c r="AM35" s="174">
        <f>+'[2]204'!$DF108</f>
        <v>0</v>
      </c>
      <c r="AN35" s="174">
        <f>+'[2]205'!$DF108</f>
        <v>0</v>
      </c>
      <c r="AO35" s="85">
        <v>0</v>
      </c>
      <c r="AP35" s="174">
        <f>+'[2]207'!$DF108</f>
        <v>0</v>
      </c>
      <c r="AQ35" s="174">
        <f>+'[2]210'!$DF108</f>
        <v>0</v>
      </c>
      <c r="AR35" s="175">
        <f>+'[2]211'!$DF108</f>
        <v>0</v>
      </c>
      <c r="AS35" s="175">
        <f>+'[2]104'!$DF108</f>
        <v>0</v>
      </c>
      <c r="AT35" s="174">
        <f>+'[2]102'!$DF108</f>
        <v>0</v>
      </c>
      <c r="AV35" s="83" t="e">
        <f t="shared" si="27"/>
        <v>#DIV/0!</v>
      </c>
      <c r="AW35" s="83" t="e">
        <f t="shared" si="28"/>
        <v>#DIV/0!</v>
      </c>
    </row>
    <row r="36" spans="1:50" s="91" customFormat="1" ht="14.4" x14ac:dyDescent="0.3">
      <c r="A36" s="84" t="s">
        <v>159</v>
      </c>
      <c r="B36" s="192" t="s">
        <v>3</v>
      </c>
      <c r="C36" s="77">
        <f t="shared" si="24"/>
        <v>11234.19</v>
      </c>
      <c r="D36" s="168">
        <v>0</v>
      </c>
      <c r="E36" s="98">
        <v>0</v>
      </c>
      <c r="F36" s="98">
        <v>0</v>
      </c>
      <c r="G36" s="168">
        <f>+'[2]200'!$CD109</f>
        <v>-0.46000000000000041</v>
      </c>
      <c r="H36" s="168">
        <f>+'[2]202'!$CD109</f>
        <v>331.1</v>
      </c>
      <c r="I36" s="168">
        <f>+'[2]204'!$CD109</f>
        <v>0.3</v>
      </c>
      <c r="J36" s="168">
        <f>+'[2]205'!$CD109</f>
        <v>0</v>
      </c>
      <c r="K36" s="98">
        <v>0</v>
      </c>
      <c r="L36" s="98">
        <f>+'[2]207'!$CD109</f>
        <v>10684.32</v>
      </c>
      <c r="M36" s="98">
        <f>+'[2]210'!$CD109</f>
        <v>0</v>
      </c>
      <c r="N36" s="98">
        <f>+'[2]211'!$CD109</f>
        <v>0</v>
      </c>
      <c r="O36" s="99">
        <f>+'[2]104'!$CD109</f>
        <v>218.73000000000002</v>
      </c>
      <c r="P36" s="98">
        <f>+'[2]102'!$CD109</f>
        <v>0.19999999999999998</v>
      </c>
      <c r="R36" s="77">
        <f t="shared" si="25"/>
        <v>0</v>
      </c>
      <c r="S36" s="170">
        <v>0</v>
      </c>
      <c r="T36" s="170">
        <v>0</v>
      </c>
      <c r="U36" s="170">
        <v>0</v>
      </c>
      <c r="V36" s="170">
        <f>+'[2]200'!$DE109</f>
        <v>0</v>
      </c>
      <c r="W36" s="170">
        <f>+'[2]202'!$DE109</f>
        <v>0</v>
      </c>
      <c r="X36" s="170">
        <f>+'[2]204'!$DE109</f>
        <v>0</v>
      </c>
      <c r="Y36" s="170">
        <f>+'[2]205'!$DE109</f>
        <v>0</v>
      </c>
      <c r="Z36" s="170">
        <v>0</v>
      </c>
      <c r="AA36" s="160">
        <f>+'[2]207'!$DE109</f>
        <v>0</v>
      </c>
      <c r="AB36" s="160">
        <f>+'[2]210'!$DE109</f>
        <v>0</v>
      </c>
      <c r="AC36" s="161">
        <f>+'[2]211'!$DE109</f>
        <v>0</v>
      </c>
      <c r="AD36" s="161">
        <f>+'[2]104'!$DE109</f>
        <v>0</v>
      </c>
      <c r="AE36" s="160">
        <f>+'[2]102'!$DE109</f>
        <v>0</v>
      </c>
      <c r="AG36" s="77">
        <f t="shared" si="26"/>
        <v>0</v>
      </c>
      <c r="AH36" s="170">
        <v>0</v>
      </c>
      <c r="AI36" s="170">
        <v>0</v>
      </c>
      <c r="AJ36" s="170">
        <v>0</v>
      </c>
      <c r="AK36" s="177">
        <f>+'[2]200'!$DF109</f>
        <v>0</v>
      </c>
      <c r="AL36" s="177">
        <f>+'[2]202'!$DF109</f>
        <v>0</v>
      </c>
      <c r="AM36" s="177">
        <f>+'[2]204'!$DF109</f>
        <v>0</v>
      </c>
      <c r="AN36" s="177">
        <f>+'[2]205'!$DF109</f>
        <v>0</v>
      </c>
      <c r="AO36" s="170">
        <v>0</v>
      </c>
      <c r="AP36" s="177">
        <f>+'[2]207'!$DF109</f>
        <v>0</v>
      </c>
      <c r="AQ36" s="177">
        <f>+'[2]210'!$DF109</f>
        <v>0</v>
      </c>
      <c r="AR36" s="176">
        <f>+'[2]211'!$DF109</f>
        <v>0</v>
      </c>
      <c r="AS36" s="176">
        <f>+'[2]104'!$DF109</f>
        <v>0</v>
      </c>
      <c r="AT36" s="177">
        <f>+'[2]102'!$DF109</f>
        <v>0</v>
      </c>
      <c r="AV36" s="83">
        <f t="shared" si="27"/>
        <v>0</v>
      </c>
      <c r="AW36" s="83" t="e">
        <f t="shared" si="28"/>
        <v>#DIV/0!</v>
      </c>
    </row>
    <row r="37" spans="1:50" s="91" customFormat="1" ht="15.6" x14ac:dyDescent="0.3">
      <c r="A37" s="248" t="s">
        <v>160</v>
      </c>
      <c r="B37" s="248"/>
      <c r="C37" s="92">
        <f>SUM(C38:C46)</f>
        <v>12697015.459999999</v>
      </c>
      <c r="D37" s="171">
        <f t="shared" ref="D37:O37" si="29">SUM(D38:D46)</f>
        <v>0</v>
      </c>
      <c r="E37" s="171">
        <f t="shared" si="29"/>
        <v>0</v>
      </c>
      <c r="F37" s="171">
        <f t="shared" si="29"/>
        <v>0</v>
      </c>
      <c r="G37" s="171">
        <f t="shared" si="29"/>
        <v>1819559.75</v>
      </c>
      <c r="H37" s="171">
        <f t="shared" si="29"/>
        <v>582801.1</v>
      </c>
      <c r="I37" s="171">
        <f t="shared" si="29"/>
        <v>359305.80000000005</v>
      </c>
      <c r="J37" s="171">
        <f t="shared" si="29"/>
        <v>54724.130000000005</v>
      </c>
      <c r="K37" s="171">
        <f t="shared" si="29"/>
        <v>0</v>
      </c>
      <c r="L37" s="171">
        <f t="shared" si="29"/>
        <v>4495612.78</v>
      </c>
      <c r="M37" s="171">
        <f t="shared" si="29"/>
        <v>904600.12999999989</v>
      </c>
      <c r="N37" s="171">
        <f t="shared" si="29"/>
        <v>3760637.44</v>
      </c>
      <c r="O37" s="171">
        <f t="shared" si="29"/>
        <v>686305.15999999992</v>
      </c>
      <c r="P37" s="171">
        <f>SUM(P38:P46)</f>
        <v>33469.17</v>
      </c>
      <c r="Q37" s="93"/>
      <c r="R37" s="92">
        <f>SUM(R38:R46)</f>
        <v>14145703</v>
      </c>
      <c r="S37" s="171">
        <f t="shared" ref="S37:AD37" si="30">SUM(S38:S46)</f>
        <v>0</v>
      </c>
      <c r="T37" s="171">
        <f t="shared" si="30"/>
        <v>0</v>
      </c>
      <c r="U37" s="171">
        <f t="shared" si="30"/>
        <v>0</v>
      </c>
      <c r="V37" s="171">
        <f t="shared" si="30"/>
        <v>2348000</v>
      </c>
      <c r="W37" s="171">
        <f t="shared" si="30"/>
        <v>652700</v>
      </c>
      <c r="X37" s="171">
        <f t="shared" si="30"/>
        <v>345000</v>
      </c>
      <c r="Y37" s="171">
        <f t="shared" si="30"/>
        <v>61860</v>
      </c>
      <c r="Z37" s="171">
        <f t="shared" si="30"/>
        <v>0</v>
      </c>
      <c r="AA37" s="171">
        <f t="shared" si="30"/>
        <v>4483921</v>
      </c>
      <c r="AB37" s="171">
        <f t="shared" si="30"/>
        <v>1060000</v>
      </c>
      <c r="AC37" s="171">
        <f t="shared" si="30"/>
        <v>4003702</v>
      </c>
      <c r="AD37" s="171">
        <f t="shared" si="30"/>
        <v>1151000.0000000002</v>
      </c>
      <c r="AE37" s="171">
        <f>SUM(AE38:AE46)</f>
        <v>39520</v>
      </c>
      <c r="AF37" s="93"/>
      <c r="AG37" s="92">
        <f>SUM(AG38:AG46)</f>
        <v>13839412.572999999</v>
      </c>
      <c r="AH37" s="181">
        <f t="shared" ref="AH37:AS37" si="31">SUM(AH38:AH46)</f>
        <v>0</v>
      </c>
      <c r="AI37" s="181">
        <f t="shared" si="31"/>
        <v>0</v>
      </c>
      <c r="AJ37" s="181">
        <f t="shared" si="31"/>
        <v>0</v>
      </c>
      <c r="AK37" s="181">
        <f t="shared" si="31"/>
        <v>1865284.8216000001</v>
      </c>
      <c r="AL37" s="181">
        <f t="shared" si="31"/>
        <v>612825.13360000006</v>
      </c>
      <c r="AM37" s="181">
        <f t="shared" si="31"/>
        <v>266710.89600000001</v>
      </c>
      <c r="AN37" s="181">
        <f t="shared" si="31"/>
        <v>57997.196000000004</v>
      </c>
      <c r="AO37" s="181">
        <f t="shared" si="31"/>
        <v>0</v>
      </c>
      <c r="AP37" s="181">
        <f t="shared" si="31"/>
        <v>4837453.2762000002</v>
      </c>
      <c r="AQ37" s="181">
        <f t="shared" si="31"/>
        <v>792199.93760000006</v>
      </c>
      <c r="AR37" s="181">
        <f t="shared" si="31"/>
        <v>4009887.6232000003</v>
      </c>
      <c r="AS37" s="181">
        <f t="shared" si="31"/>
        <v>1336042.6976000001</v>
      </c>
      <c r="AT37" s="181">
        <f>SUM(AT38:AT46)</f>
        <v>61010.991200000004</v>
      </c>
      <c r="AU37" s="93"/>
      <c r="AV37" s="94">
        <f t="shared" ref="AV37:AV46" si="32">R37/C37</f>
        <v>1.1140966981227887</v>
      </c>
      <c r="AW37" s="94">
        <f t="shared" ref="AW37:AW46" si="33">AG37/R37</f>
        <v>0.97834745809381118</v>
      </c>
      <c r="AX37" s="93"/>
    </row>
    <row r="38" spans="1:50" s="91" customFormat="1" ht="14.4" x14ac:dyDescent="0.3">
      <c r="A38" s="84" t="s">
        <v>161</v>
      </c>
      <c r="B38" s="192" t="s">
        <v>11</v>
      </c>
      <c r="C38" s="77">
        <f t="shared" ref="C38:C46" si="34">SUM(D38:P38)</f>
        <v>23486.969999999998</v>
      </c>
      <c r="D38" s="169">
        <v>0</v>
      </c>
      <c r="E38" s="169">
        <v>0</v>
      </c>
      <c r="F38" s="169">
        <v>0</v>
      </c>
      <c r="G38" s="169">
        <f>+'[2]200'!$CD111</f>
        <v>0</v>
      </c>
      <c r="H38" s="169">
        <f>+'[2]202'!$CD111</f>
        <v>0</v>
      </c>
      <c r="I38" s="169">
        <f>+'[2]204'!$CD111</f>
        <v>0</v>
      </c>
      <c r="J38" s="169">
        <f>+'[2]205'!$CD111</f>
        <v>0</v>
      </c>
      <c r="K38" s="163">
        <v>0</v>
      </c>
      <c r="L38" s="163">
        <f>+'[2]207'!$CD111</f>
        <v>23486.969999999998</v>
      </c>
      <c r="M38" s="163">
        <f>+'[2]210'!$CD111</f>
        <v>0</v>
      </c>
      <c r="N38" s="163">
        <f>+'[2]211'!$CD111</f>
        <v>0</v>
      </c>
      <c r="O38" s="164">
        <f>+'[2]104'!$CD111</f>
        <v>0</v>
      </c>
      <c r="P38" s="163">
        <f>+'[2]102'!$CD111</f>
        <v>0</v>
      </c>
      <c r="R38" s="77">
        <f t="shared" ref="R38:R46" si="35">SUM(S38:AE38)</f>
        <v>29000</v>
      </c>
      <c r="S38" s="166">
        <v>0</v>
      </c>
      <c r="T38" s="166">
        <v>0</v>
      </c>
      <c r="U38" s="166">
        <v>0</v>
      </c>
      <c r="V38" s="166">
        <f>+'[2]200'!$DE111</f>
        <v>0</v>
      </c>
      <c r="W38" s="166">
        <f>+'[2]202'!$DE111</f>
        <v>0</v>
      </c>
      <c r="X38" s="166">
        <f>+'[2]204'!$DE111</f>
        <v>0</v>
      </c>
      <c r="Y38" s="166">
        <f>+'[2]205'!$DE111</f>
        <v>0</v>
      </c>
      <c r="Z38" s="166">
        <v>0</v>
      </c>
      <c r="AA38" s="95">
        <f>+'[2]207'!$DE111</f>
        <v>29000</v>
      </c>
      <c r="AB38" s="95">
        <f>+'[2]210'!$DE111</f>
        <v>0</v>
      </c>
      <c r="AC38" s="96">
        <f>+'[2]211'!$DE111</f>
        <v>0</v>
      </c>
      <c r="AD38" s="96">
        <f>+'[2]104'!$DE111</f>
        <v>0</v>
      </c>
      <c r="AE38" s="95">
        <f>+'[2]102'!$DE111</f>
        <v>0</v>
      </c>
      <c r="AG38" s="77">
        <f t="shared" ref="AG38:AG46" si="36">SUM(AH38:AT38)</f>
        <v>25500</v>
      </c>
      <c r="AH38" s="166">
        <v>0</v>
      </c>
      <c r="AI38" s="166">
        <v>0</v>
      </c>
      <c r="AJ38" s="166">
        <v>0</v>
      </c>
      <c r="AK38" s="179">
        <f>+'[2]200'!$DF111</f>
        <v>0</v>
      </c>
      <c r="AL38" s="179">
        <f>+'[2]202'!$DF111</f>
        <v>0</v>
      </c>
      <c r="AM38" s="179">
        <f>+'[2]204'!$DF111</f>
        <v>0</v>
      </c>
      <c r="AN38" s="179">
        <f>+'[2]205'!$DF111</f>
        <v>0</v>
      </c>
      <c r="AO38" s="166">
        <v>0</v>
      </c>
      <c r="AP38" s="179">
        <f>+'[2]207'!$DF111</f>
        <v>25500</v>
      </c>
      <c r="AQ38" s="179">
        <f>+'[2]210'!$DF111</f>
        <v>0</v>
      </c>
      <c r="AR38" s="178">
        <f>+'[2]211'!$DF111</f>
        <v>0</v>
      </c>
      <c r="AS38" s="178">
        <f>+'[2]104'!$DF111</f>
        <v>0</v>
      </c>
      <c r="AT38" s="179">
        <f>+'[2]102'!$DF111</f>
        <v>0</v>
      </c>
      <c r="AV38" s="83">
        <f t="shared" si="32"/>
        <v>1.2347271700010689</v>
      </c>
      <c r="AW38" s="83">
        <f t="shared" si="33"/>
        <v>0.87931034482758619</v>
      </c>
    </row>
    <row r="39" spans="1:50" s="91" customFormat="1" ht="14.4" x14ac:dyDescent="0.3">
      <c r="A39" s="84" t="s">
        <v>162</v>
      </c>
      <c r="B39" s="192" t="s">
        <v>13</v>
      </c>
      <c r="C39" s="77">
        <f t="shared" si="34"/>
        <v>2010624.27</v>
      </c>
      <c r="D39" s="85">
        <v>0</v>
      </c>
      <c r="E39" s="85">
        <v>0</v>
      </c>
      <c r="F39" s="85">
        <v>0</v>
      </c>
      <c r="G39" s="85">
        <f>+'[2]200'!$CD112</f>
        <v>228027.06000000006</v>
      </c>
      <c r="H39" s="85">
        <f>+'[2]202'!$CD112</f>
        <v>72280.209999999992</v>
      </c>
      <c r="I39" s="85">
        <f>+'[2]204'!$CD112</f>
        <v>35273.82</v>
      </c>
      <c r="J39" s="85">
        <f>+'[2]205'!$CD112</f>
        <v>3065.6499999999996</v>
      </c>
      <c r="K39" s="89">
        <v>0</v>
      </c>
      <c r="L39" s="89">
        <f>+'[2]207'!$CD112</f>
        <v>960191.28</v>
      </c>
      <c r="M39" s="89">
        <f>+'[2]210'!$CD112</f>
        <v>385514.72</v>
      </c>
      <c r="N39" s="89">
        <f>+'[2]211'!$CD112</f>
        <v>243439.77000000002</v>
      </c>
      <c r="O39" s="90">
        <f>+'[2]104'!$CD112</f>
        <v>71215.22</v>
      </c>
      <c r="P39" s="89">
        <f>+'[2]102'!$CD112</f>
        <v>11616.54</v>
      </c>
      <c r="R39" s="77">
        <f t="shared" si="35"/>
        <v>2420500</v>
      </c>
      <c r="S39" s="85">
        <v>0</v>
      </c>
      <c r="T39" s="85">
        <v>0</v>
      </c>
      <c r="U39" s="85">
        <v>0</v>
      </c>
      <c r="V39" s="85">
        <f>+'[2]200'!$DE112</f>
        <v>449999.99999999988</v>
      </c>
      <c r="W39" s="85">
        <f>+'[2]202'!$DE112</f>
        <v>125000.00000000001</v>
      </c>
      <c r="X39" s="85">
        <f>+'[2]204'!$DE112</f>
        <v>39000</v>
      </c>
      <c r="Y39" s="85">
        <f>+'[2]205'!$DE112</f>
        <v>1000</v>
      </c>
      <c r="Z39" s="85">
        <v>0</v>
      </c>
      <c r="AA39" s="89">
        <f>+'[2]207'!$DE112</f>
        <v>949999.99999999988</v>
      </c>
      <c r="AB39" s="89">
        <f>+'[2]210'!$DE112</f>
        <v>449999.99999999994</v>
      </c>
      <c r="AC39" s="90">
        <f>+'[2]211'!$DE112</f>
        <v>340000</v>
      </c>
      <c r="AD39" s="90">
        <f>+'[2]104'!$DE112</f>
        <v>59999.999999999993</v>
      </c>
      <c r="AE39" s="89">
        <f>+'[2]102'!$DE112</f>
        <v>5500</v>
      </c>
      <c r="AG39" s="77">
        <f t="shared" si="36"/>
        <v>2025500</v>
      </c>
      <c r="AH39" s="85">
        <v>0</v>
      </c>
      <c r="AI39" s="85">
        <v>0</v>
      </c>
      <c r="AJ39" s="85">
        <v>0</v>
      </c>
      <c r="AK39" s="174">
        <f>+'[2]200'!$DF112</f>
        <v>220000</v>
      </c>
      <c r="AL39" s="174">
        <f>+'[2]202'!$DF112</f>
        <v>80000</v>
      </c>
      <c r="AM39" s="174">
        <f>+'[2]204'!$DF112</f>
        <v>34000</v>
      </c>
      <c r="AN39" s="174">
        <f>+'[2]205'!$DF112</f>
        <v>1000</v>
      </c>
      <c r="AO39" s="85">
        <v>0</v>
      </c>
      <c r="AP39" s="174">
        <f>+'[2]207'!$DF112</f>
        <v>990000</v>
      </c>
      <c r="AQ39" s="174">
        <f>+'[2]210'!$DF112</f>
        <v>330000</v>
      </c>
      <c r="AR39" s="175">
        <f>+'[2]211'!$DF112</f>
        <v>260000</v>
      </c>
      <c r="AS39" s="175">
        <f>+'[2]104'!$DF112</f>
        <v>100000</v>
      </c>
      <c r="AT39" s="174">
        <f>+'[2]102'!$DF112</f>
        <v>10500</v>
      </c>
      <c r="AV39" s="83">
        <f t="shared" si="32"/>
        <v>1.2038549599324193</v>
      </c>
      <c r="AW39" s="83">
        <f t="shared" si="33"/>
        <v>0.83681057632720512</v>
      </c>
    </row>
    <row r="40" spans="1:50" s="91" customFormat="1" ht="14.4" x14ac:dyDescent="0.3">
      <c r="A40" s="84" t="s">
        <v>163</v>
      </c>
      <c r="B40" s="192" t="s">
        <v>15</v>
      </c>
      <c r="C40" s="77">
        <f t="shared" si="34"/>
        <v>53070.2</v>
      </c>
      <c r="D40" s="85">
        <v>0</v>
      </c>
      <c r="E40" s="85">
        <v>0</v>
      </c>
      <c r="F40" s="85">
        <v>0</v>
      </c>
      <c r="G40" s="85">
        <f>+'[2]200'!$CD113</f>
        <v>0</v>
      </c>
      <c r="H40" s="85">
        <f>+'[2]202'!$CD113</f>
        <v>0</v>
      </c>
      <c r="I40" s="85">
        <f>+'[2]204'!$CD113</f>
        <v>0</v>
      </c>
      <c r="J40" s="85">
        <f>+'[2]205'!$CD113</f>
        <v>0</v>
      </c>
      <c r="K40" s="89">
        <v>0</v>
      </c>
      <c r="L40" s="89">
        <f>+'[2]207'!$CD113</f>
        <v>53070.2</v>
      </c>
      <c r="M40" s="89">
        <f>+'[2]210'!$CD113</f>
        <v>0</v>
      </c>
      <c r="N40" s="89">
        <f>+'[2]211'!$CD113</f>
        <v>0</v>
      </c>
      <c r="O40" s="90">
        <f>+'[2]104'!$CD113</f>
        <v>0</v>
      </c>
      <c r="P40" s="89">
        <f>+'[2]102'!$CD113</f>
        <v>0</v>
      </c>
      <c r="R40" s="77">
        <f t="shared" si="35"/>
        <v>62000</v>
      </c>
      <c r="S40" s="85">
        <v>0</v>
      </c>
      <c r="T40" s="85">
        <v>0</v>
      </c>
      <c r="U40" s="85">
        <v>0</v>
      </c>
      <c r="V40" s="85">
        <f>+'[2]200'!$DE113</f>
        <v>0</v>
      </c>
      <c r="W40" s="85">
        <f>+'[2]202'!$DE113</f>
        <v>0</v>
      </c>
      <c r="X40" s="85">
        <f>+'[2]204'!$DE113</f>
        <v>0</v>
      </c>
      <c r="Y40" s="85">
        <f>+'[2]205'!$DE113</f>
        <v>0</v>
      </c>
      <c r="Z40" s="85">
        <v>0</v>
      </c>
      <c r="AA40" s="89">
        <f>+'[2]207'!$DE113</f>
        <v>62000</v>
      </c>
      <c r="AB40" s="89">
        <f>+'[2]210'!$DE113</f>
        <v>0</v>
      </c>
      <c r="AC40" s="90">
        <f>+'[2]211'!$DE113</f>
        <v>0</v>
      </c>
      <c r="AD40" s="90">
        <f>+'[2]104'!$DE113</f>
        <v>0</v>
      </c>
      <c r="AE40" s="89">
        <f>+'[2]102'!$DE113</f>
        <v>0</v>
      </c>
      <c r="AG40" s="77">
        <f t="shared" si="36"/>
        <v>44000</v>
      </c>
      <c r="AH40" s="85">
        <v>0</v>
      </c>
      <c r="AI40" s="85">
        <v>0</v>
      </c>
      <c r="AJ40" s="85">
        <v>0</v>
      </c>
      <c r="AK40" s="174">
        <f>+'[2]200'!$DF113</f>
        <v>0</v>
      </c>
      <c r="AL40" s="174">
        <f>+'[2]202'!$DF113</f>
        <v>0</v>
      </c>
      <c r="AM40" s="174">
        <f>+'[2]204'!$DF113</f>
        <v>0</v>
      </c>
      <c r="AN40" s="174">
        <f>+'[2]205'!$DF113</f>
        <v>0</v>
      </c>
      <c r="AO40" s="85">
        <v>0</v>
      </c>
      <c r="AP40" s="174">
        <f>+'[2]207'!$DF113</f>
        <v>44000</v>
      </c>
      <c r="AQ40" s="174">
        <f>+'[2]210'!$DF113</f>
        <v>0</v>
      </c>
      <c r="AR40" s="175">
        <f>+'[2]211'!$DF113</f>
        <v>0</v>
      </c>
      <c r="AS40" s="175">
        <f>+'[2]104'!$DF113</f>
        <v>0</v>
      </c>
      <c r="AT40" s="174">
        <f>+'[2]102'!$DF113</f>
        <v>0</v>
      </c>
      <c r="AV40" s="83">
        <f t="shared" si="32"/>
        <v>1.1682639221257882</v>
      </c>
      <c r="AW40" s="83">
        <f t="shared" si="33"/>
        <v>0.70967741935483875</v>
      </c>
    </row>
    <row r="41" spans="1:50" s="91" customFormat="1" ht="14.4" x14ac:dyDescent="0.3">
      <c r="A41" s="84" t="s">
        <v>164</v>
      </c>
      <c r="B41" s="192" t="s">
        <v>17</v>
      </c>
      <c r="C41" s="77">
        <f t="shared" si="34"/>
        <v>3704804.5</v>
      </c>
      <c r="D41" s="85">
        <v>0</v>
      </c>
      <c r="E41" s="85">
        <v>0</v>
      </c>
      <c r="F41" s="85">
        <v>0</v>
      </c>
      <c r="G41" s="85">
        <f>+'[2]200'!$CD114</f>
        <v>313679.49</v>
      </c>
      <c r="H41" s="85">
        <f>+'[2]202'!$CD114</f>
        <v>85025</v>
      </c>
      <c r="I41" s="85">
        <f>+'[2]204'!$CD114</f>
        <v>27106.879999999997</v>
      </c>
      <c r="J41" s="85">
        <f>+'[2]205'!$CD114</f>
        <v>0</v>
      </c>
      <c r="K41" s="89">
        <v>0</v>
      </c>
      <c r="L41" s="89">
        <f>+'[2]207'!$CD114</f>
        <v>1415579.3900000001</v>
      </c>
      <c r="M41" s="89">
        <f>+'[2]210'!$CD114</f>
        <v>7150</v>
      </c>
      <c r="N41" s="89">
        <f>+'[2]211'!$CD114</f>
        <v>1712783.88</v>
      </c>
      <c r="O41" s="90">
        <f>+'[2]104'!$CD114</f>
        <v>143479.85999999996</v>
      </c>
      <c r="P41" s="89">
        <f>+'[2]102'!$CD114</f>
        <v>0</v>
      </c>
      <c r="R41" s="77">
        <f t="shared" si="35"/>
        <v>4192000.0000000005</v>
      </c>
      <c r="S41" s="85">
        <v>0</v>
      </c>
      <c r="T41" s="85">
        <v>0</v>
      </c>
      <c r="U41" s="85">
        <v>0</v>
      </c>
      <c r="V41" s="85">
        <f>+'[2]200'!$DE114</f>
        <v>379999.99999999994</v>
      </c>
      <c r="W41" s="85">
        <f>+'[2]202'!$DE114</f>
        <v>100000</v>
      </c>
      <c r="X41" s="85">
        <f>+'[2]204'!$DE114</f>
        <v>0</v>
      </c>
      <c r="Y41" s="85">
        <f>+'[2]205'!$DE114</f>
        <v>0</v>
      </c>
      <c r="Z41" s="85">
        <v>0</v>
      </c>
      <c r="AA41" s="89">
        <f>+'[2]207'!$DE114</f>
        <v>1442000</v>
      </c>
      <c r="AB41" s="89">
        <f>+'[2]210'!$DE114</f>
        <v>0</v>
      </c>
      <c r="AC41" s="90">
        <f>+'[2]211'!$DE114</f>
        <v>1850000.0000000002</v>
      </c>
      <c r="AD41" s="90">
        <f>+'[2]104'!$DE114</f>
        <v>420000.00000000029</v>
      </c>
      <c r="AE41" s="89">
        <f>+'[2]102'!$DE114</f>
        <v>0</v>
      </c>
      <c r="AG41" s="77">
        <f t="shared" si="36"/>
        <v>3858400</v>
      </c>
      <c r="AH41" s="85">
        <v>0</v>
      </c>
      <c r="AI41" s="85">
        <v>0</v>
      </c>
      <c r="AJ41" s="85">
        <v>0</v>
      </c>
      <c r="AK41" s="174">
        <f>+'[2]200'!$DF114</f>
        <v>50400</v>
      </c>
      <c r="AL41" s="174">
        <f>+'[2]202'!$DF114</f>
        <v>80000</v>
      </c>
      <c r="AM41" s="174">
        <f>+'[2]204'!$DF114</f>
        <v>0</v>
      </c>
      <c r="AN41" s="174">
        <f>+'[2]205'!$DF114</f>
        <v>0</v>
      </c>
      <c r="AO41" s="85">
        <v>0</v>
      </c>
      <c r="AP41" s="174">
        <f>+'[2]207'!$DF114</f>
        <v>1428000</v>
      </c>
      <c r="AQ41" s="174">
        <f>+'[2]210'!$DF114</f>
        <v>0</v>
      </c>
      <c r="AR41" s="175">
        <f>+'[2]211'!$DF114</f>
        <v>1700000</v>
      </c>
      <c r="AS41" s="175">
        <f>+'[2]104'!$DF114</f>
        <v>600000</v>
      </c>
      <c r="AT41" s="174">
        <f>+'[2]102'!$DF114</f>
        <v>0</v>
      </c>
      <c r="AV41" s="83">
        <f t="shared" si="32"/>
        <v>1.1315037001277666</v>
      </c>
      <c r="AW41" s="83">
        <f t="shared" si="33"/>
        <v>0.92041984732824422</v>
      </c>
    </row>
    <row r="42" spans="1:50" s="91" customFormat="1" ht="14.4" x14ac:dyDescent="0.3">
      <c r="A42" s="87" t="s">
        <v>165</v>
      </c>
      <c r="B42" s="192" t="s">
        <v>19</v>
      </c>
      <c r="C42" s="77">
        <f t="shared" si="34"/>
        <v>2255706</v>
      </c>
      <c r="D42" s="85">
        <v>0</v>
      </c>
      <c r="E42" s="85">
        <v>0</v>
      </c>
      <c r="F42" s="85">
        <v>0</v>
      </c>
      <c r="G42" s="85">
        <f>+'[2]200'!$CD115</f>
        <v>259291</v>
      </c>
      <c r="H42" s="85">
        <f>+'[2]202'!$CD115</f>
        <v>83326</v>
      </c>
      <c r="I42" s="85">
        <f>+'[2]204'!$CD115</f>
        <v>125767</v>
      </c>
      <c r="J42" s="85">
        <f>+'[2]205'!$CD115</f>
        <v>21073</v>
      </c>
      <c r="K42" s="89">
        <v>0</v>
      </c>
      <c r="L42" s="89">
        <f>+'[2]207'!$CD115</f>
        <v>989301</v>
      </c>
      <c r="M42" s="89">
        <f>+'[2]210'!$CD115</f>
        <v>199919</v>
      </c>
      <c r="N42" s="89">
        <f>+'[2]211'!$CD115</f>
        <v>504356</v>
      </c>
      <c r="O42" s="90">
        <f>+'[2]104'!$CD115</f>
        <v>64805</v>
      </c>
      <c r="P42" s="89">
        <f>+'[2]102'!$CD115</f>
        <v>7868</v>
      </c>
      <c r="R42" s="77">
        <f t="shared" si="35"/>
        <v>2424000</v>
      </c>
      <c r="S42" s="85">
        <v>0</v>
      </c>
      <c r="T42" s="85">
        <v>0</v>
      </c>
      <c r="U42" s="85">
        <v>0</v>
      </c>
      <c r="V42" s="85">
        <f>+'[2]200'!$DE115</f>
        <v>300000</v>
      </c>
      <c r="W42" s="85">
        <f>+'[2]202'!$DE115</f>
        <v>105000.00000000001</v>
      </c>
      <c r="X42" s="85">
        <f>+'[2]204'!$DE115</f>
        <v>160000</v>
      </c>
      <c r="Y42" s="85">
        <f>+'[2]205'!$DE115</f>
        <v>22000</v>
      </c>
      <c r="Z42" s="85">
        <v>0</v>
      </c>
      <c r="AA42" s="89">
        <f>+'[2]207'!$DE115</f>
        <v>1062000</v>
      </c>
      <c r="AB42" s="89">
        <f>+'[2]210'!$DE115</f>
        <v>217000</v>
      </c>
      <c r="AC42" s="90">
        <f>+'[2]211'!$DE115</f>
        <v>450000</v>
      </c>
      <c r="AD42" s="90">
        <f>+'[2]104'!$DE115</f>
        <v>100000</v>
      </c>
      <c r="AE42" s="89">
        <f>+'[2]102'!$DE115</f>
        <v>7999.9999999999991</v>
      </c>
      <c r="AG42" s="77">
        <f t="shared" si="36"/>
        <v>2740259.0550000002</v>
      </c>
      <c r="AH42" s="85">
        <v>0</v>
      </c>
      <c r="AI42" s="85">
        <v>0</v>
      </c>
      <c r="AJ42" s="85">
        <v>0</v>
      </c>
      <c r="AK42" s="174">
        <f>+'[2]200'!$DF115</f>
        <v>374915.31000000006</v>
      </c>
      <c r="AL42" s="174">
        <f>+'[2]202'!$DF115</f>
        <v>101342.01000000001</v>
      </c>
      <c r="AM42" s="174">
        <f>+'[2]204'!$DF115</f>
        <v>90228.6</v>
      </c>
      <c r="AN42" s="174">
        <f>+'[2]205'!$DF115</f>
        <v>23527.350000000002</v>
      </c>
      <c r="AO42" s="85">
        <v>0</v>
      </c>
      <c r="AP42" s="174">
        <f>+'[2]207'!$DF115</f>
        <v>1193891.925</v>
      </c>
      <c r="AQ42" s="174">
        <f>+'[2]210'!$DF115</f>
        <v>181764.66000000003</v>
      </c>
      <c r="AR42" s="175">
        <f>+'[2]211'!$DF115</f>
        <v>624917.37</v>
      </c>
      <c r="AS42" s="175">
        <f>+'[2]104'!$DF115</f>
        <v>129443.16000000002</v>
      </c>
      <c r="AT42" s="174">
        <f>+'[2]102'!$DF115</f>
        <v>20228.670000000002</v>
      </c>
      <c r="AV42" s="83">
        <f t="shared" si="32"/>
        <v>1.0746081271229495</v>
      </c>
      <c r="AW42" s="83">
        <f t="shared" si="33"/>
        <v>1.1304699071782178</v>
      </c>
    </row>
    <row r="43" spans="1:50" s="91" customFormat="1" ht="14.4" x14ac:dyDescent="0.3">
      <c r="A43" s="87" t="s">
        <v>166</v>
      </c>
      <c r="B43" s="192" t="s">
        <v>24</v>
      </c>
      <c r="C43" s="77">
        <f t="shared" si="34"/>
        <v>810007.61</v>
      </c>
      <c r="D43" s="85">
        <v>0</v>
      </c>
      <c r="E43" s="85">
        <v>0</v>
      </c>
      <c r="F43" s="85">
        <v>0</v>
      </c>
      <c r="G43" s="85">
        <f>+'[2]200'!$CD116</f>
        <v>92047.4</v>
      </c>
      <c r="H43" s="85">
        <f>+'[2]202'!$CD116</f>
        <v>29580.9</v>
      </c>
      <c r="I43" s="85">
        <f>+'[2]204'!$CD116</f>
        <v>46952.53</v>
      </c>
      <c r="J43" s="85">
        <f>+'[2]205'!$CD116</f>
        <v>7482.06</v>
      </c>
      <c r="K43" s="89">
        <v>0</v>
      </c>
      <c r="L43" s="89">
        <f>+'[2]207'!$CD116</f>
        <v>357116.77</v>
      </c>
      <c r="M43" s="89">
        <f>+'[2]210'!$CD116</f>
        <v>70970.740000000005</v>
      </c>
      <c r="N43" s="89">
        <f>+'[2]211'!$CD116</f>
        <v>179044.09</v>
      </c>
      <c r="O43" s="90">
        <f>+'[2]104'!$CD116</f>
        <v>24019.09</v>
      </c>
      <c r="P43" s="89">
        <f>+'[2]102'!$CD116</f>
        <v>2794.03</v>
      </c>
      <c r="R43" s="77">
        <f t="shared" si="35"/>
        <v>852101</v>
      </c>
      <c r="S43" s="85">
        <v>0</v>
      </c>
      <c r="T43" s="85">
        <v>0</v>
      </c>
      <c r="U43" s="85">
        <v>0</v>
      </c>
      <c r="V43" s="85">
        <f>+'[2]200'!$DE116</f>
        <v>113000</v>
      </c>
      <c r="W43" s="85">
        <f>+'[2]202'!$DE116</f>
        <v>35700</v>
      </c>
      <c r="X43" s="85">
        <f>+'[2]204'!$DE116</f>
        <v>56000</v>
      </c>
      <c r="Y43" s="85">
        <f>+'[2]205'!$DE116</f>
        <v>7260</v>
      </c>
      <c r="Z43" s="85">
        <v>0</v>
      </c>
      <c r="AA43" s="89">
        <f>+'[2]207'!$DE116</f>
        <v>366920.99999999994</v>
      </c>
      <c r="AB43" s="89">
        <f>+'[2]210'!$DE116</f>
        <v>78000</v>
      </c>
      <c r="AC43" s="90">
        <f>+'[2]211'!$DE116</f>
        <v>157500</v>
      </c>
      <c r="AD43" s="90">
        <f>+'[2]104'!$DE116</f>
        <v>35000</v>
      </c>
      <c r="AE43" s="89">
        <f>+'[2]102'!$DE116</f>
        <v>2720</v>
      </c>
      <c r="AG43" s="77">
        <f t="shared" si="36"/>
        <v>985753.51800000016</v>
      </c>
      <c r="AH43" s="85">
        <v>0</v>
      </c>
      <c r="AI43" s="85">
        <v>0</v>
      </c>
      <c r="AJ43" s="85">
        <v>0</v>
      </c>
      <c r="AK43" s="174">
        <f>+'[2]200'!$DF116</f>
        <v>134969.51160000003</v>
      </c>
      <c r="AL43" s="174">
        <f>+'[2]202'!$DF116</f>
        <v>36483.123599999999</v>
      </c>
      <c r="AM43" s="174">
        <f>+'[2]204'!$DF116</f>
        <v>32482.296000000002</v>
      </c>
      <c r="AN43" s="174">
        <f>+'[2]205'!$DF116</f>
        <v>8469.8460000000014</v>
      </c>
      <c r="AO43" s="85">
        <v>0</v>
      </c>
      <c r="AP43" s="174">
        <f>+'[2]207'!$DF116</f>
        <v>429061.35120000009</v>
      </c>
      <c r="AQ43" s="174">
        <f>+'[2]210'!$DF116</f>
        <v>65435.277600000009</v>
      </c>
      <c r="AR43" s="175">
        <f>+'[2]211'!$DF116</f>
        <v>224970.25320000001</v>
      </c>
      <c r="AS43" s="175">
        <f>+'[2]104'!$DF116</f>
        <v>46599.537600000003</v>
      </c>
      <c r="AT43" s="174">
        <f>+'[2]102'!$DF116</f>
        <v>7282.3212000000012</v>
      </c>
      <c r="AV43" s="83">
        <f t="shared" si="32"/>
        <v>1.0519666599181705</v>
      </c>
      <c r="AW43" s="83">
        <f t="shared" si="33"/>
        <v>1.1568505587952604</v>
      </c>
    </row>
    <row r="44" spans="1:50" s="91" customFormat="1" ht="14.4" x14ac:dyDescent="0.3">
      <c r="A44" s="97" t="s">
        <v>167</v>
      </c>
      <c r="B44" s="192" t="s">
        <v>26</v>
      </c>
      <c r="C44" s="77">
        <f t="shared" si="34"/>
        <v>315155</v>
      </c>
      <c r="D44" s="85">
        <v>0</v>
      </c>
      <c r="E44" s="85">
        <v>0</v>
      </c>
      <c r="F44" s="85">
        <v>0</v>
      </c>
      <c r="G44" s="85">
        <f>+'[2]200'!$CD117</f>
        <v>12324</v>
      </c>
      <c r="H44" s="85">
        <f>+'[2]202'!$CD117</f>
        <v>15726</v>
      </c>
      <c r="I44" s="85">
        <f>+'[2]204'!$CD117</f>
        <v>9708</v>
      </c>
      <c r="J44" s="85">
        <f>+'[2]205'!$CD117</f>
        <v>3986</v>
      </c>
      <c r="K44" s="89">
        <v>0</v>
      </c>
      <c r="L44" s="89">
        <f>+'[2]207'!$CD117</f>
        <v>6675</v>
      </c>
      <c r="M44" s="89">
        <f>+'[2]210'!$CD117</f>
        <v>21843</v>
      </c>
      <c r="N44" s="89">
        <f>+'[2]211'!$CD117</f>
        <v>143165</v>
      </c>
      <c r="O44" s="90">
        <f>+'[2]104'!$CD117</f>
        <v>100528</v>
      </c>
      <c r="P44" s="89">
        <f>+'[2]102'!$CD117</f>
        <v>1200</v>
      </c>
      <c r="R44" s="77">
        <f t="shared" si="35"/>
        <v>391800</v>
      </c>
      <c r="S44" s="85">
        <v>0</v>
      </c>
      <c r="T44" s="85">
        <v>0</v>
      </c>
      <c r="U44" s="85">
        <v>0</v>
      </c>
      <c r="V44" s="85">
        <f>+'[2]200'!$DE117</f>
        <v>15000</v>
      </c>
      <c r="W44" s="85">
        <f>+'[2]202'!$DE117</f>
        <v>17000</v>
      </c>
      <c r="X44" s="85">
        <f>+'[2]204'!$DE117</f>
        <v>5000.0000000000009</v>
      </c>
      <c r="Y44" s="85">
        <f>+'[2]205'!$DE117</f>
        <v>3600</v>
      </c>
      <c r="Z44" s="85">
        <v>0</v>
      </c>
      <c r="AA44" s="89">
        <f>+'[2]207'!$DE117</f>
        <v>9000</v>
      </c>
      <c r="AB44" s="89">
        <f>+'[2]210'!$DE117</f>
        <v>35000</v>
      </c>
      <c r="AC44" s="90">
        <f>+'[2]211'!$DE117</f>
        <v>190000</v>
      </c>
      <c r="AD44" s="90">
        <f>+'[2]104'!$DE117</f>
        <v>109999.99999999999</v>
      </c>
      <c r="AE44" s="89">
        <f>+'[2]102'!$DE117</f>
        <v>7200</v>
      </c>
      <c r="AG44" s="77">
        <f t="shared" si="36"/>
        <v>338500</v>
      </c>
      <c r="AH44" s="85">
        <v>0</v>
      </c>
      <c r="AI44" s="85">
        <v>0</v>
      </c>
      <c r="AJ44" s="85">
        <v>0</v>
      </c>
      <c r="AK44" s="174">
        <f>+'[2]200'!$DF117</f>
        <v>15000</v>
      </c>
      <c r="AL44" s="174">
        <f>+'[2]202'!$DF117</f>
        <v>15000</v>
      </c>
      <c r="AM44" s="174">
        <f>+'[2]204'!$DF117</f>
        <v>10000</v>
      </c>
      <c r="AN44" s="174">
        <f>+'[2]205'!$DF117</f>
        <v>4000</v>
      </c>
      <c r="AO44" s="85">
        <v>0</v>
      </c>
      <c r="AP44" s="174">
        <f>+'[2]207'!$DF117</f>
        <v>8000</v>
      </c>
      <c r="AQ44" s="174">
        <f>+'[2]210'!$DF117</f>
        <v>25000</v>
      </c>
      <c r="AR44" s="175">
        <f>+'[2]211'!$DF117</f>
        <v>150000</v>
      </c>
      <c r="AS44" s="175">
        <f>+'[2]104'!$DF117</f>
        <v>110000</v>
      </c>
      <c r="AT44" s="174">
        <f>+'[2]102'!$DF117</f>
        <v>1500</v>
      </c>
      <c r="AV44" s="83">
        <f t="shared" si="32"/>
        <v>1.2431977915628818</v>
      </c>
      <c r="AW44" s="83">
        <f t="shared" si="33"/>
        <v>0.86396120469627358</v>
      </c>
    </row>
    <row r="45" spans="1:50" s="91" customFormat="1" ht="14.4" x14ac:dyDescent="0.3">
      <c r="A45" s="87" t="s">
        <v>168</v>
      </c>
      <c r="B45" s="194" t="s">
        <v>28</v>
      </c>
      <c r="C45" s="77">
        <f t="shared" si="34"/>
        <v>1363753.6700000002</v>
      </c>
      <c r="D45" s="85">
        <v>0</v>
      </c>
      <c r="E45" s="85">
        <v>0</v>
      </c>
      <c r="F45" s="85">
        <v>0</v>
      </c>
      <c r="G45" s="85">
        <f>+'[2]200'!$CD118</f>
        <v>450805.39</v>
      </c>
      <c r="H45" s="85">
        <f>+'[2]202'!$CD118</f>
        <v>152125.18</v>
      </c>
      <c r="I45" s="85">
        <f>+'[2]204'!$CD118</f>
        <v>10982.970000000001</v>
      </c>
      <c r="J45" s="85">
        <f>+'[2]205'!$CD118</f>
        <v>4495.6399999999994</v>
      </c>
      <c r="K45" s="89">
        <v>0</v>
      </c>
      <c r="L45" s="89">
        <f>+'[2]207'!$CD118</f>
        <v>200976</v>
      </c>
      <c r="M45" s="89">
        <f>+'[2]210'!$CD118</f>
        <v>39870.470000000008</v>
      </c>
      <c r="N45" s="89">
        <f>+'[2]211'!$CD118</f>
        <v>367529.34000000008</v>
      </c>
      <c r="O45" s="90">
        <f>+'[2]104'!$CD118</f>
        <v>136968.68000000002</v>
      </c>
      <c r="P45" s="89">
        <f>+'[2]102'!$CD118</f>
        <v>0</v>
      </c>
      <c r="R45" s="77">
        <f t="shared" si="35"/>
        <v>1447099.9999999998</v>
      </c>
      <c r="S45" s="85">
        <v>0</v>
      </c>
      <c r="T45" s="85">
        <v>0</v>
      </c>
      <c r="U45" s="85">
        <v>0</v>
      </c>
      <c r="V45" s="85">
        <f>+'[2]200'!$DE118</f>
        <v>540000</v>
      </c>
      <c r="W45" s="85">
        <f>+'[2]202'!$DE118</f>
        <v>36000</v>
      </c>
      <c r="X45" s="85">
        <f>+'[2]204'!$DE118</f>
        <v>14999.999999999996</v>
      </c>
      <c r="Y45" s="85">
        <f>+'[2]205'!$DE118</f>
        <v>5000.0000000000009</v>
      </c>
      <c r="Z45" s="85">
        <v>0</v>
      </c>
      <c r="AA45" s="89">
        <f>+'[2]207'!$DE118</f>
        <v>199999.99999999991</v>
      </c>
      <c r="AB45" s="89">
        <f>+'[2]210'!$DE118</f>
        <v>79999.999999999985</v>
      </c>
      <c r="AC45" s="90">
        <f>+'[2]211'!$DE118</f>
        <v>419999.99999999988</v>
      </c>
      <c r="AD45" s="90">
        <f>+'[2]104'!$DE118</f>
        <v>149999.99999999994</v>
      </c>
      <c r="AE45" s="89">
        <f>+'[2]102'!$DE118</f>
        <v>1099.9999999999998</v>
      </c>
      <c r="AG45" s="77">
        <f t="shared" si="36"/>
        <v>1501500</v>
      </c>
      <c r="AH45" s="85">
        <v>0</v>
      </c>
      <c r="AI45" s="85">
        <v>0</v>
      </c>
      <c r="AJ45" s="85">
        <v>0</v>
      </c>
      <c r="AK45" s="174">
        <f>+'[2]200'!$DF118</f>
        <v>500000</v>
      </c>
      <c r="AL45" s="174">
        <f>+'[2]202'!$DF118</f>
        <v>170000</v>
      </c>
      <c r="AM45" s="174">
        <f>+'[2]204'!$DF118</f>
        <v>15000</v>
      </c>
      <c r="AN45" s="174">
        <f>+'[2]205'!$DF118</f>
        <v>5000</v>
      </c>
      <c r="AO45" s="85">
        <v>0</v>
      </c>
      <c r="AP45" s="174">
        <f>+'[2]207'!$DF118</f>
        <v>200000</v>
      </c>
      <c r="AQ45" s="174">
        <f>+'[2]210'!$DF118</f>
        <v>40000</v>
      </c>
      <c r="AR45" s="175">
        <f>+'[2]211'!$DF118</f>
        <v>450000</v>
      </c>
      <c r="AS45" s="175">
        <f>+'[2]104'!$DF118</f>
        <v>120000</v>
      </c>
      <c r="AT45" s="174">
        <f>+'[2]102'!$DF118</f>
        <v>1500</v>
      </c>
      <c r="AV45" s="83">
        <f t="shared" si="32"/>
        <v>1.0611153845694139</v>
      </c>
      <c r="AW45" s="83">
        <f t="shared" si="33"/>
        <v>1.0375924262317742</v>
      </c>
    </row>
    <row r="46" spans="1:50" s="93" customFormat="1" ht="14.4" x14ac:dyDescent="0.3">
      <c r="A46" s="84" t="s">
        <v>169</v>
      </c>
      <c r="B46" s="194" t="s">
        <v>30</v>
      </c>
      <c r="C46" s="77">
        <f t="shared" si="34"/>
        <v>2160407.2400000002</v>
      </c>
      <c r="D46" s="170">
        <v>0</v>
      </c>
      <c r="E46" s="170">
        <v>0</v>
      </c>
      <c r="F46" s="170">
        <v>0</v>
      </c>
      <c r="G46" s="170">
        <f>+'[2]200'!$CD119</f>
        <v>463385.40999999992</v>
      </c>
      <c r="H46" s="170">
        <f>+'[2]202'!$CD119</f>
        <v>144737.81</v>
      </c>
      <c r="I46" s="170">
        <f>+'[2]204'!$CD119</f>
        <v>103514.6</v>
      </c>
      <c r="J46" s="170">
        <f>+'[2]205'!$CD119</f>
        <v>14621.779999999999</v>
      </c>
      <c r="K46" s="160">
        <v>0</v>
      </c>
      <c r="L46" s="160">
        <f>+'[2]207'!$CD119</f>
        <v>489216.17000000004</v>
      </c>
      <c r="M46" s="160">
        <f>+'[2]210'!$CD119</f>
        <v>179332.19999999998</v>
      </c>
      <c r="N46" s="160">
        <f>+'[2]211'!$CD119</f>
        <v>610319.35999999999</v>
      </c>
      <c r="O46" s="161">
        <f>+'[2]104'!$CD119</f>
        <v>145289.31</v>
      </c>
      <c r="P46" s="160">
        <f>+'[2]102'!$CD119</f>
        <v>9990.6</v>
      </c>
      <c r="Q46" s="91"/>
      <c r="R46" s="77">
        <f t="shared" si="35"/>
        <v>2327202</v>
      </c>
      <c r="S46" s="170">
        <v>0</v>
      </c>
      <c r="T46" s="170">
        <v>0</v>
      </c>
      <c r="U46" s="170">
        <v>0</v>
      </c>
      <c r="V46" s="170">
        <f>+'[2]200'!$DE119</f>
        <v>550000</v>
      </c>
      <c r="W46" s="170">
        <f>+'[2]202'!$DE119</f>
        <v>234000</v>
      </c>
      <c r="X46" s="170">
        <f>+'[2]204'!$DE119</f>
        <v>70000</v>
      </c>
      <c r="Y46" s="170">
        <f>+'[2]205'!$DE119</f>
        <v>23000</v>
      </c>
      <c r="Z46" s="170">
        <v>0</v>
      </c>
      <c r="AA46" s="160">
        <f>+'[2]207'!$DE119</f>
        <v>363000</v>
      </c>
      <c r="AB46" s="160">
        <f>+'[2]210'!$DE119</f>
        <v>200000.00000000003</v>
      </c>
      <c r="AC46" s="161">
        <f>+'[2]211'!$DE119</f>
        <v>596202</v>
      </c>
      <c r="AD46" s="161">
        <f>+'[2]104'!$DE119</f>
        <v>276000</v>
      </c>
      <c r="AE46" s="160">
        <f>+'[2]102'!$DE119</f>
        <v>15000</v>
      </c>
      <c r="AF46" s="91"/>
      <c r="AG46" s="77">
        <f t="shared" si="36"/>
        <v>2320000</v>
      </c>
      <c r="AH46" s="170">
        <v>0</v>
      </c>
      <c r="AI46" s="170">
        <v>0</v>
      </c>
      <c r="AJ46" s="170">
        <v>0</v>
      </c>
      <c r="AK46" s="177">
        <f>+'[2]200'!$DF119</f>
        <v>570000</v>
      </c>
      <c r="AL46" s="177">
        <f>+'[2]202'!$DF119</f>
        <v>130000</v>
      </c>
      <c r="AM46" s="177">
        <f>+'[2]204'!$DF119</f>
        <v>85000</v>
      </c>
      <c r="AN46" s="177">
        <f>+'[2]205'!$DF119</f>
        <v>16000</v>
      </c>
      <c r="AO46" s="170">
        <v>0</v>
      </c>
      <c r="AP46" s="177">
        <f>+'[2]207'!$DF119</f>
        <v>519000</v>
      </c>
      <c r="AQ46" s="177">
        <f>+'[2]210'!$DF119</f>
        <v>150000</v>
      </c>
      <c r="AR46" s="176">
        <f>+'[2]211'!$DF119</f>
        <v>600000</v>
      </c>
      <c r="AS46" s="176">
        <f>+'[2]104'!$DF119</f>
        <v>230000</v>
      </c>
      <c r="AT46" s="177">
        <f>+'[2]102'!$DF119</f>
        <v>20000</v>
      </c>
      <c r="AU46" s="91"/>
      <c r="AV46" s="83">
        <f t="shared" si="32"/>
        <v>1.077205240249056</v>
      </c>
      <c r="AW46" s="83">
        <f t="shared" si="33"/>
        <v>0.99690529657502869</v>
      </c>
      <c r="AX46" s="91"/>
    </row>
    <row r="47" spans="1:50" s="91" customFormat="1" ht="14.4" x14ac:dyDescent="0.3">
      <c r="A47" s="100" t="s">
        <v>119</v>
      </c>
      <c r="B47" s="195"/>
      <c r="C47" s="73">
        <f>C30-C37</f>
        <v>1684586.08</v>
      </c>
      <c r="D47" s="165">
        <f t="shared" ref="D47:O47" si="37">D30-D37</f>
        <v>0</v>
      </c>
      <c r="E47" s="165">
        <f t="shared" ref="E47:F47" si="38">E30-E37</f>
        <v>0</v>
      </c>
      <c r="F47" s="165">
        <f t="shared" si="38"/>
        <v>0</v>
      </c>
      <c r="G47" s="165">
        <f t="shared" si="37"/>
        <v>825610.68000000017</v>
      </c>
      <c r="H47" s="165">
        <f t="shared" si="37"/>
        <v>36074.319999999949</v>
      </c>
      <c r="I47" s="165">
        <f t="shared" si="37"/>
        <v>55738.919999999984</v>
      </c>
      <c r="J47" s="165">
        <f t="shared" si="37"/>
        <v>35030.719999999987</v>
      </c>
      <c r="K47" s="165">
        <f t="shared" si="37"/>
        <v>0</v>
      </c>
      <c r="L47" s="165">
        <f t="shared" si="37"/>
        <v>183653.99000000022</v>
      </c>
      <c r="M47" s="165">
        <f t="shared" si="37"/>
        <v>184956.39000000013</v>
      </c>
      <c r="N47" s="165">
        <f t="shared" si="37"/>
        <v>317538.64999999991</v>
      </c>
      <c r="O47" s="165">
        <f t="shared" si="37"/>
        <v>42175.480000000098</v>
      </c>
      <c r="P47" s="165">
        <f t="shared" ref="P47" si="39">P30-P37</f>
        <v>3806.929999999993</v>
      </c>
      <c r="Q47" s="101"/>
      <c r="R47" s="73">
        <f>R30-R37</f>
        <v>1231297</v>
      </c>
      <c r="S47" s="165">
        <f t="shared" ref="S47:AD47" si="40">S30-S37</f>
        <v>0</v>
      </c>
      <c r="T47" s="165">
        <f t="shared" si="40"/>
        <v>0</v>
      </c>
      <c r="U47" s="165">
        <f t="shared" si="40"/>
        <v>0</v>
      </c>
      <c r="V47" s="165">
        <f t="shared" si="40"/>
        <v>352000</v>
      </c>
      <c r="W47" s="165">
        <f t="shared" si="40"/>
        <v>27300.000000000116</v>
      </c>
      <c r="X47" s="165">
        <f t="shared" si="40"/>
        <v>34999.999999999942</v>
      </c>
      <c r="Y47" s="165">
        <f t="shared" si="40"/>
        <v>5140</v>
      </c>
      <c r="Z47" s="165">
        <f t="shared" si="40"/>
        <v>0</v>
      </c>
      <c r="AA47" s="165">
        <f t="shared" si="40"/>
        <v>266078.99999999907</v>
      </c>
      <c r="AB47" s="165">
        <f t="shared" si="40"/>
        <v>150000</v>
      </c>
      <c r="AC47" s="165">
        <f t="shared" si="40"/>
        <v>296298.00000000093</v>
      </c>
      <c r="AD47" s="165">
        <f t="shared" si="40"/>
        <v>98999.999999999534</v>
      </c>
      <c r="AE47" s="165">
        <f t="shared" ref="AE47" si="41">AE30-AE37</f>
        <v>480</v>
      </c>
      <c r="AF47" s="101"/>
      <c r="AG47" s="73">
        <f>AG30-AG37</f>
        <v>647587.42700000107</v>
      </c>
      <c r="AH47" s="181">
        <f t="shared" ref="AH47:AS47" si="42">AH30-AH37</f>
        <v>0</v>
      </c>
      <c r="AI47" s="181">
        <f t="shared" si="42"/>
        <v>0</v>
      </c>
      <c r="AJ47" s="181">
        <f t="shared" si="42"/>
        <v>0</v>
      </c>
      <c r="AK47" s="181">
        <f t="shared" si="42"/>
        <v>234715.17839999986</v>
      </c>
      <c r="AL47" s="181">
        <f t="shared" si="42"/>
        <v>37174.866399999941</v>
      </c>
      <c r="AM47" s="181">
        <f t="shared" si="42"/>
        <v>13289.103999999992</v>
      </c>
      <c r="AN47" s="181">
        <f t="shared" si="42"/>
        <v>22002.803999999996</v>
      </c>
      <c r="AO47" s="181">
        <f t="shared" si="42"/>
        <v>0</v>
      </c>
      <c r="AP47" s="181">
        <f t="shared" si="42"/>
        <v>62546.723799999803</v>
      </c>
      <c r="AQ47" s="181">
        <f t="shared" si="42"/>
        <v>57800.062399999937</v>
      </c>
      <c r="AR47" s="181">
        <f t="shared" si="42"/>
        <v>140112.37679999974</v>
      </c>
      <c r="AS47" s="181">
        <f t="shared" si="42"/>
        <v>63957.302399999928</v>
      </c>
      <c r="AT47" s="181">
        <f t="shared" ref="AT47" si="43">AT30-AT37</f>
        <v>15989.008799999996</v>
      </c>
      <c r="AU47" s="101"/>
      <c r="AV47" s="102"/>
      <c r="AW47" s="102"/>
    </row>
    <row r="48" spans="1:50" s="91" customFormat="1" ht="14.4" x14ac:dyDescent="0.3">
      <c r="A48" s="103" t="s">
        <v>98</v>
      </c>
      <c r="B48" s="196"/>
      <c r="C48" s="104">
        <f>SUM(D48:P48)</f>
        <v>0</v>
      </c>
      <c r="D48" s="105">
        <v>0</v>
      </c>
      <c r="E48" s="105">
        <v>0</v>
      </c>
      <c r="F48" s="105">
        <v>0</v>
      </c>
      <c r="G48" s="105">
        <v>0</v>
      </c>
      <c r="H48" s="105">
        <v>0</v>
      </c>
      <c r="I48" s="105">
        <v>0</v>
      </c>
      <c r="J48" s="105">
        <v>0</v>
      </c>
      <c r="K48" s="105">
        <v>0</v>
      </c>
      <c r="L48" s="105">
        <v>0</v>
      </c>
      <c r="M48" s="105">
        <v>0</v>
      </c>
      <c r="N48" s="105">
        <v>0</v>
      </c>
      <c r="O48" s="105">
        <v>0</v>
      </c>
      <c r="P48" s="105">
        <v>0</v>
      </c>
      <c r="Q48" s="101"/>
      <c r="R48" s="104"/>
      <c r="S48" s="105">
        <v>0</v>
      </c>
      <c r="T48" s="105">
        <v>0</v>
      </c>
      <c r="U48" s="105">
        <v>0</v>
      </c>
      <c r="V48" s="105">
        <v>0</v>
      </c>
      <c r="W48" s="105">
        <v>0</v>
      </c>
      <c r="X48" s="105">
        <v>0</v>
      </c>
      <c r="Y48" s="105">
        <v>0</v>
      </c>
      <c r="Z48" s="105">
        <v>0</v>
      </c>
      <c r="AA48" s="105">
        <v>0</v>
      </c>
      <c r="AB48" s="105">
        <v>0</v>
      </c>
      <c r="AC48" s="105">
        <v>0</v>
      </c>
      <c r="AD48" s="105">
        <v>0</v>
      </c>
      <c r="AE48" s="105">
        <v>0</v>
      </c>
      <c r="AF48" s="101"/>
      <c r="AG48" s="104">
        <f>SUM(AH48:AT48)</f>
        <v>0</v>
      </c>
      <c r="AH48" s="180">
        <v>0</v>
      </c>
      <c r="AI48" s="180">
        <v>0</v>
      </c>
      <c r="AJ48" s="180">
        <v>0</v>
      </c>
      <c r="AK48" s="180">
        <v>0</v>
      </c>
      <c r="AL48" s="180">
        <v>0</v>
      </c>
      <c r="AM48" s="180">
        <v>0</v>
      </c>
      <c r="AN48" s="180">
        <v>0</v>
      </c>
      <c r="AO48" s="180">
        <v>0</v>
      </c>
      <c r="AP48" s="180">
        <v>0</v>
      </c>
      <c r="AQ48" s="180">
        <v>0</v>
      </c>
      <c r="AR48" s="180">
        <v>0</v>
      </c>
      <c r="AS48" s="180">
        <v>0</v>
      </c>
      <c r="AT48" s="180">
        <v>0</v>
      </c>
      <c r="AU48" s="101"/>
      <c r="AV48" s="106"/>
      <c r="AW48" s="106"/>
    </row>
    <row r="49" spans="1:50" s="91" customFormat="1" ht="15.6" x14ac:dyDescent="0.3">
      <c r="A49" s="249" t="s">
        <v>170</v>
      </c>
      <c r="B49" s="250"/>
      <c r="C49" s="92">
        <f>C47+C48</f>
        <v>1684586.08</v>
      </c>
      <c r="D49" s="171">
        <f t="shared" ref="D49:O49" si="44">D30-D37</f>
        <v>0</v>
      </c>
      <c r="E49" s="171">
        <f t="shared" si="44"/>
        <v>0</v>
      </c>
      <c r="F49" s="171">
        <f t="shared" si="44"/>
        <v>0</v>
      </c>
      <c r="G49" s="171">
        <f t="shared" si="44"/>
        <v>825610.68000000017</v>
      </c>
      <c r="H49" s="171">
        <f t="shared" si="44"/>
        <v>36074.319999999949</v>
      </c>
      <c r="I49" s="171">
        <f t="shared" si="44"/>
        <v>55738.919999999984</v>
      </c>
      <c r="J49" s="171">
        <f t="shared" si="44"/>
        <v>35030.719999999987</v>
      </c>
      <c r="K49" s="171">
        <f t="shared" si="44"/>
        <v>0</v>
      </c>
      <c r="L49" s="171">
        <f t="shared" si="44"/>
        <v>183653.99000000022</v>
      </c>
      <c r="M49" s="171">
        <f t="shared" si="44"/>
        <v>184956.39000000013</v>
      </c>
      <c r="N49" s="171">
        <f t="shared" si="44"/>
        <v>317538.64999999991</v>
      </c>
      <c r="O49" s="171">
        <f t="shared" si="44"/>
        <v>42175.480000000098</v>
      </c>
      <c r="P49" s="171">
        <f>P30-P37</f>
        <v>3806.929999999993</v>
      </c>
      <c r="R49" s="92">
        <f>R47+R48</f>
        <v>1231297</v>
      </c>
      <c r="S49" s="171">
        <f t="shared" ref="S49:AD49" si="45">S30-S37</f>
        <v>0</v>
      </c>
      <c r="T49" s="171">
        <f t="shared" si="45"/>
        <v>0</v>
      </c>
      <c r="U49" s="171">
        <f t="shared" si="45"/>
        <v>0</v>
      </c>
      <c r="V49" s="171">
        <f t="shared" si="45"/>
        <v>352000</v>
      </c>
      <c r="W49" s="171">
        <f t="shared" si="45"/>
        <v>27300.000000000116</v>
      </c>
      <c r="X49" s="171">
        <f t="shared" si="45"/>
        <v>34999.999999999942</v>
      </c>
      <c r="Y49" s="171">
        <f t="shared" si="45"/>
        <v>5140</v>
      </c>
      <c r="Z49" s="171">
        <f t="shared" si="45"/>
        <v>0</v>
      </c>
      <c r="AA49" s="171">
        <f t="shared" si="45"/>
        <v>266078.99999999907</v>
      </c>
      <c r="AB49" s="171">
        <f t="shared" si="45"/>
        <v>150000</v>
      </c>
      <c r="AC49" s="171">
        <f t="shared" si="45"/>
        <v>296298.00000000093</v>
      </c>
      <c r="AD49" s="171">
        <f t="shared" si="45"/>
        <v>98999.999999999534</v>
      </c>
      <c r="AE49" s="171">
        <f>AE30-AE37</f>
        <v>480</v>
      </c>
      <c r="AG49" s="92">
        <f>AG47+AG48</f>
        <v>647587.42700000107</v>
      </c>
      <c r="AH49" s="181">
        <f t="shared" ref="AH49:AS49" si="46">AH30-AH37</f>
        <v>0</v>
      </c>
      <c r="AI49" s="181">
        <f t="shared" si="46"/>
        <v>0</v>
      </c>
      <c r="AJ49" s="181">
        <f t="shared" si="46"/>
        <v>0</v>
      </c>
      <c r="AK49" s="181">
        <f t="shared" si="46"/>
        <v>234715.17839999986</v>
      </c>
      <c r="AL49" s="181">
        <f t="shared" si="46"/>
        <v>37174.866399999941</v>
      </c>
      <c r="AM49" s="181">
        <f t="shared" si="46"/>
        <v>13289.103999999992</v>
      </c>
      <c r="AN49" s="181">
        <f t="shared" si="46"/>
        <v>22002.803999999996</v>
      </c>
      <c r="AO49" s="181">
        <f t="shared" si="46"/>
        <v>0</v>
      </c>
      <c r="AP49" s="181">
        <f t="shared" si="46"/>
        <v>62546.723799999803</v>
      </c>
      <c r="AQ49" s="181">
        <f t="shared" si="46"/>
        <v>57800.062399999937</v>
      </c>
      <c r="AR49" s="181">
        <f t="shared" si="46"/>
        <v>140112.37679999974</v>
      </c>
      <c r="AS49" s="181">
        <f t="shared" si="46"/>
        <v>63957.302399999928</v>
      </c>
      <c r="AT49" s="181">
        <f>AT30-AT37</f>
        <v>15989.008799999996</v>
      </c>
      <c r="AV49" s="94">
        <f>R49/C49</f>
        <v>0.73091960964084424</v>
      </c>
      <c r="AW49" s="94">
        <f>AG49/R49</f>
        <v>0.52593925511066875</v>
      </c>
    </row>
    <row r="50" spans="1:50" s="200" customFormat="1" ht="15.6" x14ac:dyDescent="0.3">
      <c r="A50" s="255"/>
      <c r="B50" s="255"/>
      <c r="C50" s="197"/>
      <c r="D50" s="197"/>
      <c r="E50" s="197"/>
      <c r="F50" s="197"/>
      <c r="G50" s="197"/>
      <c r="H50" s="197"/>
      <c r="I50" s="197"/>
      <c r="J50" s="197"/>
      <c r="K50" s="197"/>
      <c r="L50" s="197"/>
      <c r="M50" s="197"/>
      <c r="N50" s="197"/>
      <c r="O50" s="197"/>
      <c r="P50" s="197"/>
      <c r="Q50" s="198"/>
      <c r="R50" s="199"/>
      <c r="S50" s="199"/>
      <c r="T50" s="199"/>
      <c r="U50" s="199"/>
      <c r="V50" s="199"/>
      <c r="W50" s="199"/>
      <c r="X50" s="199"/>
      <c r="Y50" s="199"/>
      <c r="Z50" s="199"/>
      <c r="AA50" s="199"/>
      <c r="AB50" s="199"/>
      <c r="AC50" s="199"/>
      <c r="AD50" s="199"/>
      <c r="AE50" s="199"/>
      <c r="AG50" s="199"/>
      <c r="AH50" s="199"/>
      <c r="AI50" s="199"/>
      <c r="AJ50" s="199"/>
      <c r="AK50" s="199"/>
      <c r="AL50" s="199"/>
      <c r="AM50" s="199"/>
      <c r="AN50" s="199"/>
      <c r="AO50" s="199"/>
      <c r="AP50" s="199"/>
      <c r="AQ50" s="199"/>
      <c r="AR50" s="199"/>
      <c r="AS50" s="199"/>
      <c r="AT50" s="199"/>
      <c r="AV50" s="110"/>
      <c r="AW50" s="110"/>
    </row>
    <row r="51" spans="1:50" s="91" customFormat="1" ht="14.4" x14ac:dyDescent="0.3">
      <c r="A51" s="254" t="s">
        <v>171</v>
      </c>
      <c r="B51" s="254"/>
      <c r="C51" s="254"/>
      <c r="D51" s="254"/>
      <c r="E51" s="254"/>
      <c r="F51" s="254"/>
      <c r="G51" s="254"/>
      <c r="H51" s="254"/>
      <c r="I51" s="254"/>
      <c r="J51" s="254"/>
      <c r="K51" s="254"/>
      <c r="L51" s="254"/>
      <c r="M51" s="254"/>
      <c r="N51" s="254"/>
      <c r="O51" s="254"/>
      <c r="P51" s="256"/>
      <c r="Q51" s="108"/>
      <c r="R51" s="253" t="s">
        <v>171</v>
      </c>
      <c r="S51" s="253"/>
      <c r="T51" s="253"/>
      <c r="U51" s="253"/>
      <c r="V51" s="253"/>
      <c r="W51" s="253"/>
      <c r="X51" s="253"/>
      <c r="Y51" s="253"/>
      <c r="Z51" s="253"/>
      <c r="AA51" s="253"/>
      <c r="AB51" s="253"/>
      <c r="AC51" s="253"/>
      <c r="AD51" s="253"/>
      <c r="AE51" s="253"/>
      <c r="AG51" s="253" t="s">
        <v>171</v>
      </c>
      <c r="AH51" s="253"/>
      <c r="AI51" s="253"/>
      <c r="AJ51" s="253"/>
      <c r="AK51" s="253"/>
      <c r="AL51" s="253"/>
      <c r="AM51" s="253"/>
      <c r="AN51" s="253"/>
      <c r="AO51" s="253"/>
      <c r="AP51" s="253"/>
      <c r="AQ51" s="253"/>
      <c r="AR51" s="253"/>
      <c r="AS51" s="253"/>
      <c r="AT51" s="253"/>
      <c r="AV51" s="111"/>
      <c r="AW51" s="111"/>
    </row>
    <row r="52" spans="1:50" ht="71.400000000000006" x14ac:dyDescent="0.25">
      <c r="A52" s="246" t="s">
        <v>149</v>
      </c>
      <c r="B52" s="247"/>
      <c r="C52" s="70" t="s">
        <v>150</v>
      </c>
      <c r="D52" s="159" t="s">
        <v>207</v>
      </c>
      <c r="E52" s="159" t="s">
        <v>196</v>
      </c>
      <c r="F52" s="159" t="s">
        <v>197</v>
      </c>
      <c r="G52" s="159" t="s">
        <v>208</v>
      </c>
      <c r="H52" s="159" t="s">
        <v>198</v>
      </c>
      <c r="I52" s="159" t="s">
        <v>199</v>
      </c>
      <c r="J52" s="159" t="s">
        <v>200</v>
      </c>
      <c r="K52" s="159" t="s">
        <v>201</v>
      </c>
      <c r="L52" s="159" t="s">
        <v>202</v>
      </c>
      <c r="M52" s="159" t="s">
        <v>203</v>
      </c>
      <c r="N52" s="159" t="s">
        <v>204</v>
      </c>
      <c r="O52" s="159" t="s">
        <v>205</v>
      </c>
      <c r="P52" s="159" t="s">
        <v>206</v>
      </c>
      <c r="R52" s="70" t="s">
        <v>145</v>
      </c>
      <c r="S52" s="159" t="s">
        <v>207</v>
      </c>
      <c r="T52" s="159" t="s">
        <v>196</v>
      </c>
      <c r="U52" s="159" t="s">
        <v>197</v>
      </c>
      <c r="V52" s="159" t="s">
        <v>208</v>
      </c>
      <c r="W52" s="159" t="s">
        <v>198</v>
      </c>
      <c r="X52" s="159" t="s">
        <v>199</v>
      </c>
      <c r="Y52" s="159" t="s">
        <v>200</v>
      </c>
      <c r="Z52" s="159" t="s">
        <v>201</v>
      </c>
      <c r="AA52" s="159" t="s">
        <v>202</v>
      </c>
      <c r="AB52" s="159" t="s">
        <v>203</v>
      </c>
      <c r="AC52" s="159" t="s">
        <v>204</v>
      </c>
      <c r="AD52" s="159" t="s">
        <v>205</v>
      </c>
      <c r="AE52" s="159" t="s">
        <v>206</v>
      </c>
      <c r="AG52" s="70" t="s">
        <v>146</v>
      </c>
      <c r="AH52" s="159" t="s">
        <v>207</v>
      </c>
      <c r="AI52" s="159" t="s">
        <v>196</v>
      </c>
      <c r="AJ52" s="159" t="s">
        <v>197</v>
      </c>
      <c r="AK52" s="159" t="s">
        <v>208</v>
      </c>
      <c r="AL52" s="159" t="s">
        <v>198</v>
      </c>
      <c r="AM52" s="159" t="s">
        <v>199</v>
      </c>
      <c r="AN52" s="159" t="s">
        <v>200</v>
      </c>
      <c r="AO52" s="159" t="s">
        <v>201</v>
      </c>
      <c r="AP52" s="159" t="s">
        <v>202</v>
      </c>
      <c r="AQ52" s="159" t="s">
        <v>203</v>
      </c>
      <c r="AR52" s="159" t="s">
        <v>204</v>
      </c>
      <c r="AS52" s="159" t="s">
        <v>205</v>
      </c>
      <c r="AT52" s="159" t="s">
        <v>206</v>
      </c>
      <c r="AV52" s="71" t="s">
        <v>151</v>
      </c>
      <c r="AW52" s="72" t="s">
        <v>152</v>
      </c>
    </row>
    <row r="53" spans="1:50" s="74" customFormat="1" ht="15.6" x14ac:dyDescent="0.3">
      <c r="A53" s="248" t="s">
        <v>153</v>
      </c>
      <c r="B53" s="248"/>
      <c r="C53" s="73">
        <f>SUM(C54:C59)</f>
        <v>34343179.229999997</v>
      </c>
      <c r="D53" s="165">
        <f t="shared" ref="D53:O53" si="47">D54+SUM(D56:D59)</f>
        <v>47322.38</v>
      </c>
      <c r="E53" s="165">
        <f t="shared" si="47"/>
        <v>57157.1</v>
      </c>
      <c r="F53" s="165">
        <f t="shared" si="47"/>
        <v>2440589.94</v>
      </c>
      <c r="G53" s="165">
        <f t="shared" si="47"/>
        <v>5631745.7800000003</v>
      </c>
      <c r="H53" s="165">
        <f t="shared" si="47"/>
        <v>1863201.23</v>
      </c>
      <c r="I53" s="165">
        <f t="shared" si="47"/>
        <v>1797469.23</v>
      </c>
      <c r="J53" s="165">
        <f t="shared" si="47"/>
        <v>337329.12999999995</v>
      </c>
      <c r="K53" s="165">
        <f t="shared" si="47"/>
        <v>1197530.8399999999</v>
      </c>
      <c r="L53" s="165">
        <f t="shared" si="47"/>
        <v>4679266.7700000005</v>
      </c>
      <c r="M53" s="165">
        <f t="shared" si="47"/>
        <v>1316849.3500000001</v>
      </c>
      <c r="N53" s="165">
        <f t="shared" si="47"/>
        <v>11312904.66</v>
      </c>
      <c r="O53" s="165">
        <f t="shared" si="47"/>
        <v>3564450.72</v>
      </c>
      <c r="P53" s="165">
        <f>P54+SUM(P56:P59)</f>
        <v>97362.099999999991</v>
      </c>
      <c r="R53" s="73">
        <f>SUM(R54:R59)</f>
        <v>34375502.769999996</v>
      </c>
      <c r="S53" s="165">
        <f t="shared" ref="S53:AD53" si="48">S54+SUM(S56:S59)</f>
        <v>40000</v>
      </c>
      <c r="T53" s="165">
        <f t="shared" si="48"/>
        <v>50000</v>
      </c>
      <c r="U53" s="165">
        <f t="shared" si="48"/>
        <v>2402296</v>
      </c>
      <c r="V53" s="165">
        <f t="shared" si="48"/>
        <v>5750000</v>
      </c>
      <c r="W53" s="165">
        <f t="shared" si="48"/>
        <v>1809496</v>
      </c>
      <c r="X53" s="165">
        <f t="shared" si="48"/>
        <v>1480000</v>
      </c>
      <c r="Y53" s="165">
        <f t="shared" si="48"/>
        <v>75710.77</v>
      </c>
      <c r="Z53" s="165">
        <f t="shared" si="48"/>
        <v>950000</v>
      </c>
      <c r="AA53" s="165">
        <f t="shared" si="48"/>
        <v>4749999.9999999991</v>
      </c>
      <c r="AB53" s="165">
        <f t="shared" si="48"/>
        <v>1470000</v>
      </c>
      <c r="AC53" s="165">
        <f t="shared" si="48"/>
        <v>11758000</v>
      </c>
      <c r="AD53" s="165">
        <f t="shared" si="48"/>
        <v>3800000</v>
      </c>
      <c r="AE53" s="165">
        <f>AE54+SUM(AE56:AE59)</f>
        <v>40000</v>
      </c>
      <c r="AG53" s="73">
        <f>SUM(AG54:AG59)</f>
        <v>33068792</v>
      </c>
      <c r="AH53" s="165">
        <f t="shared" ref="AH53:AS53" si="49">AH54+SUM(AH56:AH59)</f>
        <v>40000</v>
      </c>
      <c r="AI53" s="165">
        <f t="shared" si="49"/>
        <v>50000</v>
      </c>
      <c r="AJ53" s="165">
        <f t="shared" si="49"/>
        <v>2402296</v>
      </c>
      <c r="AK53" s="165">
        <f t="shared" si="49"/>
        <v>5200000</v>
      </c>
      <c r="AL53" s="165">
        <f t="shared" si="49"/>
        <v>1679496</v>
      </c>
      <c r="AM53" s="165">
        <f t="shared" si="49"/>
        <v>1480000</v>
      </c>
      <c r="AN53" s="165">
        <f t="shared" si="49"/>
        <v>80000</v>
      </c>
      <c r="AO53" s="165">
        <f t="shared" si="49"/>
        <v>1200000</v>
      </c>
      <c r="AP53" s="165">
        <f t="shared" si="49"/>
        <v>4900000</v>
      </c>
      <c r="AQ53" s="165">
        <f t="shared" si="49"/>
        <v>1060000</v>
      </c>
      <c r="AR53" s="165">
        <f t="shared" si="49"/>
        <v>10950000</v>
      </c>
      <c r="AS53" s="165">
        <f t="shared" si="49"/>
        <v>3950000</v>
      </c>
      <c r="AT53" s="165">
        <f>AT54+SUM(AT56:AT59)</f>
        <v>77000</v>
      </c>
      <c r="AV53" s="75">
        <f t="shared" ref="AV53:AV69" si="50">R53/C53</f>
        <v>1.0009411924208742</v>
      </c>
      <c r="AW53" s="75">
        <f t="shared" ref="AW53:AW69" si="51">AG53/R53</f>
        <v>0.96198715175911897</v>
      </c>
    </row>
    <row r="54" spans="1:50" s="78" customFormat="1" ht="14.4" x14ac:dyDescent="0.3">
      <c r="A54" s="76" t="s">
        <v>154</v>
      </c>
      <c r="B54" s="192" t="s">
        <v>125</v>
      </c>
      <c r="C54" s="77">
        <f>C8+C31</f>
        <v>28883057.119999997</v>
      </c>
      <c r="D54" s="182">
        <f t="shared" ref="D54:O54" si="52">D8+D31</f>
        <v>47129.579999999994</v>
      </c>
      <c r="E54" s="182">
        <f t="shared" si="52"/>
        <v>54631.15</v>
      </c>
      <c r="F54" s="182">
        <f t="shared" si="52"/>
        <v>1930487.45</v>
      </c>
      <c r="G54" s="182">
        <f t="shared" si="52"/>
        <v>5313146.37</v>
      </c>
      <c r="H54" s="182">
        <f t="shared" si="52"/>
        <v>618544.31999999995</v>
      </c>
      <c r="I54" s="182">
        <f t="shared" si="52"/>
        <v>415044.42000000004</v>
      </c>
      <c r="J54" s="182">
        <f t="shared" si="52"/>
        <v>89754.849999999991</v>
      </c>
      <c r="K54" s="182">
        <f t="shared" si="52"/>
        <v>922836.77</v>
      </c>
      <c r="L54" s="182">
        <f t="shared" si="52"/>
        <v>4668582.45</v>
      </c>
      <c r="M54" s="182">
        <f t="shared" si="52"/>
        <v>1233680.32</v>
      </c>
      <c r="N54" s="182">
        <f t="shared" si="52"/>
        <v>10406726.700000001</v>
      </c>
      <c r="O54" s="182">
        <f t="shared" si="52"/>
        <v>3145216.8400000003</v>
      </c>
      <c r="P54" s="182">
        <f>P8+P31</f>
        <v>37275.899999999994</v>
      </c>
      <c r="R54" s="77">
        <f>SUM(S54:AE54)</f>
        <v>30335710.77</v>
      </c>
      <c r="S54" s="182">
        <f t="shared" ref="S54:AD54" si="53">S8+S31</f>
        <v>40000</v>
      </c>
      <c r="T54" s="182">
        <f t="shared" si="53"/>
        <v>50000</v>
      </c>
      <c r="U54" s="182">
        <f t="shared" si="53"/>
        <v>1960000</v>
      </c>
      <c r="V54" s="182">
        <f t="shared" si="53"/>
        <v>5500000</v>
      </c>
      <c r="W54" s="182">
        <f t="shared" si="53"/>
        <v>680000.00000000012</v>
      </c>
      <c r="X54" s="182">
        <f t="shared" si="53"/>
        <v>379999.99999999994</v>
      </c>
      <c r="Y54" s="182">
        <f t="shared" si="53"/>
        <v>75710.77</v>
      </c>
      <c r="Z54" s="182">
        <f t="shared" si="53"/>
        <v>750000</v>
      </c>
      <c r="AA54" s="182">
        <f t="shared" si="53"/>
        <v>4749999.9999999991</v>
      </c>
      <c r="AB54" s="182">
        <f t="shared" si="53"/>
        <v>1410000</v>
      </c>
      <c r="AC54" s="182">
        <f t="shared" si="53"/>
        <v>10900000</v>
      </c>
      <c r="AD54" s="182">
        <f t="shared" si="53"/>
        <v>3800000</v>
      </c>
      <c r="AE54" s="182">
        <f>AE8+AE31</f>
        <v>40000</v>
      </c>
      <c r="AG54" s="77">
        <f>SUM(AH54:AT54)</f>
        <v>29737000</v>
      </c>
      <c r="AH54" s="182">
        <f t="shared" ref="AH54:AS54" si="54">AH8+AH31</f>
        <v>40000</v>
      </c>
      <c r="AI54" s="182">
        <f t="shared" si="54"/>
        <v>50000</v>
      </c>
      <c r="AJ54" s="182">
        <f t="shared" si="54"/>
        <v>1960000</v>
      </c>
      <c r="AK54" s="182">
        <f t="shared" si="54"/>
        <v>5000000</v>
      </c>
      <c r="AL54" s="182">
        <f t="shared" si="54"/>
        <v>650000</v>
      </c>
      <c r="AM54" s="182">
        <f t="shared" si="54"/>
        <v>280000</v>
      </c>
      <c r="AN54" s="182">
        <f t="shared" si="54"/>
        <v>80000</v>
      </c>
      <c r="AO54" s="182">
        <f t="shared" si="54"/>
        <v>900000</v>
      </c>
      <c r="AP54" s="182">
        <f t="shared" si="54"/>
        <v>4900000</v>
      </c>
      <c r="AQ54" s="182">
        <f t="shared" si="54"/>
        <v>1050000</v>
      </c>
      <c r="AR54" s="182">
        <f t="shared" si="54"/>
        <v>10800000</v>
      </c>
      <c r="AS54" s="182">
        <f t="shared" si="54"/>
        <v>3950000</v>
      </c>
      <c r="AT54" s="182">
        <f>AT8+AT31</f>
        <v>77000</v>
      </c>
      <c r="AV54" s="79">
        <f t="shared" si="50"/>
        <v>1.0502943176674369</v>
      </c>
      <c r="AW54" s="79">
        <f t="shared" si="51"/>
        <v>0.98026382917020405</v>
      </c>
    </row>
    <row r="55" spans="1:50" s="82" customFormat="1" ht="14.4" x14ac:dyDescent="0.3">
      <c r="A55" s="80" t="s">
        <v>155</v>
      </c>
      <c r="B55" s="81" t="s">
        <v>129</v>
      </c>
      <c r="C55" s="77">
        <f t="shared" ref="C55:P59" si="55">C9+C32</f>
        <v>0</v>
      </c>
      <c r="D55" s="182">
        <f t="shared" ref="D55:O55" si="56">D9+D32</f>
        <v>0</v>
      </c>
      <c r="E55" s="182">
        <f t="shared" si="56"/>
        <v>0</v>
      </c>
      <c r="F55" s="182">
        <f t="shared" si="56"/>
        <v>0</v>
      </c>
      <c r="G55" s="182">
        <f t="shared" si="56"/>
        <v>0</v>
      </c>
      <c r="H55" s="182">
        <f t="shared" si="56"/>
        <v>0</v>
      </c>
      <c r="I55" s="182">
        <f t="shared" si="56"/>
        <v>0</v>
      </c>
      <c r="J55" s="182">
        <f t="shared" si="56"/>
        <v>0</v>
      </c>
      <c r="K55" s="182">
        <f t="shared" si="56"/>
        <v>0</v>
      </c>
      <c r="L55" s="182">
        <f t="shared" si="56"/>
        <v>0</v>
      </c>
      <c r="M55" s="182">
        <f t="shared" si="56"/>
        <v>0</v>
      </c>
      <c r="N55" s="182">
        <f t="shared" si="56"/>
        <v>0</v>
      </c>
      <c r="O55" s="182">
        <f t="shared" si="56"/>
        <v>0</v>
      </c>
      <c r="P55" s="182">
        <f t="shared" si="55"/>
        <v>0</v>
      </c>
      <c r="R55" s="77">
        <f t="shared" ref="R55:R71" si="57">SUM(S55:AE55)</f>
        <v>0</v>
      </c>
      <c r="S55" s="182">
        <f t="shared" ref="S55:AE59" si="58">S9+S32</f>
        <v>0</v>
      </c>
      <c r="T55" s="182">
        <f t="shared" si="58"/>
        <v>0</v>
      </c>
      <c r="U55" s="182">
        <f t="shared" si="58"/>
        <v>0</v>
      </c>
      <c r="V55" s="182">
        <f t="shared" si="58"/>
        <v>0</v>
      </c>
      <c r="W55" s="182">
        <f t="shared" si="58"/>
        <v>0</v>
      </c>
      <c r="X55" s="182">
        <f t="shared" si="58"/>
        <v>0</v>
      </c>
      <c r="Y55" s="182">
        <f t="shared" si="58"/>
        <v>0</v>
      </c>
      <c r="Z55" s="182">
        <f t="shared" si="58"/>
        <v>0</v>
      </c>
      <c r="AA55" s="182">
        <f t="shared" si="58"/>
        <v>0</v>
      </c>
      <c r="AB55" s="182">
        <f t="shared" si="58"/>
        <v>0</v>
      </c>
      <c r="AC55" s="182">
        <f t="shared" si="58"/>
        <v>0</v>
      </c>
      <c r="AD55" s="182">
        <f t="shared" si="58"/>
        <v>0</v>
      </c>
      <c r="AE55" s="182">
        <f t="shared" si="58"/>
        <v>0</v>
      </c>
      <c r="AG55" s="77">
        <f t="shared" ref="AG55:AG59" si="59">SUM(AH55:AT55)</f>
        <v>0</v>
      </c>
      <c r="AH55" s="182">
        <f t="shared" ref="AH55:AT55" si="60">AH9+AH32</f>
        <v>0</v>
      </c>
      <c r="AI55" s="182">
        <f t="shared" si="60"/>
        <v>0</v>
      </c>
      <c r="AJ55" s="182">
        <f t="shared" si="60"/>
        <v>0</v>
      </c>
      <c r="AK55" s="182">
        <f t="shared" si="60"/>
        <v>0</v>
      </c>
      <c r="AL55" s="182">
        <f t="shared" si="60"/>
        <v>0</v>
      </c>
      <c r="AM55" s="182">
        <f t="shared" si="60"/>
        <v>0</v>
      </c>
      <c r="AN55" s="182">
        <f t="shared" si="60"/>
        <v>0</v>
      </c>
      <c r="AO55" s="182">
        <f t="shared" si="60"/>
        <v>0</v>
      </c>
      <c r="AP55" s="182">
        <f t="shared" si="60"/>
        <v>0</v>
      </c>
      <c r="AQ55" s="182">
        <f t="shared" si="60"/>
        <v>0</v>
      </c>
      <c r="AR55" s="182">
        <f t="shared" si="60"/>
        <v>0</v>
      </c>
      <c r="AS55" s="182">
        <f t="shared" si="60"/>
        <v>0</v>
      </c>
      <c r="AT55" s="182">
        <f t="shared" si="60"/>
        <v>0</v>
      </c>
      <c r="AV55" s="83" t="e">
        <f t="shared" si="50"/>
        <v>#DIV/0!</v>
      </c>
      <c r="AW55" s="83" t="e">
        <f t="shared" si="51"/>
        <v>#DIV/0!</v>
      </c>
    </row>
    <row r="56" spans="1:50" s="193" customFormat="1" ht="14.4" x14ac:dyDescent="0.3">
      <c r="A56" s="84" t="s">
        <v>156</v>
      </c>
      <c r="B56" s="81" t="s">
        <v>130</v>
      </c>
      <c r="C56" s="77">
        <f t="shared" si="55"/>
        <v>2726739.9999999991</v>
      </c>
      <c r="D56" s="182">
        <f t="shared" ref="D56:O56" si="61">D10+D33</f>
        <v>192.8</v>
      </c>
      <c r="E56" s="182">
        <f t="shared" si="61"/>
        <v>0</v>
      </c>
      <c r="F56" s="182">
        <f t="shared" si="61"/>
        <v>38385.4</v>
      </c>
      <c r="G56" s="182">
        <f t="shared" si="61"/>
        <v>113241.91</v>
      </c>
      <c r="H56" s="182">
        <f t="shared" si="61"/>
        <v>761026.81</v>
      </c>
      <c r="I56" s="182">
        <f t="shared" si="61"/>
        <v>1262696.52</v>
      </c>
      <c r="J56" s="182">
        <f t="shared" si="61"/>
        <v>38063.279999999992</v>
      </c>
      <c r="K56" s="182">
        <f t="shared" si="61"/>
        <v>275299.71999999997</v>
      </c>
      <c r="L56" s="182">
        <f t="shared" si="61"/>
        <v>0</v>
      </c>
      <c r="M56" s="182">
        <f t="shared" si="61"/>
        <v>31426.07</v>
      </c>
      <c r="N56" s="182">
        <f t="shared" si="61"/>
        <v>180277.32</v>
      </c>
      <c r="O56" s="182">
        <f t="shared" si="61"/>
        <v>26130.17</v>
      </c>
      <c r="P56" s="182">
        <f t="shared" si="55"/>
        <v>0</v>
      </c>
      <c r="R56" s="77">
        <f t="shared" si="57"/>
        <v>2460000</v>
      </c>
      <c r="S56" s="182">
        <f t="shared" si="58"/>
        <v>0</v>
      </c>
      <c r="T56" s="182">
        <f t="shared" si="58"/>
        <v>0</v>
      </c>
      <c r="U56" s="182">
        <f t="shared" si="58"/>
        <v>0</v>
      </c>
      <c r="V56" s="182">
        <f t="shared" si="58"/>
        <v>250000</v>
      </c>
      <c r="W56" s="182">
        <f t="shared" si="58"/>
        <v>650000</v>
      </c>
      <c r="X56" s="182">
        <f t="shared" si="58"/>
        <v>1100000</v>
      </c>
      <c r="Y56" s="182">
        <f t="shared" si="58"/>
        <v>0</v>
      </c>
      <c r="Z56" s="182">
        <f t="shared" si="58"/>
        <v>200000</v>
      </c>
      <c r="AA56" s="182">
        <f t="shared" si="58"/>
        <v>0</v>
      </c>
      <c r="AB56" s="182">
        <f t="shared" si="58"/>
        <v>60000</v>
      </c>
      <c r="AC56" s="182">
        <f t="shared" si="58"/>
        <v>200000</v>
      </c>
      <c r="AD56" s="182">
        <f t="shared" si="58"/>
        <v>0</v>
      </c>
      <c r="AE56" s="182">
        <f t="shared" si="58"/>
        <v>0</v>
      </c>
      <c r="AG56" s="77">
        <f t="shared" si="59"/>
        <v>2410000</v>
      </c>
      <c r="AH56" s="182">
        <f t="shared" ref="AH56:AT56" si="62">AH10+AH33</f>
        <v>0</v>
      </c>
      <c r="AI56" s="182">
        <f t="shared" si="62"/>
        <v>0</v>
      </c>
      <c r="AJ56" s="182">
        <f t="shared" si="62"/>
        <v>0</v>
      </c>
      <c r="AK56" s="182">
        <f t="shared" si="62"/>
        <v>200000</v>
      </c>
      <c r="AL56" s="182">
        <f t="shared" si="62"/>
        <v>550000</v>
      </c>
      <c r="AM56" s="182">
        <f t="shared" si="62"/>
        <v>1200000</v>
      </c>
      <c r="AN56" s="182">
        <f t="shared" si="62"/>
        <v>0</v>
      </c>
      <c r="AO56" s="182">
        <f t="shared" si="62"/>
        <v>300000</v>
      </c>
      <c r="AP56" s="182">
        <f t="shared" si="62"/>
        <v>0</v>
      </c>
      <c r="AQ56" s="182">
        <f t="shared" si="62"/>
        <v>10000</v>
      </c>
      <c r="AR56" s="182">
        <f t="shared" si="62"/>
        <v>150000</v>
      </c>
      <c r="AS56" s="182">
        <f t="shared" si="62"/>
        <v>0</v>
      </c>
      <c r="AT56" s="182">
        <f t="shared" si="62"/>
        <v>0</v>
      </c>
      <c r="AV56" s="83">
        <f t="shared" si="50"/>
        <v>0.90217622508930106</v>
      </c>
      <c r="AW56" s="83">
        <f t="shared" si="51"/>
        <v>0.97967479674796742</v>
      </c>
    </row>
    <row r="57" spans="1:50" s="193" customFormat="1" ht="14.4" x14ac:dyDescent="0.3">
      <c r="A57" s="84" t="s">
        <v>157</v>
      </c>
      <c r="B57" s="81" t="s">
        <v>100</v>
      </c>
      <c r="C57" s="77">
        <f t="shared" si="55"/>
        <v>0</v>
      </c>
      <c r="D57" s="182">
        <f t="shared" ref="D57:O57" si="63">D11+D34</f>
        <v>0</v>
      </c>
      <c r="E57" s="182">
        <f t="shared" si="63"/>
        <v>0</v>
      </c>
      <c r="F57" s="182">
        <f t="shared" si="63"/>
        <v>0</v>
      </c>
      <c r="G57" s="182">
        <f t="shared" si="63"/>
        <v>0</v>
      </c>
      <c r="H57" s="182">
        <f t="shared" si="63"/>
        <v>0</v>
      </c>
      <c r="I57" s="182">
        <f t="shared" si="63"/>
        <v>0</v>
      </c>
      <c r="J57" s="182">
        <f t="shared" si="63"/>
        <v>0</v>
      </c>
      <c r="K57" s="182">
        <f t="shared" si="63"/>
        <v>0</v>
      </c>
      <c r="L57" s="182">
        <f t="shared" si="63"/>
        <v>0</v>
      </c>
      <c r="M57" s="182">
        <f t="shared" si="63"/>
        <v>0</v>
      </c>
      <c r="N57" s="182">
        <f t="shared" si="63"/>
        <v>0</v>
      </c>
      <c r="O57" s="182">
        <f t="shared" si="63"/>
        <v>0</v>
      </c>
      <c r="P57" s="182">
        <f t="shared" si="55"/>
        <v>0</v>
      </c>
      <c r="R57" s="77">
        <f t="shared" si="57"/>
        <v>0</v>
      </c>
      <c r="S57" s="182">
        <f t="shared" si="58"/>
        <v>0</v>
      </c>
      <c r="T57" s="182">
        <f t="shared" si="58"/>
        <v>0</v>
      </c>
      <c r="U57" s="182">
        <f t="shared" si="58"/>
        <v>0</v>
      </c>
      <c r="V57" s="182">
        <f t="shared" si="58"/>
        <v>0</v>
      </c>
      <c r="W57" s="182">
        <f t="shared" si="58"/>
        <v>0</v>
      </c>
      <c r="X57" s="182">
        <f t="shared" si="58"/>
        <v>0</v>
      </c>
      <c r="Y57" s="182">
        <f t="shared" si="58"/>
        <v>0</v>
      </c>
      <c r="Z57" s="182">
        <f t="shared" si="58"/>
        <v>0</v>
      </c>
      <c r="AA57" s="182">
        <f t="shared" si="58"/>
        <v>0</v>
      </c>
      <c r="AB57" s="182">
        <f t="shared" si="58"/>
        <v>0</v>
      </c>
      <c r="AC57" s="182">
        <f t="shared" si="58"/>
        <v>0</v>
      </c>
      <c r="AD57" s="182">
        <f t="shared" si="58"/>
        <v>0</v>
      </c>
      <c r="AE57" s="182">
        <f t="shared" si="58"/>
        <v>0</v>
      </c>
      <c r="AG57" s="77">
        <f t="shared" si="59"/>
        <v>0</v>
      </c>
      <c r="AH57" s="182">
        <f t="shared" ref="AH57:AT57" si="64">AH11+AH34</f>
        <v>0</v>
      </c>
      <c r="AI57" s="182">
        <f t="shared" si="64"/>
        <v>0</v>
      </c>
      <c r="AJ57" s="182">
        <f t="shared" si="64"/>
        <v>0</v>
      </c>
      <c r="AK57" s="182">
        <f t="shared" si="64"/>
        <v>0</v>
      </c>
      <c r="AL57" s="182">
        <f t="shared" si="64"/>
        <v>0</v>
      </c>
      <c r="AM57" s="182">
        <f t="shared" si="64"/>
        <v>0</v>
      </c>
      <c r="AN57" s="182">
        <f t="shared" si="64"/>
        <v>0</v>
      </c>
      <c r="AO57" s="182">
        <f t="shared" si="64"/>
        <v>0</v>
      </c>
      <c r="AP57" s="182">
        <f t="shared" si="64"/>
        <v>0</v>
      </c>
      <c r="AQ57" s="182">
        <f t="shared" si="64"/>
        <v>0</v>
      </c>
      <c r="AR57" s="182">
        <f t="shared" si="64"/>
        <v>0</v>
      </c>
      <c r="AS57" s="182">
        <f t="shared" si="64"/>
        <v>0</v>
      </c>
      <c r="AT57" s="182">
        <f t="shared" si="64"/>
        <v>0</v>
      </c>
      <c r="AV57" s="83" t="e">
        <f t="shared" si="50"/>
        <v>#DIV/0!</v>
      </c>
      <c r="AW57" s="83" t="e">
        <f t="shared" si="51"/>
        <v>#DIV/0!</v>
      </c>
    </row>
    <row r="58" spans="1:50" s="91" customFormat="1" ht="14.4" x14ac:dyDescent="0.3">
      <c r="A58" s="87" t="s">
        <v>158</v>
      </c>
      <c r="B58" s="88" t="s">
        <v>101</v>
      </c>
      <c r="C58" s="77">
        <f t="shared" si="55"/>
        <v>0</v>
      </c>
      <c r="D58" s="182">
        <f t="shared" ref="D58:O58" si="65">D12+D35</f>
        <v>0</v>
      </c>
      <c r="E58" s="182">
        <f t="shared" si="65"/>
        <v>0</v>
      </c>
      <c r="F58" s="182">
        <f t="shared" si="65"/>
        <v>0</v>
      </c>
      <c r="G58" s="182">
        <f t="shared" si="65"/>
        <v>0</v>
      </c>
      <c r="H58" s="182">
        <f t="shared" si="65"/>
        <v>0</v>
      </c>
      <c r="I58" s="182">
        <f t="shared" si="65"/>
        <v>0</v>
      </c>
      <c r="J58" s="182">
        <f t="shared" si="65"/>
        <v>0</v>
      </c>
      <c r="K58" s="182">
        <f t="shared" si="65"/>
        <v>0</v>
      </c>
      <c r="L58" s="182">
        <f t="shared" si="65"/>
        <v>0</v>
      </c>
      <c r="M58" s="182">
        <f t="shared" si="65"/>
        <v>0</v>
      </c>
      <c r="N58" s="182">
        <f t="shared" si="65"/>
        <v>0</v>
      </c>
      <c r="O58" s="182">
        <f t="shared" si="65"/>
        <v>0</v>
      </c>
      <c r="P58" s="182">
        <f t="shared" si="55"/>
        <v>0</v>
      </c>
      <c r="R58" s="77">
        <f t="shared" si="57"/>
        <v>0</v>
      </c>
      <c r="S58" s="182">
        <f t="shared" si="58"/>
        <v>0</v>
      </c>
      <c r="T58" s="182">
        <f t="shared" si="58"/>
        <v>0</v>
      </c>
      <c r="U58" s="182">
        <f t="shared" si="58"/>
        <v>0</v>
      </c>
      <c r="V58" s="182">
        <f t="shared" si="58"/>
        <v>0</v>
      </c>
      <c r="W58" s="182">
        <f t="shared" si="58"/>
        <v>0</v>
      </c>
      <c r="X58" s="182">
        <f t="shared" si="58"/>
        <v>0</v>
      </c>
      <c r="Y58" s="182">
        <f t="shared" si="58"/>
        <v>0</v>
      </c>
      <c r="Z58" s="182">
        <f t="shared" si="58"/>
        <v>0</v>
      </c>
      <c r="AA58" s="182">
        <f t="shared" si="58"/>
        <v>0</v>
      </c>
      <c r="AB58" s="182">
        <f t="shared" si="58"/>
        <v>0</v>
      </c>
      <c r="AC58" s="182">
        <f t="shared" si="58"/>
        <v>0</v>
      </c>
      <c r="AD58" s="182">
        <f t="shared" si="58"/>
        <v>0</v>
      </c>
      <c r="AE58" s="182">
        <f t="shared" si="58"/>
        <v>0</v>
      </c>
      <c r="AG58" s="77">
        <f t="shared" si="59"/>
        <v>0</v>
      </c>
      <c r="AH58" s="182">
        <f t="shared" ref="AH58:AT58" si="66">AH12+AH35</f>
        <v>0</v>
      </c>
      <c r="AI58" s="182">
        <f t="shared" si="66"/>
        <v>0</v>
      </c>
      <c r="AJ58" s="182">
        <f t="shared" si="66"/>
        <v>0</v>
      </c>
      <c r="AK58" s="182">
        <f t="shared" si="66"/>
        <v>0</v>
      </c>
      <c r="AL58" s="182">
        <f t="shared" si="66"/>
        <v>0</v>
      </c>
      <c r="AM58" s="182">
        <f t="shared" si="66"/>
        <v>0</v>
      </c>
      <c r="AN58" s="182">
        <f t="shared" si="66"/>
        <v>0</v>
      </c>
      <c r="AO58" s="182">
        <f t="shared" si="66"/>
        <v>0</v>
      </c>
      <c r="AP58" s="182">
        <f t="shared" si="66"/>
        <v>0</v>
      </c>
      <c r="AQ58" s="182">
        <f t="shared" si="66"/>
        <v>0</v>
      </c>
      <c r="AR58" s="182">
        <f t="shared" si="66"/>
        <v>0</v>
      </c>
      <c r="AS58" s="182">
        <f t="shared" si="66"/>
        <v>0</v>
      </c>
      <c r="AT58" s="182">
        <f t="shared" si="66"/>
        <v>0</v>
      </c>
      <c r="AV58" s="83" t="e">
        <f t="shared" si="50"/>
        <v>#DIV/0!</v>
      </c>
      <c r="AW58" s="83" t="e">
        <f t="shared" si="51"/>
        <v>#DIV/0!</v>
      </c>
    </row>
    <row r="59" spans="1:50" s="91" customFormat="1" ht="14.4" x14ac:dyDescent="0.3">
      <c r="A59" s="84" t="s">
        <v>159</v>
      </c>
      <c r="B59" s="192" t="s">
        <v>3</v>
      </c>
      <c r="C59" s="77">
        <f t="shared" si="55"/>
        <v>2733382.11</v>
      </c>
      <c r="D59" s="182">
        <f t="shared" ref="D59:O59" si="67">D13+D36</f>
        <v>0</v>
      </c>
      <c r="E59" s="182">
        <f t="shared" si="67"/>
        <v>2525.9499999999998</v>
      </c>
      <c r="F59" s="182">
        <f t="shared" si="67"/>
        <v>471717.09</v>
      </c>
      <c r="G59" s="182">
        <f t="shared" si="67"/>
        <v>205357.5</v>
      </c>
      <c r="H59" s="182">
        <f t="shared" si="67"/>
        <v>483630.1</v>
      </c>
      <c r="I59" s="182">
        <f t="shared" si="67"/>
        <v>119728.29000000001</v>
      </c>
      <c r="J59" s="182">
        <f t="shared" si="67"/>
        <v>209510.99999999997</v>
      </c>
      <c r="K59" s="182">
        <f t="shared" si="67"/>
        <v>-605.65</v>
      </c>
      <c r="L59" s="182">
        <f t="shared" si="67"/>
        <v>10684.32</v>
      </c>
      <c r="M59" s="182">
        <f t="shared" si="67"/>
        <v>51742.96</v>
      </c>
      <c r="N59" s="182">
        <f t="shared" si="67"/>
        <v>725900.64</v>
      </c>
      <c r="O59" s="182">
        <f t="shared" si="67"/>
        <v>393103.71</v>
      </c>
      <c r="P59" s="182">
        <f t="shared" si="55"/>
        <v>60086.2</v>
      </c>
      <c r="R59" s="77">
        <f t="shared" si="57"/>
        <v>1579792</v>
      </c>
      <c r="S59" s="182">
        <f t="shared" si="58"/>
        <v>0</v>
      </c>
      <c r="T59" s="182">
        <f t="shared" si="58"/>
        <v>0</v>
      </c>
      <c r="U59" s="182">
        <f t="shared" si="58"/>
        <v>442296</v>
      </c>
      <c r="V59" s="182">
        <f t="shared" si="58"/>
        <v>0</v>
      </c>
      <c r="W59" s="182">
        <f t="shared" si="58"/>
        <v>479496</v>
      </c>
      <c r="X59" s="182">
        <f t="shared" si="58"/>
        <v>0</v>
      </c>
      <c r="Y59" s="182">
        <f t="shared" si="58"/>
        <v>0</v>
      </c>
      <c r="Z59" s="182">
        <f t="shared" si="58"/>
        <v>0</v>
      </c>
      <c r="AA59" s="182">
        <f t="shared" si="58"/>
        <v>0</v>
      </c>
      <c r="AB59" s="182">
        <f t="shared" si="58"/>
        <v>0</v>
      </c>
      <c r="AC59" s="182">
        <f t="shared" si="58"/>
        <v>658000</v>
      </c>
      <c r="AD59" s="182">
        <f t="shared" si="58"/>
        <v>0</v>
      </c>
      <c r="AE59" s="182">
        <f t="shared" si="58"/>
        <v>0</v>
      </c>
      <c r="AG59" s="77">
        <f t="shared" si="59"/>
        <v>921792</v>
      </c>
      <c r="AH59" s="182">
        <f t="shared" ref="AH59:AT59" si="68">AH13+AH36</f>
        <v>0</v>
      </c>
      <c r="AI59" s="182">
        <f t="shared" si="68"/>
        <v>0</v>
      </c>
      <c r="AJ59" s="182">
        <f t="shared" si="68"/>
        <v>442296</v>
      </c>
      <c r="AK59" s="182">
        <f t="shared" si="68"/>
        <v>0</v>
      </c>
      <c r="AL59" s="182">
        <f t="shared" si="68"/>
        <v>479496</v>
      </c>
      <c r="AM59" s="182">
        <f t="shared" si="68"/>
        <v>0</v>
      </c>
      <c r="AN59" s="182">
        <f t="shared" si="68"/>
        <v>0</v>
      </c>
      <c r="AO59" s="182">
        <f t="shared" si="68"/>
        <v>0</v>
      </c>
      <c r="AP59" s="182">
        <f t="shared" si="68"/>
        <v>0</v>
      </c>
      <c r="AQ59" s="182">
        <f t="shared" si="68"/>
        <v>0</v>
      </c>
      <c r="AR59" s="182">
        <f t="shared" si="68"/>
        <v>0</v>
      </c>
      <c r="AS59" s="182">
        <f t="shared" si="68"/>
        <v>0</v>
      </c>
      <c r="AT59" s="182">
        <f t="shared" si="68"/>
        <v>0</v>
      </c>
      <c r="AV59" s="83">
        <f t="shared" si="50"/>
        <v>0.57796236911786913</v>
      </c>
      <c r="AW59" s="83">
        <f t="shared" si="51"/>
        <v>0.58348947203176116</v>
      </c>
    </row>
    <row r="60" spans="1:50" s="91" customFormat="1" ht="15.6" x14ac:dyDescent="0.3">
      <c r="A60" s="248" t="s">
        <v>160</v>
      </c>
      <c r="B60" s="248"/>
      <c r="C60" s="92">
        <f>SUM(C61:C69)</f>
        <v>135221123.06999999</v>
      </c>
      <c r="D60" s="171">
        <f t="shared" ref="D60:O60" si="69">SUM(D61:D69)</f>
        <v>848594.08</v>
      </c>
      <c r="E60" s="171">
        <f t="shared" si="69"/>
        <v>574951.39</v>
      </c>
      <c r="F60" s="171">
        <f t="shared" si="69"/>
        <v>5963321.9299999997</v>
      </c>
      <c r="G60" s="171">
        <f t="shared" si="69"/>
        <v>16013682.66</v>
      </c>
      <c r="H60" s="171">
        <f t="shared" si="69"/>
        <v>9920096.9000000004</v>
      </c>
      <c r="I60" s="171">
        <f t="shared" si="69"/>
        <v>27616015.170000002</v>
      </c>
      <c r="J60" s="171">
        <f t="shared" si="69"/>
        <v>12650178.639999999</v>
      </c>
      <c r="K60" s="171">
        <f t="shared" si="69"/>
        <v>5302209.87</v>
      </c>
      <c r="L60" s="171">
        <f t="shared" si="69"/>
        <v>4495612.78</v>
      </c>
      <c r="M60" s="171">
        <f t="shared" si="69"/>
        <v>14812969.370000001</v>
      </c>
      <c r="N60" s="171">
        <f t="shared" si="69"/>
        <v>33883952.469999999</v>
      </c>
      <c r="O60" s="171">
        <f t="shared" si="69"/>
        <v>3106068.6399999997</v>
      </c>
      <c r="P60" s="171">
        <f>SUM(P61:P69)</f>
        <v>33469.169999998063</v>
      </c>
      <c r="Q60" s="93"/>
      <c r="R60" s="92">
        <f>SUM(R61:R69)</f>
        <v>140018502.771</v>
      </c>
      <c r="S60" s="171">
        <f t="shared" ref="S60:AD60" si="70">SUM(S61:S69)</f>
        <v>771448.20200000005</v>
      </c>
      <c r="T60" s="171">
        <f t="shared" si="70"/>
        <v>531712.41999999993</v>
      </c>
      <c r="U60" s="171">
        <f t="shared" si="70"/>
        <v>6989706</v>
      </c>
      <c r="V60" s="171">
        <f t="shared" si="70"/>
        <v>17297041</v>
      </c>
      <c r="W60" s="171">
        <f t="shared" si="70"/>
        <v>10596289.588</v>
      </c>
      <c r="X60" s="171">
        <f t="shared" si="70"/>
        <v>29457461.559999999</v>
      </c>
      <c r="Y60" s="171">
        <f t="shared" si="70"/>
        <v>12443489.68</v>
      </c>
      <c r="Z60" s="171">
        <f t="shared" si="70"/>
        <v>5043992</v>
      </c>
      <c r="AA60" s="171">
        <f t="shared" si="70"/>
        <v>4483921</v>
      </c>
      <c r="AB60" s="171">
        <f t="shared" si="70"/>
        <v>16114084.32</v>
      </c>
      <c r="AC60" s="171">
        <f t="shared" si="70"/>
        <v>32557912</v>
      </c>
      <c r="AD60" s="171">
        <f t="shared" si="70"/>
        <v>3691925</v>
      </c>
      <c r="AE60" s="171">
        <f>SUM(AE61:AE69)</f>
        <v>39520.000999998301</v>
      </c>
      <c r="AF60" s="93"/>
      <c r="AG60" s="92">
        <f>SUM(AG61:AG69)</f>
        <v>151828792.000112</v>
      </c>
      <c r="AH60" s="171">
        <f t="shared" ref="AH60:AS60" si="71">SUM(AH61:AH69)</f>
        <v>946950.23570400011</v>
      </c>
      <c r="AI60" s="171">
        <f t="shared" si="71"/>
        <v>725119.69524800009</v>
      </c>
      <c r="AJ60" s="171">
        <f t="shared" si="71"/>
        <v>6420678.8005440002</v>
      </c>
      <c r="AK60" s="171">
        <f t="shared" si="71"/>
        <v>20775629.572232001</v>
      </c>
      <c r="AL60" s="171">
        <f t="shared" si="71"/>
        <v>12235938.713704001</v>
      </c>
      <c r="AM60" s="171">
        <f t="shared" si="71"/>
        <v>30562910.894712001</v>
      </c>
      <c r="AN60" s="171">
        <f t="shared" si="71"/>
        <v>12178679.066112002</v>
      </c>
      <c r="AO60" s="171">
        <f t="shared" si="71"/>
        <v>5655494.7551440001</v>
      </c>
      <c r="AP60" s="171">
        <f t="shared" si="71"/>
        <v>4837453.2762000002</v>
      </c>
      <c r="AQ60" s="171">
        <f t="shared" si="71"/>
        <v>18184536.449143998</v>
      </c>
      <c r="AR60" s="171">
        <f t="shared" si="71"/>
        <v>34943188.212439999</v>
      </c>
      <c r="AS60" s="171">
        <f t="shared" si="71"/>
        <v>4511060.0610079989</v>
      </c>
      <c r="AT60" s="171">
        <f>SUM(AT61:AT69)</f>
        <v>-148847.74207999185</v>
      </c>
      <c r="AU60" s="93"/>
      <c r="AV60" s="94">
        <f t="shared" si="50"/>
        <v>1.0354780347336454</v>
      </c>
      <c r="AW60" s="94">
        <f t="shared" si="51"/>
        <v>1.0843480611160921</v>
      </c>
      <c r="AX60" s="93"/>
    </row>
    <row r="61" spans="1:50" s="91" customFormat="1" ht="14.4" x14ac:dyDescent="0.3">
      <c r="A61" s="84" t="s">
        <v>161</v>
      </c>
      <c r="B61" s="192" t="s">
        <v>11</v>
      </c>
      <c r="C61" s="77">
        <f>C15+C38</f>
        <v>3737730.51</v>
      </c>
      <c r="D61" s="182">
        <f t="shared" ref="D61:O61" si="72">D15+D38</f>
        <v>0</v>
      </c>
      <c r="E61" s="182">
        <f t="shared" si="72"/>
        <v>2450</v>
      </c>
      <c r="F61" s="182">
        <f t="shared" si="72"/>
        <v>127793.93000000001</v>
      </c>
      <c r="G61" s="182">
        <f t="shared" si="72"/>
        <v>157145.05000000002</v>
      </c>
      <c r="H61" s="182">
        <f t="shared" si="72"/>
        <v>274644.89999999997</v>
      </c>
      <c r="I61" s="182">
        <f t="shared" si="72"/>
        <v>204890.59</v>
      </c>
      <c r="J61" s="182">
        <f t="shared" si="72"/>
        <v>461736.07999999996</v>
      </c>
      <c r="K61" s="182">
        <f t="shared" si="72"/>
        <v>83256.03</v>
      </c>
      <c r="L61" s="182">
        <f t="shared" si="72"/>
        <v>23486.969999999998</v>
      </c>
      <c r="M61" s="182">
        <f t="shared" si="72"/>
        <v>180320.44999999998</v>
      </c>
      <c r="N61" s="182">
        <f t="shared" si="72"/>
        <v>917941.69000000018</v>
      </c>
      <c r="O61" s="182">
        <f t="shared" si="72"/>
        <v>696082.62999999989</v>
      </c>
      <c r="P61" s="182">
        <f t="shared" ref="P61" si="73">P15+P38</f>
        <v>607982.19000000006</v>
      </c>
      <c r="R61" s="77">
        <f t="shared" si="57"/>
        <v>2481740</v>
      </c>
      <c r="S61" s="182">
        <f t="shared" ref="S61:AE61" si="74">S15+S38</f>
        <v>0</v>
      </c>
      <c r="T61" s="182">
        <f t="shared" si="74"/>
        <v>0</v>
      </c>
      <c r="U61" s="182">
        <f t="shared" si="74"/>
        <v>140000</v>
      </c>
      <c r="V61" s="182">
        <f t="shared" si="74"/>
        <v>115000</v>
      </c>
      <c r="W61" s="182">
        <f t="shared" si="74"/>
        <v>184640</v>
      </c>
      <c r="X61" s="182">
        <f t="shared" si="74"/>
        <v>325000</v>
      </c>
      <c r="Y61" s="182">
        <f t="shared" si="74"/>
        <v>160000</v>
      </c>
      <c r="Z61" s="182">
        <f t="shared" si="74"/>
        <v>56000</v>
      </c>
      <c r="AA61" s="182">
        <f t="shared" si="74"/>
        <v>29000</v>
      </c>
      <c r="AB61" s="182">
        <f t="shared" si="74"/>
        <v>197100</v>
      </c>
      <c r="AC61" s="182">
        <f t="shared" si="74"/>
        <v>475000</v>
      </c>
      <c r="AD61" s="182">
        <f t="shared" si="74"/>
        <v>565000</v>
      </c>
      <c r="AE61" s="182">
        <f t="shared" si="74"/>
        <v>235000</v>
      </c>
      <c r="AG61" s="77">
        <f t="shared" ref="AG61:AG68" si="75">SUM(AH61:AT61)</f>
        <v>2786540</v>
      </c>
      <c r="AH61" s="182">
        <f t="shared" ref="AH61:AT61" si="76">AH15+AH38</f>
        <v>0</v>
      </c>
      <c r="AI61" s="182">
        <f t="shared" si="76"/>
        <v>0</v>
      </c>
      <c r="AJ61" s="182">
        <f t="shared" si="76"/>
        <v>120000</v>
      </c>
      <c r="AK61" s="182">
        <f t="shared" si="76"/>
        <v>182040</v>
      </c>
      <c r="AL61" s="182">
        <f t="shared" si="76"/>
        <v>180000</v>
      </c>
      <c r="AM61" s="182">
        <f t="shared" si="76"/>
        <v>257000</v>
      </c>
      <c r="AN61" s="182">
        <f t="shared" si="76"/>
        <v>27000</v>
      </c>
      <c r="AO61" s="182">
        <f t="shared" si="76"/>
        <v>14000</v>
      </c>
      <c r="AP61" s="182">
        <f t="shared" si="76"/>
        <v>25500</v>
      </c>
      <c r="AQ61" s="182">
        <f t="shared" si="76"/>
        <v>535500</v>
      </c>
      <c r="AR61" s="182">
        <f t="shared" si="76"/>
        <v>679000</v>
      </c>
      <c r="AS61" s="182">
        <f t="shared" si="76"/>
        <v>530000</v>
      </c>
      <c r="AT61" s="182">
        <f t="shared" si="76"/>
        <v>236500</v>
      </c>
      <c r="AV61" s="83">
        <f t="shared" si="50"/>
        <v>0.66396975206219455</v>
      </c>
      <c r="AW61" s="83">
        <f t="shared" si="51"/>
        <v>1.1228170557753834</v>
      </c>
    </row>
    <row r="62" spans="1:50" s="91" customFormat="1" ht="14.4" x14ac:dyDescent="0.3">
      <c r="A62" s="84" t="s">
        <v>162</v>
      </c>
      <c r="B62" s="192" t="s">
        <v>13</v>
      </c>
      <c r="C62" s="77">
        <f t="shared" ref="C62:P69" si="77">C16+C39</f>
        <v>13476341.589999998</v>
      </c>
      <c r="D62" s="182">
        <f t="shared" ref="D62:O62" si="78">D16+D39</f>
        <v>25054.859999999997</v>
      </c>
      <c r="E62" s="182">
        <f t="shared" si="78"/>
        <v>659.34</v>
      </c>
      <c r="F62" s="182">
        <f t="shared" si="78"/>
        <v>626061.87999999989</v>
      </c>
      <c r="G62" s="182">
        <f t="shared" si="78"/>
        <v>1722970.79</v>
      </c>
      <c r="H62" s="182">
        <f t="shared" si="78"/>
        <v>1157584.3399999996</v>
      </c>
      <c r="I62" s="182">
        <f t="shared" si="78"/>
        <v>1572414.25</v>
      </c>
      <c r="J62" s="182">
        <f t="shared" si="78"/>
        <v>648290.45000000007</v>
      </c>
      <c r="K62" s="182">
        <f t="shared" si="78"/>
        <v>247730.28</v>
      </c>
      <c r="L62" s="182">
        <f t="shared" si="78"/>
        <v>960191.28</v>
      </c>
      <c r="M62" s="182">
        <f t="shared" si="78"/>
        <v>2895032.33</v>
      </c>
      <c r="N62" s="182">
        <f t="shared" si="78"/>
        <v>2114774.0499999998</v>
      </c>
      <c r="O62" s="182">
        <f t="shared" si="78"/>
        <v>934241.14</v>
      </c>
      <c r="P62" s="182">
        <f t="shared" si="77"/>
        <v>571336.60000000009</v>
      </c>
      <c r="R62" s="77">
        <f t="shared" si="57"/>
        <v>15061575.219999999</v>
      </c>
      <c r="S62" s="182">
        <f t="shared" ref="S62:AE69" si="79">S16+S39</f>
        <v>27000</v>
      </c>
      <c r="T62" s="182">
        <f t="shared" si="79"/>
        <v>3500</v>
      </c>
      <c r="U62" s="182">
        <f t="shared" si="79"/>
        <v>1392000</v>
      </c>
      <c r="V62" s="182">
        <f t="shared" si="79"/>
        <v>1735000</v>
      </c>
      <c r="W62" s="182">
        <f t="shared" si="79"/>
        <v>1235000</v>
      </c>
      <c r="X62" s="182">
        <f t="shared" si="79"/>
        <v>1909000</v>
      </c>
      <c r="Y62" s="182">
        <f t="shared" si="79"/>
        <v>774000</v>
      </c>
      <c r="Z62" s="182">
        <f t="shared" si="79"/>
        <v>186000</v>
      </c>
      <c r="AA62" s="182">
        <f t="shared" si="79"/>
        <v>949999.99999999988</v>
      </c>
      <c r="AB62" s="182">
        <f t="shared" si="79"/>
        <v>3067575.2199999997</v>
      </c>
      <c r="AC62" s="182">
        <f t="shared" si="79"/>
        <v>2190000</v>
      </c>
      <c r="AD62" s="182">
        <f t="shared" si="79"/>
        <v>960000</v>
      </c>
      <c r="AE62" s="182">
        <f t="shared" si="79"/>
        <v>632500</v>
      </c>
      <c r="AG62" s="77">
        <f t="shared" si="75"/>
        <v>12605900</v>
      </c>
      <c r="AH62" s="182">
        <f t="shared" ref="AH62:AT62" si="80">AH16+AH39</f>
        <v>25000</v>
      </c>
      <c r="AI62" s="182">
        <f t="shared" si="80"/>
        <v>1000</v>
      </c>
      <c r="AJ62" s="182">
        <f t="shared" si="80"/>
        <v>565000</v>
      </c>
      <c r="AK62" s="182">
        <f t="shared" si="80"/>
        <v>1867900</v>
      </c>
      <c r="AL62" s="182">
        <f t="shared" si="80"/>
        <v>1410000</v>
      </c>
      <c r="AM62" s="182">
        <f t="shared" si="80"/>
        <v>1364000</v>
      </c>
      <c r="AN62" s="182">
        <f t="shared" si="80"/>
        <v>686000</v>
      </c>
      <c r="AO62" s="182">
        <f t="shared" si="80"/>
        <v>161000</v>
      </c>
      <c r="AP62" s="182">
        <f t="shared" si="80"/>
        <v>990000</v>
      </c>
      <c r="AQ62" s="182">
        <f t="shared" si="80"/>
        <v>3215000</v>
      </c>
      <c r="AR62" s="182">
        <f t="shared" si="80"/>
        <v>890000</v>
      </c>
      <c r="AS62" s="182">
        <f t="shared" si="80"/>
        <v>850000</v>
      </c>
      <c r="AT62" s="182">
        <f t="shared" si="80"/>
        <v>581000</v>
      </c>
      <c r="AV62" s="83">
        <f t="shared" si="50"/>
        <v>1.1176308584502124</v>
      </c>
      <c r="AW62" s="83">
        <f t="shared" si="51"/>
        <v>0.83695761006862346</v>
      </c>
    </row>
    <row r="63" spans="1:50" s="91" customFormat="1" ht="14.4" x14ac:dyDescent="0.3">
      <c r="A63" s="84" t="s">
        <v>163</v>
      </c>
      <c r="B63" s="192" t="s">
        <v>15</v>
      </c>
      <c r="C63" s="77">
        <f t="shared" si="77"/>
        <v>8853085.5800000001</v>
      </c>
      <c r="D63" s="182">
        <f t="shared" ref="D63:O63" si="81">D17+D40</f>
        <v>38598.25</v>
      </c>
      <c r="E63" s="182">
        <f t="shared" si="81"/>
        <v>63038.479999999996</v>
      </c>
      <c r="F63" s="182">
        <f t="shared" si="81"/>
        <v>155848.57999999999</v>
      </c>
      <c r="G63" s="182">
        <f t="shared" si="81"/>
        <v>194787.16</v>
      </c>
      <c r="H63" s="182">
        <f t="shared" si="81"/>
        <v>59215.669999999991</v>
      </c>
      <c r="I63" s="182">
        <f t="shared" si="81"/>
        <v>322579.77999999997</v>
      </c>
      <c r="J63" s="182">
        <f t="shared" si="81"/>
        <v>5670200.9700000007</v>
      </c>
      <c r="K63" s="182">
        <f t="shared" si="81"/>
        <v>254974.40999999997</v>
      </c>
      <c r="L63" s="182">
        <f t="shared" si="81"/>
        <v>53070.2</v>
      </c>
      <c r="M63" s="182">
        <f t="shared" si="81"/>
        <v>144226.70999999996</v>
      </c>
      <c r="N63" s="182">
        <f t="shared" si="81"/>
        <v>65530.270000000004</v>
      </c>
      <c r="O63" s="182">
        <f t="shared" si="81"/>
        <v>780590.92</v>
      </c>
      <c r="P63" s="182">
        <f t="shared" si="77"/>
        <v>1050424.1800000002</v>
      </c>
      <c r="R63" s="77">
        <f t="shared" si="57"/>
        <v>8967882.6799999997</v>
      </c>
      <c r="S63" s="182">
        <f t="shared" si="79"/>
        <v>37968</v>
      </c>
      <c r="T63" s="182">
        <f t="shared" si="79"/>
        <v>59091</v>
      </c>
      <c r="U63" s="182">
        <f t="shared" si="79"/>
        <v>160856</v>
      </c>
      <c r="V63" s="182">
        <f t="shared" si="79"/>
        <v>185160</v>
      </c>
      <c r="W63" s="182">
        <f t="shared" si="79"/>
        <v>69008</v>
      </c>
      <c r="X63" s="182">
        <f t="shared" si="79"/>
        <v>365713</v>
      </c>
      <c r="Y63" s="182">
        <f t="shared" si="79"/>
        <v>5827277.6799999997</v>
      </c>
      <c r="Z63" s="182">
        <f t="shared" si="79"/>
        <v>193832</v>
      </c>
      <c r="AA63" s="182">
        <f t="shared" si="79"/>
        <v>62000</v>
      </c>
      <c r="AB63" s="182">
        <f t="shared" si="79"/>
        <v>134947</v>
      </c>
      <c r="AC63" s="182">
        <f t="shared" si="79"/>
        <v>40000</v>
      </c>
      <c r="AD63" s="182">
        <f t="shared" si="79"/>
        <v>790951</v>
      </c>
      <c r="AE63" s="182">
        <f t="shared" si="79"/>
        <v>1041079</v>
      </c>
      <c r="AG63" s="77">
        <f t="shared" si="75"/>
        <v>8158500</v>
      </c>
      <c r="AH63" s="182">
        <f t="shared" ref="AH63:AT63" si="82">AH17+AH40</f>
        <v>33000</v>
      </c>
      <c r="AI63" s="182">
        <f t="shared" si="82"/>
        <v>33500</v>
      </c>
      <c r="AJ63" s="182">
        <f t="shared" si="82"/>
        <v>152000</v>
      </c>
      <c r="AK63" s="182">
        <f t="shared" si="82"/>
        <v>217000</v>
      </c>
      <c r="AL63" s="182">
        <f t="shared" si="82"/>
        <v>45500</v>
      </c>
      <c r="AM63" s="182">
        <f t="shared" si="82"/>
        <v>342000</v>
      </c>
      <c r="AN63" s="182">
        <f t="shared" si="82"/>
        <v>5578000</v>
      </c>
      <c r="AO63" s="182">
        <f t="shared" si="82"/>
        <v>205000</v>
      </c>
      <c r="AP63" s="182">
        <f t="shared" si="82"/>
        <v>44000</v>
      </c>
      <c r="AQ63" s="182">
        <f t="shared" si="82"/>
        <v>140000</v>
      </c>
      <c r="AR63" s="182">
        <f t="shared" si="82"/>
        <v>49000</v>
      </c>
      <c r="AS63" s="182">
        <f t="shared" si="82"/>
        <v>762500</v>
      </c>
      <c r="AT63" s="182">
        <f t="shared" si="82"/>
        <v>557000</v>
      </c>
      <c r="AV63" s="83">
        <f t="shared" si="50"/>
        <v>1.0129669027778674</v>
      </c>
      <c r="AW63" s="83">
        <f t="shared" si="51"/>
        <v>0.90974651332080092</v>
      </c>
    </row>
    <row r="64" spans="1:50" s="91" customFormat="1" ht="14.4" x14ac:dyDescent="0.3">
      <c r="A64" s="84" t="s">
        <v>164</v>
      </c>
      <c r="B64" s="192" t="s">
        <v>17</v>
      </c>
      <c r="C64" s="77">
        <f t="shared" si="77"/>
        <v>31717763.049999997</v>
      </c>
      <c r="D64" s="182">
        <f t="shared" ref="D64:O64" si="83">D18+D41</f>
        <v>43060.43</v>
      </c>
      <c r="E64" s="182">
        <f t="shared" si="83"/>
        <v>18379.34</v>
      </c>
      <c r="F64" s="182">
        <f t="shared" si="83"/>
        <v>1429379.14</v>
      </c>
      <c r="G64" s="182">
        <f t="shared" si="83"/>
        <v>2758574.09</v>
      </c>
      <c r="H64" s="182">
        <f t="shared" si="83"/>
        <v>343195.95</v>
      </c>
      <c r="I64" s="182">
        <f t="shared" si="83"/>
        <v>5708696.4099999992</v>
      </c>
      <c r="J64" s="182">
        <f t="shared" si="83"/>
        <v>337221.68000000005</v>
      </c>
      <c r="K64" s="182">
        <f t="shared" si="83"/>
        <v>231104.73</v>
      </c>
      <c r="L64" s="182">
        <f t="shared" si="83"/>
        <v>1415579.3900000001</v>
      </c>
      <c r="M64" s="182">
        <f t="shared" si="83"/>
        <v>813630.55</v>
      </c>
      <c r="N64" s="182">
        <f t="shared" si="83"/>
        <v>14866228.969999999</v>
      </c>
      <c r="O64" s="182">
        <f t="shared" si="83"/>
        <v>1175998.01</v>
      </c>
      <c r="P64" s="182">
        <f t="shared" si="77"/>
        <v>2576714.3600000003</v>
      </c>
      <c r="R64" s="77">
        <f t="shared" si="57"/>
        <v>30881179.547000002</v>
      </c>
      <c r="S64" s="182">
        <f t="shared" si="79"/>
        <v>34239.210000000006</v>
      </c>
      <c r="T64" s="182">
        <f t="shared" si="79"/>
        <v>22023.34</v>
      </c>
      <c r="U64" s="182">
        <f t="shared" si="79"/>
        <v>1293610</v>
      </c>
      <c r="V64" s="182">
        <f t="shared" si="79"/>
        <v>2741052</v>
      </c>
      <c r="W64" s="182">
        <f t="shared" si="79"/>
        <v>396955</v>
      </c>
      <c r="X64" s="182">
        <f t="shared" si="79"/>
        <v>5581276</v>
      </c>
      <c r="Y64" s="182">
        <f t="shared" si="79"/>
        <v>350552</v>
      </c>
      <c r="Z64" s="182">
        <f t="shared" si="79"/>
        <v>254020</v>
      </c>
      <c r="AA64" s="182">
        <f t="shared" si="79"/>
        <v>1442000</v>
      </c>
      <c r="AB64" s="182">
        <f t="shared" si="79"/>
        <v>826029.9</v>
      </c>
      <c r="AC64" s="182">
        <f t="shared" si="79"/>
        <v>13632420</v>
      </c>
      <c r="AD64" s="182">
        <f t="shared" si="79"/>
        <v>1756174.0000000002</v>
      </c>
      <c r="AE64" s="182">
        <f t="shared" si="79"/>
        <v>2550828.0970000001</v>
      </c>
      <c r="AG64" s="77">
        <f t="shared" si="75"/>
        <v>32174542.199999999</v>
      </c>
      <c r="AH64" s="182">
        <f t="shared" ref="AH64:AT64" si="84">AH18+AH41</f>
        <v>40500</v>
      </c>
      <c r="AI64" s="182">
        <f t="shared" si="84"/>
        <v>22000</v>
      </c>
      <c r="AJ64" s="182">
        <f t="shared" si="84"/>
        <v>1968000</v>
      </c>
      <c r="AK64" s="182">
        <f t="shared" si="84"/>
        <v>2314400</v>
      </c>
      <c r="AL64" s="182">
        <f t="shared" si="84"/>
        <v>477500</v>
      </c>
      <c r="AM64" s="182">
        <f t="shared" si="84"/>
        <v>5526542.2000000002</v>
      </c>
      <c r="AN64" s="182">
        <f t="shared" si="84"/>
        <v>272000</v>
      </c>
      <c r="AO64" s="182">
        <f t="shared" si="84"/>
        <v>230000</v>
      </c>
      <c r="AP64" s="182">
        <f t="shared" si="84"/>
        <v>1428000</v>
      </c>
      <c r="AQ64" s="182">
        <f t="shared" si="84"/>
        <v>761500</v>
      </c>
      <c r="AR64" s="182">
        <f t="shared" si="84"/>
        <v>14627000</v>
      </c>
      <c r="AS64" s="182">
        <f t="shared" si="84"/>
        <v>1662000</v>
      </c>
      <c r="AT64" s="182">
        <f t="shared" si="84"/>
        <v>2845100</v>
      </c>
      <c r="AV64" s="83">
        <f t="shared" si="50"/>
        <v>0.97362413289735461</v>
      </c>
      <c r="AW64" s="83">
        <f t="shared" si="51"/>
        <v>1.0418819058071129</v>
      </c>
    </row>
    <row r="65" spans="1:50" s="91" customFormat="1" ht="14.4" x14ac:dyDescent="0.3">
      <c r="A65" s="87" t="s">
        <v>165</v>
      </c>
      <c r="B65" s="192" t="s">
        <v>19</v>
      </c>
      <c r="C65" s="77">
        <f t="shared" si="77"/>
        <v>41268750</v>
      </c>
      <c r="D65" s="182">
        <f t="shared" ref="D65:O65" si="85">D19+D42</f>
        <v>406770</v>
      </c>
      <c r="E65" s="182">
        <f t="shared" si="85"/>
        <v>265719</v>
      </c>
      <c r="F65" s="182">
        <f t="shared" si="85"/>
        <v>1055164</v>
      </c>
      <c r="G65" s="182">
        <f t="shared" si="85"/>
        <v>3462941</v>
      </c>
      <c r="H65" s="182">
        <f t="shared" si="85"/>
        <v>2723602</v>
      </c>
      <c r="I65" s="182">
        <f t="shared" si="85"/>
        <v>9124046</v>
      </c>
      <c r="J65" s="182">
        <f t="shared" si="85"/>
        <v>1690707</v>
      </c>
      <c r="K65" s="182">
        <f t="shared" si="85"/>
        <v>2248860</v>
      </c>
      <c r="L65" s="182">
        <f t="shared" si="85"/>
        <v>989301</v>
      </c>
      <c r="M65" s="182">
        <f t="shared" si="85"/>
        <v>4324887</v>
      </c>
      <c r="N65" s="182">
        <f t="shared" si="85"/>
        <v>5087183</v>
      </c>
      <c r="O65" s="182">
        <f t="shared" si="85"/>
        <v>2760025</v>
      </c>
      <c r="P65" s="182">
        <f t="shared" si="77"/>
        <v>7129545</v>
      </c>
      <c r="R65" s="77">
        <f t="shared" si="57"/>
        <v>45833204.649999999</v>
      </c>
      <c r="S65" s="182">
        <f t="shared" si="79"/>
        <v>412677.20000000007</v>
      </c>
      <c r="T65" s="182">
        <f t="shared" si="79"/>
        <v>239778</v>
      </c>
      <c r="U65" s="182">
        <f t="shared" si="79"/>
        <v>1334000</v>
      </c>
      <c r="V65" s="182">
        <f t="shared" si="79"/>
        <v>3700000</v>
      </c>
      <c r="W65" s="182">
        <f t="shared" si="79"/>
        <v>2835019.55</v>
      </c>
      <c r="X65" s="182">
        <f t="shared" si="79"/>
        <v>10216000</v>
      </c>
      <c r="Y65" s="182">
        <f t="shared" si="79"/>
        <v>1952000</v>
      </c>
      <c r="Z65" s="182">
        <f t="shared" si="79"/>
        <v>2224000</v>
      </c>
      <c r="AA65" s="182">
        <f t="shared" si="79"/>
        <v>1062000</v>
      </c>
      <c r="AB65" s="182">
        <f t="shared" si="79"/>
        <v>4688095</v>
      </c>
      <c r="AC65" s="182">
        <f t="shared" si="79"/>
        <v>5179750</v>
      </c>
      <c r="AD65" s="182">
        <f t="shared" si="79"/>
        <v>3342500</v>
      </c>
      <c r="AE65" s="182">
        <f t="shared" si="79"/>
        <v>8647384.9000000004</v>
      </c>
      <c r="AG65" s="77">
        <f t="shared" si="75"/>
        <v>54014384.82500001</v>
      </c>
      <c r="AH65" s="182">
        <f t="shared" ref="AH65:AT65" si="86">AH19+AH42</f>
        <v>538693.59000000008</v>
      </c>
      <c r="AI65" s="182">
        <f t="shared" si="86"/>
        <v>384272.58000000007</v>
      </c>
      <c r="AJ65" s="182">
        <f t="shared" si="86"/>
        <v>1046450.7400000001</v>
      </c>
      <c r="AK65" s="182">
        <f t="shared" si="86"/>
        <v>5373763.7800000012</v>
      </c>
      <c r="AL65" s="182">
        <f t="shared" si="86"/>
        <v>3221639.6000000006</v>
      </c>
      <c r="AM65" s="182">
        <f t="shared" si="86"/>
        <v>11433777.869999999</v>
      </c>
      <c r="AN65" s="182">
        <f t="shared" si="86"/>
        <v>2296223.8700000006</v>
      </c>
      <c r="AO65" s="182">
        <f t="shared" si="86"/>
        <v>2760406.49</v>
      </c>
      <c r="AP65" s="182">
        <f t="shared" si="86"/>
        <v>1193891.925</v>
      </c>
      <c r="AQ65" s="182">
        <f t="shared" si="86"/>
        <v>6163365.6500000004</v>
      </c>
      <c r="AR65" s="182">
        <f t="shared" si="86"/>
        <v>6762448.0200000005</v>
      </c>
      <c r="AS65" s="182">
        <f t="shared" si="86"/>
        <v>3319317.3399999989</v>
      </c>
      <c r="AT65" s="182">
        <f t="shared" si="86"/>
        <v>9520133.3700000029</v>
      </c>
      <c r="AV65" s="83">
        <f t="shared" si="50"/>
        <v>1.1106031718915643</v>
      </c>
      <c r="AW65" s="83">
        <f t="shared" si="51"/>
        <v>1.1784989777056756</v>
      </c>
    </row>
    <row r="66" spans="1:50" s="91" customFormat="1" ht="14.4" x14ac:dyDescent="0.3">
      <c r="A66" s="87" t="s">
        <v>166</v>
      </c>
      <c r="B66" s="192" t="s">
        <v>24</v>
      </c>
      <c r="C66" s="77">
        <f t="shared" si="77"/>
        <v>14892202.220000001</v>
      </c>
      <c r="D66" s="182">
        <f t="shared" ref="D66:O66" si="87">D20+D43</f>
        <v>147947.96</v>
      </c>
      <c r="E66" s="182">
        <f t="shared" si="87"/>
        <v>94333.6</v>
      </c>
      <c r="F66" s="182">
        <f t="shared" si="87"/>
        <v>376895.71</v>
      </c>
      <c r="G66" s="182">
        <f t="shared" si="87"/>
        <v>1236804.6199999999</v>
      </c>
      <c r="H66" s="182">
        <f t="shared" si="87"/>
        <v>971185.7</v>
      </c>
      <c r="I66" s="182">
        <f t="shared" si="87"/>
        <v>3269025.28</v>
      </c>
      <c r="J66" s="182">
        <f t="shared" si="87"/>
        <v>609995.17000000004</v>
      </c>
      <c r="K66" s="182">
        <f t="shared" si="87"/>
        <v>807776.72000000009</v>
      </c>
      <c r="L66" s="182">
        <f t="shared" si="87"/>
        <v>357116.77</v>
      </c>
      <c r="M66" s="182">
        <f t="shared" si="87"/>
        <v>1561082.0199999998</v>
      </c>
      <c r="N66" s="182">
        <f t="shared" si="87"/>
        <v>1813364.9900000002</v>
      </c>
      <c r="O66" s="182">
        <f t="shared" si="87"/>
        <v>1032244.34</v>
      </c>
      <c r="P66" s="182">
        <f t="shared" si="77"/>
        <v>2614429.3400000003</v>
      </c>
      <c r="R66" s="77">
        <f t="shared" si="57"/>
        <v>16454844.673999999</v>
      </c>
      <c r="S66" s="182">
        <f t="shared" si="79"/>
        <v>148563.79200000002</v>
      </c>
      <c r="T66" s="182">
        <f t="shared" si="79"/>
        <v>86320.08</v>
      </c>
      <c r="U66" s="182">
        <f t="shared" si="79"/>
        <v>480240</v>
      </c>
      <c r="V66" s="182">
        <f t="shared" si="79"/>
        <v>1337000</v>
      </c>
      <c r="W66" s="182">
        <f t="shared" si="79"/>
        <v>1018507.0379999999</v>
      </c>
      <c r="X66" s="182">
        <f t="shared" si="79"/>
        <v>3676160</v>
      </c>
      <c r="Y66" s="182">
        <f t="shared" si="79"/>
        <v>702060</v>
      </c>
      <c r="Z66" s="182">
        <f t="shared" si="79"/>
        <v>800640</v>
      </c>
      <c r="AA66" s="182">
        <f t="shared" si="79"/>
        <v>366920.99999999994</v>
      </c>
      <c r="AB66" s="182">
        <f t="shared" si="79"/>
        <v>1687594.2000000002</v>
      </c>
      <c r="AC66" s="182">
        <f t="shared" si="79"/>
        <v>1854540</v>
      </c>
      <c r="AD66" s="182">
        <f t="shared" si="79"/>
        <v>1183400</v>
      </c>
      <c r="AE66" s="182">
        <f t="shared" si="79"/>
        <v>3112898.5640000002</v>
      </c>
      <c r="AG66" s="77">
        <f t="shared" si="75"/>
        <v>19621420.995112002</v>
      </c>
      <c r="AH66" s="182">
        <f t="shared" ref="AH66:AT66" si="88">AH20+AH43</f>
        <v>192819.14570400002</v>
      </c>
      <c r="AI66" s="182">
        <f t="shared" si="88"/>
        <v>140490.05524800002</v>
      </c>
      <c r="AJ66" s="182">
        <f t="shared" si="88"/>
        <v>382582.39054400008</v>
      </c>
      <c r="AK66" s="182">
        <f t="shared" si="88"/>
        <v>1962548.5122320005</v>
      </c>
      <c r="AL66" s="182">
        <f t="shared" si="88"/>
        <v>1168621.1037040004</v>
      </c>
      <c r="AM66" s="182">
        <f t="shared" si="88"/>
        <v>4145165.024712</v>
      </c>
      <c r="AN66" s="182">
        <f t="shared" si="88"/>
        <v>836240.04611200024</v>
      </c>
      <c r="AO66" s="182">
        <f t="shared" si="88"/>
        <v>1004330.605144</v>
      </c>
      <c r="AP66" s="182">
        <f t="shared" si="88"/>
        <v>429061.35120000009</v>
      </c>
      <c r="AQ66" s="182">
        <f t="shared" si="88"/>
        <v>2250172.2191440002</v>
      </c>
      <c r="AR66" s="182">
        <f t="shared" si="88"/>
        <v>2455875.1724400003</v>
      </c>
      <c r="AS66" s="182">
        <f t="shared" si="88"/>
        <v>1190303.6310079996</v>
      </c>
      <c r="AT66" s="182">
        <f t="shared" si="88"/>
        <v>3463211.7379200011</v>
      </c>
      <c r="AV66" s="83">
        <f t="shared" si="50"/>
        <v>1.1049302467771618</v>
      </c>
      <c r="AW66" s="83">
        <f t="shared" si="51"/>
        <v>1.1924403653664051</v>
      </c>
    </row>
    <row r="67" spans="1:50" s="91" customFormat="1" ht="14.4" x14ac:dyDescent="0.3">
      <c r="A67" s="97" t="s">
        <v>167</v>
      </c>
      <c r="B67" s="192" t="s">
        <v>26</v>
      </c>
      <c r="C67" s="77">
        <f t="shared" si="77"/>
        <v>385739.76</v>
      </c>
      <c r="D67" s="182">
        <f t="shared" ref="D67:O67" si="89">D21+D44</f>
        <v>0</v>
      </c>
      <c r="E67" s="182">
        <f t="shared" si="89"/>
        <v>0</v>
      </c>
      <c r="F67" s="182">
        <f t="shared" si="89"/>
        <v>0</v>
      </c>
      <c r="G67" s="182">
        <f t="shared" si="89"/>
        <v>15274</v>
      </c>
      <c r="H67" s="182">
        <f t="shared" si="89"/>
        <v>17176</v>
      </c>
      <c r="I67" s="182">
        <f t="shared" si="89"/>
        <v>18258</v>
      </c>
      <c r="J67" s="182">
        <f t="shared" si="89"/>
        <v>3986</v>
      </c>
      <c r="K67" s="182">
        <f t="shared" si="89"/>
        <v>1500</v>
      </c>
      <c r="L67" s="182">
        <f t="shared" si="89"/>
        <v>6675</v>
      </c>
      <c r="M67" s="182">
        <f t="shared" si="89"/>
        <v>29343</v>
      </c>
      <c r="N67" s="182">
        <f t="shared" si="89"/>
        <v>144810</v>
      </c>
      <c r="O67" s="182">
        <f t="shared" si="89"/>
        <v>110647</v>
      </c>
      <c r="P67" s="182">
        <f t="shared" si="77"/>
        <v>38070.76</v>
      </c>
      <c r="R67" s="77">
        <f t="shared" si="57"/>
        <v>467500</v>
      </c>
      <c r="S67" s="182">
        <f t="shared" si="79"/>
        <v>0</v>
      </c>
      <c r="T67" s="182">
        <f t="shared" si="79"/>
        <v>0</v>
      </c>
      <c r="U67" s="182">
        <f t="shared" si="79"/>
        <v>0</v>
      </c>
      <c r="V67" s="182">
        <f t="shared" si="79"/>
        <v>17000</v>
      </c>
      <c r="W67" s="182">
        <f t="shared" si="79"/>
        <v>17000</v>
      </c>
      <c r="X67" s="182">
        <f t="shared" si="79"/>
        <v>12600</v>
      </c>
      <c r="Y67" s="182">
        <f t="shared" si="79"/>
        <v>3600</v>
      </c>
      <c r="Z67" s="182">
        <f t="shared" si="79"/>
        <v>1500</v>
      </c>
      <c r="AA67" s="182">
        <f t="shared" si="79"/>
        <v>9000</v>
      </c>
      <c r="AB67" s="182">
        <f t="shared" si="79"/>
        <v>41300</v>
      </c>
      <c r="AC67" s="182">
        <f t="shared" si="79"/>
        <v>190000</v>
      </c>
      <c r="AD67" s="182">
        <f t="shared" si="79"/>
        <v>129899.99999999999</v>
      </c>
      <c r="AE67" s="182">
        <f t="shared" si="79"/>
        <v>45600</v>
      </c>
      <c r="AG67" s="77">
        <f t="shared" si="75"/>
        <v>478100</v>
      </c>
      <c r="AH67" s="182">
        <f t="shared" ref="AH67:AT67" si="90">AH21+AH44</f>
        <v>0</v>
      </c>
      <c r="AI67" s="182">
        <f t="shared" si="90"/>
        <v>0</v>
      </c>
      <c r="AJ67" s="182">
        <f t="shared" si="90"/>
        <v>0</v>
      </c>
      <c r="AK67" s="182">
        <f t="shared" si="90"/>
        <v>29000</v>
      </c>
      <c r="AL67" s="182">
        <f t="shared" si="90"/>
        <v>16500</v>
      </c>
      <c r="AM67" s="182">
        <f t="shared" si="90"/>
        <v>18500</v>
      </c>
      <c r="AN67" s="182">
        <f t="shared" si="90"/>
        <v>4000</v>
      </c>
      <c r="AO67" s="182">
        <f t="shared" si="90"/>
        <v>3000</v>
      </c>
      <c r="AP67" s="182">
        <f t="shared" si="90"/>
        <v>8000</v>
      </c>
      <c r="AQ67" s="182">
        <f t="shared" si="90"/>
        <v>43000</v>
      </c>
      <c r="AR67" s="182">
        <f t="shared" si="90"/>
        <v>151000</v>
      </c>
      <c r="AS67" s="182">
        <f t="shared" si="90"/>
        <v>132000</v>
      </c>
      <c r="AT67" s="182">
        <f t="shared" si="90"/>
        <v>73100</v>
      </c>
      <c r="AV67" s="83">
        <f t="shared" si="50"/>
        <v>1.2119569940106769</v>
      </c>
      <c r="AW67" s="83">
        <f t="shared" si="51"/>
        <v>1.0226737967914439</v>
      </c>
    </row>
    <row r="68" spans="1:50" s="91" customFormat="1" ht="14.4" x14ac:dyDescent="0.3">
      <c r="A68" s="87" t="s">
        <v>168</v>
      </c>
      <c r="B68" s="194" t="s">
        <v>28</v>
      </c>
      <c r="C68" s="77">
        <f t="shared" si="77"/>
        <v>10265340</v>
      </c>
      <c r="D68" s="182">
        <f t="shared" ref="D68:O68" si="91">D22+D45</f>
        <v>0</v>
      </c>
      <c r="E68" s="182">
        <f t="shared" si="91"/>
        <v>205.7</v>
      </c>
      <c r="F68" s="182">
        <f t="shared" si="91"/>
        <v>1006315.6099999999</v>
      </c>
      <c r="G68" s="182">
        <f t="shared" si="91"/>
        <v>2580736.5100000002</v>
      </c>
      <c r="H68" s="182">
        <f t="shared" si="91"/>
        <v>1548001.95</v>
      </c>
      <c r="I68" s="182">
        <f t="shared" si="91"/>
        <v>1035129.9299999999</v>
      </c>
      <c r="J68" s="182">
        <f t="shared" si="91"/>
        <v>218544.34999999998</v>
      </c>
      <c r="K68" s="182">
        <f t="shared" si="91"/>
        <v>46989.66</v>
      </c>
      <c r="L68" s="182">
        <f t="shared" si="91"/>
        <v>200976</v>
      </c>
      <c r="M68" s="182">
        <f t="shared" si="91"/>
        <v>1291732.3600000001</v>
      </c>
      <c r="N68" s="182">
        <f t="shared" si="91"/>
        <v>1059852.02</v>
      </c>
      <c r="O68" s="182">
        <f t="shared" si="91"/>
        <v>596992.87</v>
      </c>
      <c r="P68" s="182">
        <f t="shared" si="77"/>
        <v>679863.04</v>
      </c>
      <c r="R68" s="77">
        <f t="shared" si="57"/>
        <v>10445176</v>
      </c>
      <c r="S68" s="182">
        <f t="shared" si="79"/>
        <v>0</v>
      </c>
      <c r="T68" s="182">
        <f t="shared" si="79"/>
        <v>0</v>
      </c>
      <c r="U68" s="182">
        <f t="shared" si="79"/>
        <v>1050000</v>
      </c>
      <c r="V68" s="182">
        <f t="shared" si="79"/>
        <v>2344829</v>
      </c>
      <c r="W68" s="182">
        <f t="shared" si="79"/>
        <v>1370160</v>
      </c>
      <c r="X68" s="182">
        <f t="shared" si="79"/>
        <v>1115000</v>
      </c>
      <c r="Y68" s="182">
        <f t="shared" si="79"/>
        <v>225000</v>
      </c>
      <c r="Z68" s="182">
        <f t="shared" si="79"/>
        <v>27000</v>
      </c>
      <c r="AA68" s="182">
        <f t="shared" si="79"/>
        <v>199999.99999999991</v>
      </c>
      <c r="AB68" s="182">
        <f t="shared" si="79"/>
        <v>1610087</v>
      </c>
      <c r="AC68" s="182">
        <f t="shared" si="79"/>
        <v>1120000</v>
      </c>
      <c r="AD68" s="182">
        <f t="shared" si="79"/>
        <v>650000</v>
      </c>
      <c r="AE68" s="182">
        <f t="shared" si="79"/>
        <v>733100.00000000012</v>
      </c>
      <c r="AG68" s="77">
        <f t="shared" si="75"/>
        <v>12163500</v>
      </c>
      <c r="AH68" s="182">
        <f t="shared" ref="AH68:AT68" si="92">AH22+AH45</f>
        <v>0</v>
      </c>
      <c r="AI68" s="182">
        <f t="shared" si="92"/>
        <v>2000</v>
      </c>
      <c r="AJ68" s="182">
        <f t="shared" si="92"/>
        <v>1000000</v>
      </c>
      <c r="AK68" s="182">
        <f t="shared" si="92"/>
        <v>3780000</v>
      </c>
      <c r="AL68" s="182">
        <f t="shared" si="92"/>
        <v>2370000</v>
      </c>
      <c r="AM68" s="182">
        <f t="shared" si="92"/>
        <v>915000</v>
      </c>
      <c r="AN68" s="182">
        <f t="shared" si="92"/>
        <v>225000</v>
      </c>
      <c r="AO68" s="182">
        <f t="shared" si="92"/>
        <v>30000</v>
      </c>
      <c r="AP68" s="182">
        <f t="shared" si="92"/>
        <v>200000</v>
      </c>
      <c r="AQ68" s="182">
        <f t="shared" si="92"/>
        <v>1140000</v>
      </c>
      <c r="AR68" s="182">
        <f t="shared" si="92"/>
        <v>1550000</v>
      </c>
      <c r="AS68" s="182">
        <f t="shared" si="92"/>
        <v>520000</v>
      </c>
      <c r="AT68" s="182">
        <f t="shared" si="92"/>
        <v>431500</v>
      </c>
      <c r="AV68" s="83">
        <f t="shared" si="50"/>
        <v>1.0175187572939619</v>
      </c>
      <c r="AW68" s="83">
        <f t="shared" si="51"/>
        <v>1.1645088603581213</v>
      </c>
    </row>
    <row r="69" spans="1:50" s="93" customFormat="1" ht="14.4" x14ac:dyDescent="0.3">
      <c r="A69" s="84" t="s">
        <v>169</v>
      </c>
      <c r="B69" s="194" t="s">
        <v>30</v>
      </c>
      <c r="C69" s="77">
        <f t="shared" si="77"/>
        <v>10624170.360000003</v>
      </c>
      <c r="D69" s="182">
        <f t="shared" ref="D69:O69" si="93">D23+D46</f>
        <v>187162.58</v>
      </c>
      <c r="E69" s="182">
        <f t="shared" si="93"/>
        <v>130165.92999999998</v>
      </c>
      <c r="F69" s="182">
        <f t="shared" si="93"/>
        <v>1185863.0799999998</v>
      </c>
      <c r="G69" s="182">
        <f t="shared" si="93"/>
        <v>3884449.4400000004</v>
      </c>
      <c r="H69" s="182">
        <f t="shared" si="93"/>
        <v>2825490.39</v>
      </c>
      <c r="I69" s="182">
        <f t="shared" si="93"/>
        <v>6360974.9299999997</v>
      </c>
      <c r="J69" s="182">
        <f t="shared" si="93"/>
        <v>3009496.94</v>
      </c>
      <c r="K69" s="182">
        <f t="shared" si="93"/>
        <v>1380018.0399999998</v>
      </c>
      <c r="L69" s="182">
        <f t="shared" si="93"/>
        <v>489216.17000000004</v>
      </c>
      <c r="M69" s="182">
        <f t="shared" si="93"/>
        <v>3572714.95</v>
      </c>
      <c r="N69" s="182">
        <f t="shared" si="93"/>
        <v>7814267.4800000004</v>
      </c>
      <c r="O69" s="182">
        <f t="shared" si="93"/>
        <v>-4980753.2700000005</v>
      </c>
      <c r="P69" s="182">
        <f t="shared" si="77"/>
        <v>-15234896.300000001</v>
      </c>
      <c r="Q69" s="91"/>
      <c r="R69" s="77">
        <f t="shared" si="57"/>
        <v>9425399.9999999963</v>
      </c>
      <c r="S69" s="182">
        <f t="shared" si="79"/>
        <v>111000</v>
      </c>
      <c r="T69" s="182">
        <f t="shared" si="79"/>
        <v>121000</v>
      </c>
      <c r="U69" s="182">
        <f t="shared" si="79"/>
        <v>1139000</v>
      </c>
      <c r="V69" s="182">
        <f t="shared" si="79"/>
        <v>5122000</v>
      </c>
      <c r="W69" s="182">
        <f t="shared" si="79"/>
        <v>3470000</v>
      </c>
      <c r="X69" s="182">
        <f t="shared" si="79"/>
        <v>6256712.5599999996</v>
      </c>
      <c r="Y69" s="182">
        <f t="shared" si="79"/>
        <v>2449000</v>
      </c>
      <c r="Z69" s="182">
        <f t="shared" si="79"/>
        <v>1301000</v>
      </c>
      <c r="AA69" s="182">
        <f t="shared" si="79"/>
        <v>363000</v>
      </c>
      <c r="AB69" s="182">
        <f t="shared" si="79"/>
        <v>3861356</v>
      </c>
      <c r="AC69" s="182">
        <f t="shared" si="79"/>
        <v>7876202</v>
      </c>
      <c r="AD69" s="182">
        <f t="shared" si="79"/>
        <v>-5686000</v>
      </c>
      <c r="AE69" s="182">
        <f t="shared" si="79"/>
        <v>-16958870.560000002</v>
      </c>
      <c r="AF69" s="91"/>
      <c r="AG69" s="77">
        <f>SUM(AH69:AT69)+0.01</f>
        <v>9825903.9800000023</v>
      </c>
      <c r="AH69" s="182">
        <f t="shared" ref="AH69:AT69" si="94">AH23+AH46</f>
        <v>116937.5</v>
      </c>
      <c r="AI69" s="182">
        <f t="shared" si="94"/>
        <v>141857.06</v>
      </c>
      <c r="AJ69" s="182">
        <f t="shared" si="94"/>
        <v>1186645.67</v>
      </c>
      <c r="AK69" s="182">
        <f t="shared" si="94"/>
        <v>5048977.28</v>
      </c>
      <c r="AL69" s="182">
        <f t="shared" si="94"/>
        <v>3346178.01</v>
      </c>
      <c r="AM69" s="182">
        <f t="shared" si="94"/>
        <v>6560925.7999999998</v>
      </c>
      <c r="AN69" s="182">
        <f t="shared" si="94"/>
        <v>2254215.15</v>
      </c>
      <c r="AO69" s="182">
        <f t="shared" si="94"/>
        <v>1247757.6599999999</v>
      </c>
      <c r="AP69" s="182">
        <f t="shared" si="94"/>
        <v>519000</v>
      </c>
      <c r="AQ69" s="182">
        <f t="shared" si="94"/>
        <v>3935998.58</v>
      </c>
      <c r="AR69" s="182">
        <f t="shared" si="94"/>
        <v>7778865.0199999996</v>
      </c>
      <c r="AS69" s="182">
        <f t="shared" si="94"/>
        <v>-4455060.91</v>
      </c>
      <c r="AT69" s="182">
        <f t="shared" si="94"/>
        <v>-17856392.849999998</v>
      </c>
      <c r="AU69" s="91"/>
      <c r="AV69" s="83">
        <f t="shared" si="50"/>
        <v>0.88716574382943103</v>
      </c>
      <c r="AW69" s="83">
        <f t="shared" si="51"/>
        <v>1.0424919876079537</v>
      </c>
      <c r="AX69" s="91"/>
    </row>
    <row r="70" spans="1:50" s="91" customFormat="1" ht="14.4" x14ac:dyDescent="0.3">
      <c r="A70" s="100" t="s">
        <v>119</v>
      </c>
      <c r="B70" s="195"/>
      <c r="C70" s="73">
        <f>C53-C60</f>
        <v>-100877943.84</v>
      </c>
      <c r="D70" s="165">
        <f t="shared" ref="D70:O70" si="95">D53-D60</f>
        <v>-801271.7</v>
      </c>
      <c r="E70" s="165">
        <f t="shared" si="95"/>
        <v>-517794.29000000004</v>
      </c>
      <c r="F70" s="165">
        <f t="shared" si="95"/>
        <v>-3522731.9899999998</v>
      </c>
      <c r="G70" s="165">
        <f t="shared" si="95"/>
        <v>-10381936.879999999</v>
      </c>
      <c r="H70" s="165">
        <f t="shared" si="95"/>
        <v>-8056895.6699999999</v>
      </c>
      <c r="I70" s="165">
        <f t="shared" si="95"/>
        <v>-25818545.940000001</v>
      </c>
      <c r="J70" s="165">
        <f t="shared" si="95"/>
        <v>-12312849.509999998</v>
      </c>
      <c r="K70" s="165">
        <f t="shared" si="95"/>
        <v>-4104679.0300000003</v>
      </c>
      <c r="L70" s="165">
        <f t="shared" si="95"/>
        <v>183653.99000000022</v>
      </c>
      <c r="M70" s="165">
        <f t="shared" si="95"/>
        <v>-13496120.020000001</v>
      </c>
      <c r="N70" s="165">
        <f t="shared" si="95"/>
        <v>-22571047.809999999</v>
      </c>
      <c r="O70" s="165">
        <f t="shared" si="95"/>
        <v>458382.08000000054</v>
      </c>
      <c r="P70" s="165">
        <f t="shared" ref="P70" si="96">P53-P60</f>
        <v>63892.930000001928</v>
      </c>
      <c r="Q70" s="101"/>
      <c r="R70" s="73">
        <f>R53-R60</f>
        <v>-105643000.001</v>
      </c>
      <c r="S70" s="165">
        <f t="shared" ref="S70:AE70" si="97">S53-S60</f>
        <v>-731448.20200000005</v>
      </c>
      <c r="T70" s="165">
        <f t="shared" si="97"/>
        <v>-481712.41999999993</v>
      </c>
      <c r="U70" s="165">
        <f t="shared" si="97"/>
        <v>-4587410</v>
      </c>
      <c r="V70" s="165">
        <f t="shared" si="97"/>
        <v>-11547041</v>
      </c>
      <c r="W70" s="165">
        <f t="shared" si="97"/>
        <v>-8786793.5879999995</v>
      </c>
      <c r="X70" s="165">
        <f t="shared" si="97"/>
        <v>-27977461.559999999</v>
      </c>
      <c r="Y70" s="165">
        <f t="shared" si="97"/>
        <v>-12367778.91</v>
      </c>
      <c r="Z70" s="165">
        <f t="shared" si="97"/>
        <v>-4093992</v>
      </c>
      <c r="AA70" s="165">
        <f t="shared" si="97"/>
        <v>266078.99999999907</v>
      </c>
      <c r="AB70" s="165">
        <f t="shared" si="97"/>
        <v>-14644084.32</v>
      </c>
      <c r="AC70" s="165">
        <f t="shared" si="97"/>
        <v>-20799912</v>
      </c>
      <c r="AD70" s="165">
        <f t="shared" si="97"/>
        <v>108075</v>
      </c>
      <c r="AE70" s="165">
        <f t="shared" si="97"/>
        <v>479.99900000169873</v>
      </c>
      <c r="AF70" s="101"/>
      <c r="AG70" s="73">
        <f>AG53-AG60</f>
        <v>-118760000.000112</v>
      </c>
      <c r="AH70" s="165">
        <f t="shared" ref="AH70:AT70" si="98">AH53-AH60</f>
        <v>-906950.23570400011</v>
      </c>
      <c r="AI70" s="165">
        <f t="shared" si="98"/>
        <v>-675119.69524800009</v>
      </c>
      <c r="AJ70" s="165">
        <f t="shared" si="98"/>
        <v>-4018382.8005440002</v>
      </c>
      <c r="AK70" s="165">
        <f t="shared" si="98"/>
        <v>-15575629.572232001</v>
      </c>
      <c r="AL70" s="165">
        <f t="shared" si="98"/>
        <v>-10556442.713704001</v>
      </c>
      <c r="AM70" s="165">
        <f t="shared" si="98"/>
        <v>-29082910.894712001</v>
      </c>
      <c r="AN70" s="165">
        <f t="shared" si="98"/>
        <v>-12098679.066112002</v>
      </c>
      <c r="AO70" s="165">
        <f t="shared" si="98"/>
        <v>-4455494.7551440001</v>
      </c>
      <c r="AP70" s="165">
        <f t="shared" si="98"/>
        <v>62546.723799999803</v>
      </c>
      <c r="AQ70" s="165">
        <f t="shared" si="98"/>
        <v>-17124536.449143998</v>
      </c>
      <c r="AR70" s="165">
        <f t="shared" si="98"/>
        <v>-23993188.212439999</v>
      </c>
      <c r="AS70" s="165">
        <f t="shared" si="98"/>
        <v>-561060.06100799888</v>
      </c>
      <c r="AT70" s="165">
        <f t="shared" si="98"/>
        <v>225847.74207999185</v>
      </c>
      <c r="AU70" s="101"/>
      <c r="AV70" s="102"/>
      <c r="AW70" s="102"/>
    </row>
    <row r="71" spans="1:50" s="91" customFormat="1" ht="14.4" x14ac:dyDescent="0.3">
      <c r="A71" s="103" t="s">
        <v>98</v>
      </c>
      <c r="B71" s="196"/>
      <c r="C71" s="104">
        <f>C25+C48</f>
        <v>101130999.99999999</v>
      </c>
      <c r="D71" s="172">
        <f t="shared" ref="D71:O71" si="99">D25+D48</f>
        <v>746155.46</v>
      </c>
      <c r="E71" s="172">
        <f t="shared" si="99"/>
        <v>461907.6</v>
      </c>
      <c r="F71" s="172">
        <f t="shared" si="99"/>
        <v>3454701.71</v>
      </c>
      <c r="G71" s="172">
        <f t="shared" si="99"/>
        <v>10829748.469999999</v>
      </c>
      <c r="H71" s="172">
        <f t="shared" si="99"/>
        <v>8067302.0599999987</v>
      </c>
      <c r="I71" s="172">
        <f t="shared" si="99"/>
        <v>25831334.920000006</v>
      </c>
      <c r="J71" s="172">
        <f t="shared" si="99"/>
        <v>12329908.550000001</v>
      </c>
      <c r="K71" s="172">
        <f t="shared" si="99"/>
        <v>3550531.0500000007</v>
      </c>
      <c r="L71" s="172">
        <f t="shared" si="99"/>
        <v>0</v>
      </c>
      <c r="M71" s="172">
        <f t="shared" si="99"/>
        <v>13456534.229999997</v>
      </c>
      <c r="N71" s="172">
        <f t="shared" si="99"/>
        <v>22402875.949999999</v>
      </c>
      <c r="O71" s="172">
        <f t="shared" si="99"/>
        <v>0</v>
      </c>
      <c r="P71" s="172">
        <f t="shared" ref="P71" si="100">P25+P48</f>
        <v>0</v>
      </c>
      <c r="Q71" s="101"/>
      <c r="R71" s="104">
        <f t="shared" si="57"/>
        <v>105643000</v>
      </c>
      <c r="S71" s="172">
        <f t="shared" ref="S71:AE71" si="101">S25+S48</f>
        <v>730000</v>
      </c>
      <c r="T71" s="172">
        <f t="shared" si="101"/>
        <v>480000</v>
      </c>
      <c r="U71" s="172">
        <f t="shared" si="101"/>
        <v>4500000</v>
      </c>
      <c r="V71" s="172">
        <f t="shared" si="101"/>
        <v>10960000</v>
      </c>
      <c r="W71" s="172">
        <f t="shared" si="101"/>
        <v>8746000</v>
      </c>
      <c r="X71" s="172">
        <f t="shared" si="101"/>
        <v>27988000</v>
      </c>
      <c r="Y71" s="172">
        <f t="shared" si="101"/>
        <v>12345000</v>
      </c>
      <c r="Z71" s="172">
        <f t="shared" si="101"/>
        <v>4050000</v>
      </c>
      <c r="AA71" s="172">
        <f t="shared" si="101"/>
        <v>0</v>
      </c>
      <c r="AB71" s="172">
        <f t="shared" si="101"/>
        <v>14786000</v>
      </c>
      <c r="AC71" s="172">
        <f t="shared" si="101"/>
        <v>21058000</v>
      </c>
      <c r="AD71" s="172">
        <f t="shared" si="101"/>
        <v>0</v>
      </c>
      <c r="AE71" s="172">
        <f t="shared" si="101"/>
        <v>0</v>
      </c>
      <c r="AF71" s="101"/>
      <c r="AG71" s="104">
        <f t="shared" ref="AG71" si="102">SUM(AH71:AT71)</f>
        <v>118759999.99999999</v>
      </c>
      <c r="AH71" s="172">
        <f t="shared" ref="AH71:AT71" si="103">AH25+AH48</f>
        <v>904629.6</v>
      </c>
      <c r="AI71" s="172">
        <f t="shared" si="103"/>
        <v>674139.85</v>
      </c>
      <c r="AJ71" s="172">
        <f t="shared" si="103"/>
        <v>3969527.72</v>
      </c>
      <c r="AK71" s="172">
        <f t="shared" si="103"/>
        <v>15768622.890000001</v>
      </c>
      <c r="AL71" s="172">
        <f t="shared" si="103"/>
        <v>10557724.710000001</v>
      </c>
      <c r="AM71" s="172">
        <f t="shared" si="103"/>
        <v>29092535.810000002</v>
      </c>
      <c r="AN71" s="172">
        <f t="shared" si="103"/>
        <v>12115930.109999999</v>
      </c>
      <c r="AO71" s="172">
        <f t="shared" si="103"/>
        <v>4438013.5199999996</v>
      </c>
      <c r="AP71" s="172">
        <f t="shared" si="103"/>
        <v>0</v>
      </c>
      <c r="AQ71" s="172">
        <f t="shared" si="103"/>
        <v>17176771.77</v>
      </c>
      <c r="AR71" s="172">
        <f t="shared" si="103"/>
        <v>24062104.02</v>
      </c>
      <c r="AS71" s="172">
        <f t="shared" si="103"/>
        <v>0</v>
      </c>
      <c r="AT71" s="172">
        <f t="shared" si="103"/>
        <v>0</v>
      </c>
      <c r="AU71" s="101"/>
      <c r="AV71" s="106"/>
      <c r="AW71" s="106"/>
    </row>
    <row r="72" spans="1:50" s="91" customFormat="1" ht="15.6" x14ac:dyDescent="0.3">
      <c r="A72" s="249" t="s">
        <v>170</v>
      </c>
      <c r="B72" s="250"/>
      <c r="C72" s="92">
        <f>C70+C71</f>
        <v>253056.15999998152</v>
      </c>
      <c r="D72" s="171">
        <f t="shared" ref="D72:O72" si="104">D53-D60</f>
        <v>-801271.7</v>
      </c>
      <c r="E72" s="171">
        <f t="shared" si="104"/>
        <v>-517794.29000000004</v>
      </c>
      <c r="F72" s="171">
        <f t="shared" si="104"/>
        <v>-3522731.9899999998</v>
      </c>
      <c r="G72" s="171">
        <f t="shared" si="104"/>
        <v>-10381936.879999999</v>
      </c>
      <c r="H72" s="171">
        <f t="shared" si="104"/>
        <v>-8056895.6699999999</v>
      </c>
      <c r="I72" s="171">
        <f t="shared" si="104"/>
        <v>-25818545.940000001</v>
      </c>
      <c r="J72" s="171">
        <f t="shared" si="104"/>
        <v>-12312849.509999998</v>
      </c>
      <c r="K72" s="171">
        <f t="shared" si="104"/>
        <v>-4104679.0300000003</v>
      </c>
      <c r="L72" s="171">
        <f t="shared" si="104"/>
        <v>183653.99000000022</v>
      </c>
      <c r="M72" s="171">
        <f t="shared" si="104"/>
        <v>-13496120.020000001</v>
      </c>
      <c r="N72" s="171">
        <f t="shared" si="104"/>
        <v>-22571047.809999999</v>
      </c>
      <c r="O72" s="171">
        <f t="shared" si="104"/>
        <v>458382.08000000054</v>
      </c>
      <c r="P72" s="171">
        <f>P53-P60</f>
        <v>63892.930000001928</v>
      </c>
      <c r="R72" s="92">
        <f>R70+R71</f>
        <v>-1.0000020265579224E-3</v>
      </c>
      <c r="S72" s="171">
        <f t="shared" ref="S72:AD72" si="105">S53-S60</f>
        <v>-731448.20200000005</v>
      </c>
      <c r="T72" s="171">
        <f t="shared" si="105"/>
        <v>-481712.41999999993</v>
      </c>
      <c r="U72" s="171">
        <f t="shared" si="105"/>
        <v>-4587410</v>
      </c>
      <c r="V72" s="171">
        <f t="shared" si="105"/>
        <v>-11547041</v>
      </c>
      <c r="W72" s="171">
        <f t="shared" si="105"/>
        <v>-8786793.5879999995</v>
      </c>
      <c r="X72" s="171">
        <f t="shared" si="105"/>
        <v>-27977461.559999999</v>
      </c>
      <c r="Y72" s="171">
        <f t="shared" si="105"/>
        <v>-12367778.91</v>
      </c>
      <c r="Z72" s="171">
        <f t="shared" si="105"/>
        <v>-4093992</v>
      </c>
      <c r="AA72" s="171">
        <f t="shared" si="105"/>
        <v>266078.99999999907</v>
      </c>
      <c r="AB72" s="171">
        <f t="shared" si="105"/>
        <v>-14644084.32</v>
      </c>
      <c r="AC72" s="171">
        <f t="shared" si="105"/>
        <v>-20799912</v>
      </c>
      <c r="AD72" s="171">
        <f t="shared" si="105"/>
        <v>108075</v>
      </c>
      <c r="AE72" s="171">
        <f>AE53-AE60</f>
        <v>479.99900000169873</v>
      </c>
      <c r="AG72" s="92">
        <f>AG70+AG71</f>
        <v>-1.1201202869415283E-4</v>
      </c>
      <c r="AH72" s="171">
        <f t="shared" ref="AH72:AS72" si="106">AH53-AH60</f>
        <v>-906950.23570400011</v>
      </c>
      <c r="AI72" s="171">
        <f t="shared" si="106"/>
        <v>-675119.69524800009</v>
      </c>
      <c r="AJ72" s="171">
        <f t="shared" si="106"/>
        <v>-4018382.8005440002</v>
      </c>
      <c r="AK72" s="171">
        <f t="shared" si="106"/>
        <v>-15575629.572232001</v>
      </c>
      <c r="AL72" s="171">
        <f t="shared" si="106"/>
        <v>-10556442.713704001</v>
      </c>
      <c r="AM72" s="171">
        <f t="shared" si="106"/>
        <v>-29082910.894712001</v>
      </c>
      <c r="AN72" s="171">
        <f t="shared" si="106"/>
        <v>-12098679.066112002</v>
      </c>
      <c r="AO72" s="171">
        <f t="shared" si="106"/>
        <v>-4455494.7551440001</v>
      </c>
      <c r="AP72" s="171">
        <f t="shared" si="106"/>
        <v>62546.723799999803</v>
      </c>
      <c r="AQ72" s="171">
        <f t="shared" si="106"/>
        <v>-17124536.449143998</v>
      </c>
      <c r="AR72" s="171">
        <f t="shared" si="106"/>
        <v>-23993188.212439999</v>
      </c>
      <c r="AS72" s="171">
        <f t="shared" si="106"/>
        <v>-561060.06100799888</v>
      </c>
      <c r="AT72" s="171">
        <f>AT53-AT60</f>
        <v>225847.74207999185</v>
      </c>
      <c r="AV72" s="94">
        <f>R72/C72</f>
        <v>-3.9516999963881356E-9</v>
      </c>
      <c r="AW72" s="94">
        <f>AG72/R72</f>
        <v>0.1120118016957487</v>
      </c>
    </row>
    <row r="73" spans="1:50" x14ac:dyDescent="0.25"/>
    <row r="74" spans="1:50" x14ac:dyDescent="0.25"/>
    <row r="75" spans="1:50" x14ac:dyDescent="0.25"/>
    <row r="76" spans="1:50" x14ac:dyDescent="0.25"/>
    <row r="77" spans="1:50" x14ac:dyDescent="0.25"/>
    <row r="78" spans="1:50" x14ac:dyDescent="0.25"/>
    <row r="79" spans="1:50" x14ac:dyDescent="0.25"/>
    <row r="80" spans="1:5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</sheetData>
  <mergeCells count="28">
    <mergeCell ref="A53:B53"/>
    <mergeCell ref="A60:B60"/>
    <mergeCell ref="A72:B72"/>
    <mergeCell ref="A49:B49"/>
    <mergeCell ref="A50:B50"/>
    <mergeCell ref="A51:P51"/>
    <mergeCell ref="R51:AE51"/>
    <mergeCell ref="AG51:AT51"/>
    <mergeCell ref="A52:B52"/>
    <mergeCell ref="A28:P28"/>
    <mergeCell ref="R28:AE28"/>
    <mergeCell ref="AG28:AT28"/>
    <mergeCell ref="A29:B29"/>
    <mergeCell ref="A30:B30"/>
    <mergeCell ref="A37:B37"/>
    <mergeCell ref="A27:B27"/>
    <mergeCell ref="A3:P3"/>
    <mergeCell ref="R3:AE3"/>
    <mergeCell ref="AG3:AT3"/>
    <mergeCell ref="AV3:AW3"/>
    <mergeCell ref="A4:P4"/>
    <mergeCell ref="R4:AE4"/>
    <mergeCell ref="AG4:AT4"/>
    <mergeCell ref="A6:B6"/>
    <mergeCell ref="A7:B7"/>
    <mergeCell ref="A14:B14"/>
    <mergeCell ref="A26:B26"/>
    <mergeCell ref="D5:P5"/>
  </mergeCells>
  <conditionalFormatting sqref="AV2:AW28 AV50:AW51 AV73:AW1048576">
    <cfRule type="containsErrors" dxfId="2" priority="3" stopIfTrue="1">
      <formula>ISERROR(AV2)</formula>
    </cfRule>
  </conditionalFormatting>
  <conditionalFormatting sqref="AV29:AW49">
    <cfRule type="containsErrors" dxfId="1" priority="2" stopIfTrue="1">
      <formula>ISERROR(AV29)</formula>
    </cfRule>
  </conditionalFormatting>
  <conditionalFormatting sqref="AV52:AW72">
    <cfRule type="containsErrors" dxfId="0" priority="1" stopIfTrue="1">
      <formula>ISERROR(AV52)</formula>
    </cfRule>
  </conditionalFormatting>
  <printOptions horizontalCentered="1" verticalCentered="1"/>
  <pageMargins left="0.15748031496062992" right="3.937007874015748E-2" top="0.78740157480314965" bottom="0.78740157480314965" header="0" footer="0"/>
  <pageSetup paperSize="8" scale="3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R112"/>
  <sheetViews>
    <sheetView showGridLines="0" topLeftCell="A43" zoomScaleNormal="100" workbookViewId="0">
      <selection activeCell="B7" sqref="B7"/>
    </sheetView>
  </sheetViews>
  <sheetFormatPr defaultColWidth="9.109375" defaultRowHeight="14.4" zeroHeight="1" x14ac:dyDescent="0.3"/>
  <cols>
    <col min="1" max="1" width="3.109375" customWidth="1"/>
    <col min="2" max="2" width="7.33203125" customWidth="1"/>
    <col min="3" max="3" width="50.44140625" customWidth="1"/>
    <col min="4" max="4" width="14.77734375" customWidth="1"/>
    <col min="5" max="5" width="12.88671875" customWidth="1"/>
    <col min="6" max="6" width="14.21875" customWidth="1"/>
    <col min="7" max="7" width="15.44140625" customWidth="1"/>
    <col min="8" max="8" width="13.109375" customWidth="1"/>
    <col min="9" max="9" width="14.44140625" customWidth="1"/>
    <col min="10" max="10" width="14.109375" customWidth="1"/>
    <col min="11" max="11" width="12.44140625" customWidth="1"/>
    <col min="12" max="12" width="15.109375" customWidth="1"/>
    <col min="13" max="14" width="13.88671875" customWidth="1"/>
    <col min="15" max="15" width="16.44140625" customWidth="1"/>
    <col min="16" max="17" width="13.88671875" customWidth="1"/>
    <col min="18" max="18" width="16.6640625" customWidth="1"/>
  </cols>
  <sheetData>
    <row r="1" spans="2:18" x14ac:dyDescent="0.3"/>
    <row r="2" spans="2:18" ht="21" x14ac:dyDescent="0.4">
      <c r="B2" s="3" t="s">
        <v>128</v>
      </c>
    </row>
    <row r="3" spans="2:18" x14ac:dyDescent="0.3"/>
    <row r="4" spans="2:18" x14ac:dyDescent="0.3">
      <c r="B4" t="s">
        <v>217</v>
      </c>
    </row>
    <row r="5" spans="2:18" x14ac:dyDescent="0.3">
      <c r="B5" t="s">
        <v>218</v>
      </c>
    </row>
    <row r="6" spans="2:18" x14ac:dyDescent="0.3">
      <c r="B6" t="s">
        <v>219</v>
      </c>
    </row>
    <row r="7" spans="2:18" x14ac:dyDescent="0.3"/>
    <row r="8" spans="2:18" x14ac:dyDescent="0.3">
      <c r="B8" s="1" t="s">
        <v>71</v>
      </c>
    </row>
    <row r="9" spans="2:18" ht="15" thickBot="1" x14ac:dyDescent="0.35">
      <c r="E9">
        <v>2016</v>
      </c>
      <c r="H9">
        <v>2017</v>
      </c>
      <c r="K9">
        <v>2018</v>
      </c>
      <c r="N9">
        <v>2019</v>
      </c>
      <c r="Q9">
        <v>2020</v>
      </c>
    </row>
    <row r="10" spans="2:18" x14ac:dyDescent="0.3">
      <c r="B10" s="217" t="s">
        <v>41</v>
      </c>
      <c r="C10" s="219" t="s">
        <v>42</v>
      </c>
      <c r="D10" s="210" t="s">
        <v>115</v>
      </c>
      <c r="E10" s="211"/>
      <c r="F10" s="212"/>
      <c r="G10" s="215" t="s">
        <v>116</v>
      </c>
      <c r="H10" s="211"/>
      <c r="I10" s="216"/>
      <c r="J10" s="210" t="s">
        <v>117</v>
      </c>
      <c r="K10" s="211"/>
      <c r="L10" s="212"/>
      <c r="M10" s="210" t="s">
        <v>118</v>
      </c>
      <c r="N10" s="211"/>
      <c r="O10" s="212"/>
      <c r="P10" s="210" t="s">
        <v>126</v>
      </c>
      <c r="Q10" s="211"/>
      <c r="R10" s="212"/>
    </row>
    <row r="11" spans="2:18" ht="29.4" thickBot="1" x14ac:dyDescent="0.35">
      <c r="B11" s="218"/>
      <c r="C11" s="220"/>
      <c r="D11" s="9" t="s">
        <v>43</v>
      </c>
      <c r="E11" s="10" t="s">
        <v>44</v>
      </c>
      <c r="F11" s="11" t="s">
        <v>45</v>
      </c>
      <c r="G11" s="12" t="s">
        <v>43</v>
      </c>
      <c r="H11" s="10" t="s">
        <v>44</v>
      </c>
      <c r="I11" s="13" t="s">
        <v>45</v>
      </c>
      <c r="J11" s="9" t="s">
        <v>43</v>
      </c>
      <c r="K11" s="10" t="s">
        <v>44</v>
      </c>
      <c r="L11" s="11" t="s">
        <v>45</v>
      </c>
      <c r="M11" s="9" t="s">
        <v>43</v>
      </c>
      <c r="N11" s="10" t="s">
        <v>44</v>
      </c>
      <c r="O11" s="11" t="s">
        <v>45</v>
      </c>
      <c r="P11" s="9" t="s">
        <v>43</v>
      </c>
      <c r="Q11" s="10" t="s">
        <v>44</v>
      </c>
      <c r="R11" s="11" t="s">
        <v>45</v>
      </c>
    </row>
    <row r="12" spans="2:18" x14ac:dyDescent="0.3">
      <c r="B12" s="17"/>
      <c r="C12" s="20" t="s">
        <v>46</v>
      </c>
      <c r="D12" s="14" t="s">
        <v>47</v>
      </c>
      <c r="E12" s="15" t="s">
        <v>48</v>
      </c>
      <c r="F12" s="16" t="s">
        <v>50</v>
      </c>
      <c r="G12" s="7" t="s">
        <v>49</v>
      </c>
      <c r="H12" s="5" t="s">
        <v>92</v>
      </c>
      <c r="I12" s="8" t="s">
        <v>93</v>
      </c>
      <c r="J12" s="4" t="s">
        <v>106</v>
      </c>
      <c r="K12" s="5" t="s">
        <v>107</v>
      </c>
      <c r="L12" s="6" t="s">
        <v>108</v>
      </c>
      <c r="M12" s="4" t="s">
        <v>109</v>
      </c>
      <c r="N12" s="5" t="s">
        <v>110</v>
      </c>
      <c r="O12" s="6" t="s">
        <v>111</v>
      </c>
      <c r="P12" s="4" t="s">
        <v>112</v>
      </c>
      <c r="Q12" s="5" t="s">
        <v>113</v>
      </c>
      <c r="R12" s="6" t="s">
        <v>114</v>
      </c>
    </row>
    <row r="13" spans="2:18" x14ac:dyDescent="0.3">
      <c r="B13" s="18" t="s">
        <v>0</v>
      </c>
      <c r="C13" s="21" t="s">
        <v>1</v>
      </c>
      <c r="D13" s="148">
        <f>+'[1]HČ - SKUT 2017'!$J150</f>
        <v>14512689.770000003</v>
      </c>
      <c r="E13" s="144">
        <f>+'[2]DČ - SKUT 2017'!$J107</f>
        <v>14370367.35</v>
      </c>
      <c r="F13" s="129">
        <f>D13+E13</f>
        <v>28883057.120000005</v>
      </c>
      <c r="G13" s="148">
        <f>+'Rozpočet PO'!G13</f>
        <v>14958710.77</v>
      </c>
      <c r="H13" s="144">
        <f>+'Rozpočet PO'!H13</f>
        <v>15377000</v>
      </c>
      <c r="I13" s="129">
        <f>G13+H13</f>
        <v>30335710.77</v>
      </c>
      <c r="J13" s="148">
        <f>+'Rozpočet PO'!P13</f>
        <v>15250000</v>
      </c>
      <c r="K13" s="144">
        <f>+'Rozpočet PO'!Q13</f>
        <v>14487000</v>
      </c>
      <c r="L13" s="129">
        <f>J13+K13</f>
        <v>29737000</v>
      </c>
      <c r="M13" s="148">
        <f>+'[3]HČ - SKUT 2017'!$O150</f>
        <v>15402500</v>
      </c>
      <c r="N13" s="144">
        <f>+'[2]DČ - SKUT 2017'!$O107</f>
        <v>14631870</v>
      </c>
      <c r="O13" s="129">
        <f>M13+N13</f>
        <v>30034370</v>
      </c>
      <c r="P13" s="148">
        <f>+'[3]HČ - SKUT 2017'!$P150</f>
        <v>15556525</v>
      </c>
      <c r="Q13" s="144">
        <f>+'[2]DČ - SKUT 2017'!$P107</f>
        <v>14778188.699999999</v>
      </c>
      <c r="R13" s="129">
        <f>P13+Q13</f>
        <v>30334713.699999999</v>
      </c>
    </row>
    <row r="14" spans="2:18" x14ac:dyDescent="0.3">
      <c r="B14" s="18" t="s">
        <v>2</v>
      </c>
      <c r="C14" s="23" t="s">
        <v>99</v>
      </c>
      <c r="D14" s="149">
        <f>+'[1]HČ - SKUT 2017'!$J151</f>
        <v>0</v>
      </c>
      <c r="E14" s="145">
        <f>+'[2]DČ - SKUT 2017'!$J108</f>
        <v>0</v>
      </c>
      <c r="F14" s="129">
        <f t="shared" ref="F14:F41" si="0">D14+E14</f>
        <v>0</v>
      </c>
      <c r="G14" s="149">
        <f>+'Rozpočet PO'!G14</f>
        <v>0</v>
      </c>
      <c r="H14" s="145">
        <f>+'Rozpočet PO'!H14</f>
        <v>0</v>
      </c>
      <c r="I14" s="129">
        <f t="shared" ref="I14:I36" si="1">G14+H14</f>
        <v>0</v>
      </c>
      <c r="J14" s="149">
        <f>+'Rozpočet PO'!P14</f>
        <v>0</v>
      </c>
      <c r="K14" s="145">
        <f>+'Rozpočet PO'!Q14</f>
        <v>0</v>
      </c>
      <c r="L14" s="129">
        <f t="shared" ref="L14:L36" si="2">J14+K14</f>
        <v>0</v>
      </c>
      <c r="M14" s="149">
        <f>+'[3]HČ - SKUT 2017'!$O151</f>
        <v>0</v>
      </c>
      <c r="N14" s="145">
        <f>+'[2]DČ - SKUT 2017'!$O108</f>
        <v>0</v>
      </c>
      <c r="O14" s="129">
        <f t="shared" ref="O14:O36" si="3">M14+N14</f>
        <v>0</v>
      </c>
      <c r="P14" s="149">
        <f>+'[3]HČ - SKUT 2017'!$P151</f>
        <v>0</v>
      </c>
      <c r="Q14" s="145">
        <f>+'[2]DČ - SKUT 2017'!$P108</f>
        <v>0</v>
      </c>
      <c r="R14" s="129">
        <f t="shared" ref="R14:R36" si="4">P14+Q14</f>
        <v>0</v>
      </c>
    </row>
    <row r="15" spans="2:18" x14ac:dyDescent="0.3">
      <c r="B15" s="18" t="s">
        <v>4</v>
      </c>
      <c r="C15" s="22" t="s">
        <v>133</v>
      </c>
      <c r="D15" s="148">
        <f>+'[1]HČ - SKUT 2017'!$J152</f>
        <v>2726740</v>
      </c>
      <c r="E15" s="144">
        <f>+'[2]DČ - SKUT 2017'!$J109</f>
        <v>0</v>
      </c>
      <c r="F15" s="129">
        <f t="shared" si="0"/>
        <v>2726740</v>
      </c>
      <c r="G15" s="148">
        <f>+'Rozpočet PO'!G15</f>
        <v>2460000</v>
      </c>
      <c r="H15" s="144">
        <f>+'Rozpočet PO'!H15</f>
        <v>0</v>
      </c>
      <c r="I15" s="129">
        <f t="shared" si="1"/>
        <v>2460000</v>
      </c>
      <c r="J15" s="148">
        <f>+'Rozpočet PO'!P15</f>
        <v>2410000</v>
      </c>
      <c r="K15" s="144">
        <f>+'Rozpočet PO'!Q15</f>
        <v>0</v>
      </c>
      <c r="L15" s="129">
        <f t="shared" si="2"/>
        <v>2410000</v>
      </c>
      <c r="M15" s="148">
        <f>+'[3]HČ - SKUT 2017'!$O152</f>
        <v>2434100</v>
      </c>
      <c r="N15" s="144">
        <f>+'[2]DČ - SKUT 2017'!$O109</f>
        <v>0</v>
      </c>
      <c r="O15" s="129">
        <f t="shared" si="3"/>
        <v>2434100</v>
      </c>
      <c r="P15" s="148">
        <f>+'[3]HČ - SKUT 2017'!$P152</f>
        <v>2458441</v>
      </c>
      <c r="Q15" s="144">
        <f>+'[2]DČ - SKUT 2017'!$P109</f>
        <v>0</v>
      </c>
      <c r="R15" s="129">
        <f t="shared" si="4"/>
        <v>2458441</v>
      </c>
    </row>
    <row r="16" spans="2:18" x14ac:dyDescent="0.3">
      <c r="B16" s="18" t="s">
        <v>6</v>
      </c>
      <c r="C16" s="23" t="s">
        <v>100</v>
      </c>
      <c r="D16" s="148">
        <f>+'[1]HČ - SKUT 2017'!$J153</f>
        <v>1704204</v>
      </c>
      <c r="E16" s="144">
        <f>+'[2]DČ - SKUT 2017'!$J110</f>
        <v>0</v>
      </c>
      <c r="F16" s="129">
        <f t="shared" si="0"/>
        <v>1704204</v>
      </c>
      <c r="G16" s="148">
        <f>+'Rozpočet PO'!G16</f>
        <v>1579792</v>
      </c>
      <c r="H16" s="144">
        <f>+'Rozpočet PO'!H16</f>
        <v>0</v>
      </c>
      <c r="I16" s="129">
        <f t="shared" si="1"/>
        <v>1579792</v>
      </c>
      <c r="J16" s="148">
        <f>+'Rozpočet PO'!P16</f>
        <v>921792</v>
      </c>
      <c r="K16" s="144">
        <f>+'Rozpočet PO'!Q16</f>
        <v>0</v>
      </c>
      <c r="L16" s="129">
        <f t="shared" si="2"/>
        <v>921792</v>
      </c>
      <c r="M16" s="148">
        <f>+'[3]HČ - SKUT 2017'!$O153</f>
        <v>931009.92</v>
      </c>
      <c r="N16" s="144">
        <f>+'[2]DČ - SKUT 2017'!$O110</f>
        <v>0</v>
      </c>
      <c r="O16" s="129">
        <f t="shared" si="3"/>
        <v>931009.92</v>
      </c>
      <c r="P16" s="148">
        <f>+'[3]HČ - SKUT 2017'!$P153</f>
        <v>940320.01919999998</v>
      </c>
      <c r="Q16" s="144">
        <f>+'[2]DČ - SKUT 2017'!$P110</f>
        <v>0</v>
      </c>
      <c r="R16" s="129">
        <f t="shared" si="4"/>
        <v>940320.01919999998</v>
      </c>
    </row>
    <row r="17" spans="2:18" x14ac:dyDescent="0.3">
      <c r="B17" s="18" t="s">
        <v>8</v>
      </c>
      <c r="C17" s="23" t="s">
        <v>101</v>
      </c>
      <c r="D17" s="148">
        <f>+'[1]HČ - SKUT 2017'!$J154</f>
        <v>0</v>
      </c>
      <c r="E17" s="144">
        <f>+'[2]DČ - SKUT 2017'!$J111</f>
        <v>0</v>
      </c>
      <c r="F17" s="129">
        <f t="shared" si="0"/>
        <v>0</v>
      </c>
      <c r="G17" s="148">
        <f>+'Rozpočet PO'!G17</f>
        <v>0</v>
      </c>
      <c r="H17" s="144">
        <f>+'Rozpočet PO'!H17</f>
        <v>0</v>
      </c>
      <c r="I17" s="129">
        <f t="shared" si="1"/>
        <v>0</v>
      </c>
      <c r="J17" s="148">
        <f>+'Rozpočet PO'!P17</f>
        <v>0</v>
      </c>
      <c r="K17" s="144">
        <f>+'Rozpočet PO'!Q17</f>
        <v>0</v>
      </c>
      <c r="L17" s="129">
        <f t="shared" si="2"/>
        <v>0</v>
      </c>
      <c r="M17" s="148">
        <f>+'[3]HČ - SKUT 2017'!$O154</f>
        <v>0</v>
      </c>
      <c r="N17" s="144">
        <f>+'[2]DČ - SKUT 2017'!$O111</f>
        <v>0</v>
      </c>
      <c r="O17" s="129">
        <f t="shared" si="3"/>
        <v>0</v>
      </c>
      <c r="P17" s="148">
        <f>+'[3]HČ - SKUT 2017'!$P154</f>
        <v>0</v>
      </c>
      <c r="Q17" s="144">
        <f>+'[2]DČ - SKUT 2017'!$P111</f>
        <v>0</v>
      </c>
      <c r="R17" s="129">
        <f t="shared" si="4"/>
        <v>0</v>
      </c>
    </row>
    <row r="18" spans="2:18" x14ac:dyDescent="0.3">
      <c r="B18" s="18" t="s">
        <v>10</v>
      </c>
      <c r="C18" s="24" t="s">
        <v>3</v>
      </c>
      <c r="D18" s="149">
        <f>+'[1]HČ - SKUT 2017'!$J155</f>
        <v>1017943.9200000018</v>
      </c>
      <c r="E18" s="145">
        <f>+'[2]DČ - SKUT 2017'!$J112</f>
        <v>11234.19</v>
      </c>
      <c r="F18" s="129">
        <f t="shared" si="0"/>
        <v>1029178.1100000017</v>
      </c>
      <c r="G18" s="149">
        <f>+'Rozpočet PO'!G18</f>
        <v>0</v>
      </c>
      <c r="H18" s="145">
        <f>+'Rozpočet PO'!H18</f>
        <v>0</v>
      </c>
      <c r="I18" s="129">
        <f t="shared" si="1"/>
        <v>0</v>
      </c>
      <c r="J18" s="149">
        <f>+'Rozpočet PO'!P18</f>
        <v>0</v>
      </c>
      <c r="K18" s="145">
        <f>+'Rozpočet PO'!Q18</f>
        <v>0</v>
      </c>
      <c r="L18" s="129">
        <f t="shared" si="2"/>
        <v>0</v>
      </c>
      <c r="M18" s="149">
        <f>+'[3]HČ - SKUT 2017'!$O155</f>
        <v>1.7462298274040222E-9</v>
      </c>
      <c r="N18" s="145">
        <f>+'[2]DČ - SKUT 2017'!$O112</f>
        <v>0</v>
      </c>
      <c r="O18" s="129">
        <f t="shared" si="3"/>
        <v>1.7462298274040222E-9</v>
      </c>
      <c r="P18" s="149">
        <f>+'[3]HČ - SKUT 2017'!$P155</f>
        <v>-2.7939677238464355E-9</v>
      </c>
      <c r="Q18" s="145">
        <f>+'[2]DČ - SKUT 2017'!$P112</f>
        <v>0</v>
      </c>
      <c r="R18" s="129">
        <f t="shared" si="4"/>
        <v>-2.7939677238464355E-9</v>
      </c>
    </row>
    <row r="19" spans="2:18" x14ac:dyDescent="0.3">
      <c r="B19" s="18" t="s">
        <v>12</v>
      </c>
      <c r="C19" s="24" t="s">
        <v>5</v>
      </c>
      <c r="D19" s="149">
        <f>+'[1]HČ - SKUT 2017'!$J156</f>
        <v>0</v>
      </c>
      <c r="E19" s="145">
        <f>+'[2]DČ - SKUT 2017'!$J113</f>
        <v>0</v>
      </c>
      <c r="F19" s="129">
        <f t="shared" si="0"/>
        <v>0</v>
      </c>
      <c r="G19" s="149">
        <f>+'Rozpočet PO'!G19</f>
        <v>0</v>
      </c>
      <c r="H19" s="145">
        <f>+'Rozpočet PO'!H19</f>
        <v>0</v>
      </c>
      <c r="I19" s="129">
        <f t="shared" si="1"/>
        <v>0</v>
      </c>
      <c r="J19" s="149">
        <f>+'Rozpočet PO'!P19</f>
        <v>0</v>
      </c>
      <c r="K19" s="145">
        <f>+'Rozpočet PO'!Q19</f>
        <v>0</v>
      </c>
      <c r="L19" s="129">
        <f t="shared" si="2"/>
        <v>0</v>
      </c>
      <c r="M19" s="149">
        <f>+'[3]HČ - SKUT 2017'!$O156</f>
        <v>0</v>
      </c>
      <c r="N19" s="145">
        <f>+'[2]DČ - SKUT 2017'!$O113</f>
        <v>0</v>
      </c>
      <c r="O19" s="129">
        <f t="shared" si="3"/>
        <v>0</v>
      </c>
      <c r="P19" s="149">
        <f>+'[3]HČ - SKUT 2017'!$P156</f>
        <v>0</v>
      </c>
      <c r="Q19" s="145">
        <f>+'[2]DČ - SKUT 2017'!$P113</f>
        <v>0</v>
      </c>
      <c r="R19" s="129">
        <f t="shared" si="4"/>
        <v>0</v>
      </c>
    </row>
    <row r="20" spans="2:18" x14ac:dyDescent="0.3">
      <c r="B20" s="18" t="s">
        <v>14</v>
      </c>
      <c r="C20" s="25" t="s">
        <v>7</v>
      </c>
      <c r="D20" s="149">
        <f>+'[1]HČ - SKUT 2017'!$J157</f>
        <v>352950.35</v>
      </c>
      <c r="E20" s="145">
        <f>+'[2]DČ - SKUT 2017'!$J114</f>
        <v>0</v>
      </c>
      <c r="F20" s="129">
        <f t="shared" si="0"/>
        <v>352950.35</v>
      </c>
      <c r="G20" s="149">
        <f>+'Rozpočet PO'!G20</f>
        <v>0</v>
      </c>
      <c r="H20" s="145">
        <f>+'Rozpočet PO'!H20</f>
        <v>0</v>
      </c>
      <c r="I20" s="129">
        <f t="shared" si="1"/>
        <v>0</v>
      </c>
      <c r="J20" s="149">
        <f>+'Rozpočet PO'!P20</f>
        <v>0</v>
      </c>
      <c r="K20" s="145">
        <f>+'Rozpočet PO'!Q20</f>
        <v>0</v>
      </c>
      <c r="L20" s="129">
        <f t="shared" si="2"/>
        <v>0</v>
      </c>
      <c r="M20" s="149">
        <f>+'[3]HČ - SKUT 2017'!$O157</f>
        <v>0</v>
      </c>
      <c r="N20" s="145">
        <f>+'[2]DČ - SKUT 2017'!$O114</f>
        <v>0</v>
      </c>
      <c r="O20" s="129">
        <f t="shared" si="3"/>
        <v>0</v>
      </c>
      <c r="P20" s="149">
        <f>+'[3]HČ - SKUT 2017'!$P157</f>
        <v>0</v>
      </c>
      <c r="Q20" s="145">
        <f>+'[2]DČ - SKUT 2017'!$P114</f>
        <v>0</v>
      </c>
      <c r="R20" s="129">
        <f t="shared" si="4"/>
        <v>0</v>
      </c>
    </row>
    <row r="21" spans="2:18" x14ac:dyDescent="0.3">
      <c r="B21" s="19" t="s">
        <v>16</v>
      </c>
      <c r="C21" s="26" t="s">
        <v>9</v>
      </c>
      <c r="D21" s="150">
        <f>SUM(D13:D18)</f>
        <v>19961577.690000005</v>
      </c>
      <c r="E21" s="150">
        <f>SUM(E13:E18)</f>
        <v>14381601.539999999</v>
      </c>
      <c r="F21" s="133">
        <f t="shared" si="0"/>
        <v>34343179.230000004</v>
      </c>
      <c r="G21" s="150">
        <f>SUM(G13:G18)</f>
        <v>18998502.77</v>
      </c>
      <c r="H21" s="150">
        <f>SUM(H13:H18)</f>
        <v>15377000</v>
      </c>
      <c r="I21" s="133">
        <f t="shared" si="1"/>
        <v>34375502.769999996</v>
      </c>
      <c r="J21" s="150">
        <f>SUM(J13:J18)</f>
        <v>18581792</v>
      </c>
      <c r="K21" s="150">
        <f>SUM(K13:K18)</f>
        <v>14487000</v>
      </c>
      <c r="L21" s="133">
        <f t="shared" si="2"/>
        <v>33068792</v>
      </c>
      <c r="M21" s="150">
        <f>SUM(M13:M18)</f>
        <v>18767609.920000002</v>
      </c>
      <c r="N21" s="150">
        <f>SUM(N13:N18)</f>
        <v>14631870</v>
      </c>
      <c r="O21" s="133">
        <f t="shared" si="3"/>
        <v>33399479.920000002</v>
      </c>
      <c r="P21" s="150">
        <f>SUM(P13:P18)</f>
        <v>18955286.019199997</v>
      </c>
      <c r="Q21" s="150">
        <f>SUM(Q13:Q18)</f>
        <v>14778188.699999999</v>
      </c>
      <c r="R21" s="133">
        <f t="shared" si="4"/>
        <v>33733474.7192</v>
      </c>
    </row>
    <row r="22" spans="2:18" x14ac:dyDescent="0.3">
      <c r="B22" s="18" t="s">
        <v>18</v>
      </c>
      <c r="C22" s="24" t="s">
        <v>11</v>
      </c>
      <c r="D22" s="149">
        <f>+'[1]HČ - SKUT 2017'!$J159</f>
        <v>3714243.54</v>
      </c>
      <c r="E22" s="145">
        <f>+'[2]DČ - SKUT 2017'!$J116</f>
        <v>23486.969999999998</v>
      </c>
      <c r="F22" s="129">
        <f t="shared" si="0"/>
        <v>3737730.5100000002</v>
      </c>
      <c r="G22" s="149">
        <f>+'Rozpočet PO'!G22</f>
        <v>2452740</v>
      </c>
      <c r="H22" s="145">
        <f>+'Rozpočet PO'!H22</f>
        <v>29000</v>
      </c>
      <c r="I22" s="129">
        <f t="shared" si="1"/>
        <v>2481740</v>
      </c>
      <c r="J22" s="149">
        <f>+'Rozpočet PO'!P22</f>
        <v>2761040</v>
      </c>
      <c r="K22" s="145">
        <f>+'Rozpočet PO'!Q22</f>
        <v>25500</v>
      </c>
      <c r="L22" s="129">
        <f t="shared" si="2"/>
        <v>2786540</v>
      </c>
      <c r="M22" s="149">
        <f>+'[3]HČ - SKUT 2017'!$O159</f>
        <v>2788650.4</v>
      </c>
      <c r="N22" s="145">
        <f>+'[2]DČ - SKUT 2017'!$O116</f>
        <v>25755</v>
      </c>
      <c r="O22" s="129">
        <f t="shared" si="3"/>
        <v>2814405.4</v>
      </c>
      <c r="P22" s="149">
        <f>+'[3]HČ - SKUT 2017'!$P159</f>
        <v>2816536.9040000001</v>
      </c>
      <c r="Q22" s="145">
        <f>+'[2]DČ - SKUT 2017'!$P116</f>
        <v>26012.55</v>
      </c>
      <c r="R22" s="129">
        <f t="shared" si="4"/>
        <v>2842549.4539999999</v>
      </c>
    </row>
    <row r="23" spans="2:18" x14ac:dyDescent="0.3">
      <c r="B23" s="18" t="s">
        <v>20</v>
      </c>
      <c r="C23" s="24" t="s">
        <v>13</v>
      </c>
      <c r="D23" s="149">
        <f>+'[1]HČ - SKUT 2017'!$J160</f>
        <v>11465717.319999997</v>
      </c>
      <c r="E23" s="145">
        <f>+'[2]DČ - SKUT 2017'!$J117</f>
        <v>2010624.27</v>
      </c>
      <c r="F23" s="129">
        <f t="shared" si="0"/>
        <v>13476341.589999996</v>
      </c>
      <c r="G23" s="149">
        <f>+'Rozpočet PO'!G23</f>
        <v>12641075.219999999</v>
      </c>
      <c r="H23" s="145">
        <f>+'Rozpočet PO'!H23</f>
        <v>2420499.9999999995</v>
      </c>
      <c r="I23" s="129">
        <f t="shared" si="1"/>
        <v>15061575.219999999</v>
      </c>
      <c r="J23" s="149">
        <f>+'Rozpočet PO'!P23</f>
        <v>10580400</v>
      </c>
      <c r="K23" s="145">
        <f>+'Rozpočet PO'!Q23</f>
        <v>2025500</v>
      </c>
      <c r="L23" s="129">
        <f t="shared" si="2"/>
        <v>12605900</v>
      </c>
      <c r="M23" s="149">
        <f>+'[3]HČ - SKUT 2017'!$O160</f>
        <v>10686204</v>
      </c>
      <c r="N23" s="145">
        <f>+'[2]DČ - SKUT 2017'!$O117</f>
        <v>2045755</v>
      </c>
      <c r="O23" s="129">
        <f t="shared" si="3"/>
        <v>12731959</v>
      </c>
      <c r="P23" s="149">
        <f>+'[3]HČ - SKUT 2017'!$P160</f>
        <v>10793066.039999999</v>
      </c>
      <c r="Q23" s="145">
        <f>+'[2]DČ - SKUT 2017'!$P117</f>
        <v>2066212.5499999998</v>
      </c>
      <c r="R23" s="129">
        <f t="shared" si="4"/>
        <v>12859278.59</v>
      </c>
    </row>
    <row r="24" spans="2:18" x14ac:dyDescent="0.3">
      <c r="B24" s="18" t="s">
        <v>21</v>
      </c>
      <c r="C24" s="24" t="s">
        <v>15</v>
      </c>
      <c r="D24" s="149">
        <f>+'[1]HČ - SKUT 2017'!$J161</f>
        <v>8800015.3799999971</v>
      </c>
      <c r="E24" s="145">
        <f>+'[2]DČ - SKUT 2017'!$J118</f>
        <v>53070.2</v>
      </c>
      <c r="F24" s="129">
        <f t="shared" si="0"/>
        <v>8853085.5799999963</v>
      </c>
      <c r="G24" s="149">
        <f>+'Rozpočet PO'!G24</f>
        <v>8905882.6799999997</v>
      </c>
      <c r="H24" s="145">
        <f>+'Rozpočet PO'!H24</f>
        <v>62000</v>
      </c>
      <c r="I24" s="129">
        <f t="shared" si="1"/>
        <v>8967882.6799999997</v>
      </c>
      <c r="J24" s="149">
        <f>+'Rozpočet PO'!P24</f>
        <v>8114500</v>
      </c>
      <c r="K24" s="145">
        <f>+'Rozpočet PO'!Q24</f>
        <v>44000</v>
      </c>
      <c r="L24" s="129">
        <f t="shared" si="2"/>
        <v>8158500</v>
      </c>
      <c r="M24" s="149">
        <f>+'[3]HČ - SKUT 2017'!$O161</f>
        <v>8195645</v>
      </c>
      <c r="N24" s="145">
        <f>+'[2]DČ - SKUT 2017'!$O118</f>
        <v>44440</v>
      </c>
      <c r="O24" s="129">
        <f t="shared" si="3"/>
        <v>8240085</v>
      </c>
      <c r="P24" s="149">
        <f>+'[3]HČ - SKUT 2017'!$P161</f>
        <v>8277601.4499999983</v>
      </c>
      <c r="Q24" s="145">
        <f>+'[2]DČ - SKUT 2017'!$P118</f>
        <v>44884.4</v>
      </c>
      <c r="R24" s="129">
        <f t="shared" si="4"/>
        <v>8322485.8499999987</v>
      </c>
    </row>
    <row r="25" spans="2:18" x14ac:dyDescent="0.3">
      <c r="B25" s="18" t="s">
        <v>23</v>
      </c>
      <c r="C25" s="24" t="s">
        <v>17</v>
      </c>
      <c r="D25" s="149">
        <f>+'[1]HČ - SKUT 2017'!$J162</f>
        <v>28012958.550000004</v>
      </c>
      <c r="E25" s="145">
        <f>+'[2]DČ - SKUT 2017'!$J119</f>
        <v>3704804.5</v>
      </c>
      <c r="F25" s="129">
        <f t="shared" si="0"/>
        <v>31717763.050000004</v>
      </c>
      <c r="G25" s="149">
        <f>+'Rozpočet PO'!G25</f>
        <v>26689179.546999998</v>
      </c>
      <c r="H25" s="145">
        <f>+'Rozpočet PO'!H25</f>
        <v>4192000.0000000005</v>
      </c>
      <c r="I25" s="129">
        <f t="shared" si="1"/>
        <v>30881179.546999998</v>
      </c>
      <c r="J25" s="149">
        <f>+'Rozpočet PO'!P25</f>
        <v>28316142.199999999</v>
      </c>
      <c r="K25" s="145">
        <f>+'Rozpočet PO'!Q25</f>
        <v>3858400</v>
      </c>
      <c r="L25" s="129">
        <f t="shared" si="2"/>
        <v>32174542.199999999</v>
      </c>
      <c r="M25" s="149">
        <f>+'[3]HČ - SKUT 2017'!$O162</f>
        <v>28599303.622000001</v>
      </c>
      <c r="N25" s="145">
        <f>+'[2]DČ - SKUT 2017'!$O119</f>
        <v>3896984</v>
      </c>
      <c r="O25" s="129">
        <f t="shared" si="3"/>
        <v>32496287.622000001</v>
      </c>
      <c r="P25" s="149">
        <f>+'[3]HČ - SKUT 2017'!$P162</f>
        <v>28885296.658219997</v>
      </c>
      <c r="Q25" s="145">
        <f>+'[2]DČ - SKUT 2017'!$P119</f>
        <v>3935953.84</v>
      </c>
      <c r="R25" s="129">
        <f t="shared" si="4"/>
        <v>32821250.498219997</v>
      </c>
    </row>
    <row r="26" spans="2:18" x14ac:dyDescent="0.3">
      <c r="B26" s="18" t="s">
        <v>25</v>
      </c>
      <c r="C26" s="24" t="s">
        <v>19</v>
      </c>
      <c r="D26" s="149">
        <f>+'[1]HČ - SKUT 2017'!$J163</f>
        <v>39013044</v>
      </c>
      <c r="E26" s="145">
        <f>+'[2]DČ - SKUT 2017'!$J120</f>
        <v>2255706</v>
      </c>
      <c r="F26" s="129">
        <f t="shared" si="0"/>
        <v>41268750</v>
      </c>
      <c r="G26" s="149">
        <f>+'Rozpočet PO'!G26</f>
        <v>43409204.650000006</v>
      </c>
      <c r="H26" s="145">
        <f>+'Rozpočet PO'!H26</f>
        <v>2424000</v>
      </c>
      <c r="I26" s="129">
        <f t="shared" si="1"/>
        <v>45833204.650000006</v>
      </c>
      <c r="J26" s="149">
        <f>+'Rozpočet PO'!P26</f>
        <v>51274125.769999996</v>
      </c>
      <c r="K26" s="145">
        <f>+'Rozpočet PO'!Q26</f>
        <v>2740259.0550000002</v>
      </c>
      <c r="L26" s="129">
        <f t="shared" si="2"/>
        <v>54014384.824999996</v>
      </c>
      <c r="M26" s="149">
        <f>+'[3]HČ - SKUT 2017'!$O163</f>
        <v>51786867.027700007</v>
      </c>
      <c r="N26" s="145">
        <f>+'[2]DČ - SKUT 2017'!$O120</f>
        <v>2767661.6455500005</v>
      </c>
      <c r="O26" s="129">
        <f t="shared" si="3"/>
        <v>54554528.673250005</v>
      </c>
      <c r="P26" s="149">
        <f>+'[3]HČ - SKUT 2017'!$P163</f>
        <v>52304735.697977006</v>
      </c>
      <c r="Q26" s="145">
        <f>+'[2]DČ - SKUT 2017'!$P120</f>
        <v>2795338.2620055</v>
      </c>
      <c r="R26" s="129">
        <f t="shared" si="4"/>
        <v>55100073.959982507</v>
      </c>
    </row>
    <row r="27" spans="2:18" x14ac:dyDescent="0.3">
      <c r="B27" s="18" t="s">
        <v>27</v>
      </c>
      <c r="C27" s="24" t="s">
        <v>51</v>
      </c>
      <c r="D27" s="149">
        <f>+'[1]HČ - SKUT 2017'!$J164</f>
        <v>38516741</v>
      </c>
      <c r="E27" s="145">
        <f>+'[2]DČ - SKUT 2017'!$J121</f>
        <v>2255706</v>
      </c>
      <c r="F27" s="129">
        <f t="shared" si="0"/>
        <v>40772447</v>
      </c>
      <c r="G27" s="149">
        <f>+'Rozpočet PO'!G27</f>
        <v>42492439.650000006</v>
      </c>
      <c r="H27" s="145">
        <f>+'Rozpočet PO'!H27</f>
        <v>2424000</v>
      </c>
      <c r="I27" s="129">
        <f t="shared" si="1"/>
        <v>44916439.650000006</v>
      </c>
      <c r="J27" s="149">
        <f>+'Rozpočet PO'!P27</f>
        <v>50486461.969999999</v>
      </c>
      <c r="K27" s="145">
        <f>+'Rozpočet PO'!Q27</f>
        <v>2737037.5500000003</v>
      </c>
      <c r="L27" s="129">
        <f t="shared" si="2"/>
        <v>53223499.519999996</v>
      </c>
      <c r="M27" s="149">
        <f>+'[3]HČ - SKUT 2017'!$O164</f>
        <v>50991326.589700006</v>
      </c>
      <c r="N27" s="145">
        <f>+'[2]DČ - SKUT 2017'!$O121</f>
        <v>2764407.9255000004</v>
      </c>
      <c r="O27" s="129">
        <f t="shared" si="3"/>
        <v>53755734.515200004</v>
      </c>
      <c r="P27" s="149">
        <f>+'[3]HČ - SKUT 2017'!$P164</f>
        <v>51501239.855597004</v>
      </c>
      <c r="Q27" s="145">
        <f>+'[2]DČ - SKUT 2017'!$P121</f>
        <v>2792052.0047550001</v>
      </c>
      <c r="R27" s="129">
        <f t="shared" si="4"/>
        <v>54293291.860352002</v>
      </c>
    </row>
    <row r="28" spans="2:18" x14ac:dyDescent="0.3">
      <c r="B28" s="18" t="s">
        <v>29</v>
      </c>
      <c r="C28" s="25" t="s">
        <v>22</v>
      </c>
      <c r="D28" s="149">
        <f>+'[1]HČ - SKUT 2017'!$J165</f>
        <v>496303</v>
      </c>
      <c r="E28" s="145">
        <f>+'[2]DČ - SKUT 2017'!$J122</f>
        <v>9762</v>
      </c>
      <c r="F28" s="129">
        <f t="shared" si="0"/>
        <v>506065</v>
      </c>
      <c r="G28" s="149">
        <f>+'Rozpočet PO'!G28</f>
        <v>916765.00000000012</v>
      </c>
      <c r="H28" s="145">
        <f>+'Rozpočet PO'!H28</f>
        <v>0</v>
      </c>
      <c r="I28" s="129">
        <f t="shared" si="1"/>
        <v>916765.00000000012</v>
      </c>
      <c r="J28" s="149">
        <f>+'Rozpočet PO'!P28</f>
        <v>787663.80000000016</v>
      </c>
      <c r="K28" s="145">
        <f>+'Rozpočet PO'!Q28</f>
        <v>15000</v>
      </c>
      <c r="L28" s="129">
        <f t="shared" si="2"/>
        <v>802663.80000000016</v>
      </c>
      <c r="M28" s="149">
        <f>+'[3]HČ - SKUT 2017'!$O165</f>
        <v>795540.43800000008</v>
      </c>
      <c r="N28" s="145">
        <f>+'[2]DČ - SKUT 2017'!$O122</f>
        <v>15150</v>
      </c>
      <c r="O28" s="129">
        <f t="shared" si="3"/>
        <v>810690.43800000008</v>
      </c>
      <c r="P28" s="149">
        <f>+'[3]HČ - SKUT 2017'!$P165</f>
        <v>803495.84238000016</v>
      </c>
      <c r="Q28" s="145">
        <f>+'[2]DČ - SKUT 2017'!$P122</f>
        <v>15301.5</v>
      </c>
      <c r="R28" s="129">
        <f t="shared" si="4"/>
        <v>818797.34238000016</v>
      </c>
    </row>
    <row r="29" spans="2:18" x14ac:dyDescent="0.3">
      <c r="B29" s="18" t="s">
        <v>31</v>
      </c>
      <c r="C29" s="24" t="s">
        <v>24</v>
      </c>
      <c r="D29" s="149">
        <f>+'[1]HČ - SKUT 2017'!$J166</f>
        <v>13508024.16</v>
      </c>
      <c r="E29" s="145">
        <f>+'[2]DČ - SKUT 2017'!$J123</f>
        <v>810007.61</v>
      </c>
      <c r="F29" s="129">
        <f t="shared" si="0"/>
        <v>14318031.77</v>
      </c>
      <c r="G29" s="149">
        <f>+'Rozpočet PO'!G29</f>
        <v>14952629.354249999</v>
      </c>
      <c r="H29" s="145">
        <f>+'Rozpočet PO'!H29</f>
        <v>852101</v>
      </c>
      <c r="I29" s="129">
        <f t="shared" si="1"/>
        <v>15804730.354249999</v>
      </c>
      <c r="J29" s="149">
        <f>+'Rozpočet PO'!P29</f>
        <v>18635667.477112003</v>
      </c>
      <c r="K29" s="145">
        <f>+'Rozpočet PO'!Q29</f>
        <v>985753.52800000005</v>
      </c>
      <c r="L29" s="129">
        <f t="shared" si="2"/>
        <v>19621421.005112004</v>
      </c>
      <c r="M29" s="149">
        <f>+'[3]HČ - SKUT 2017'!$O166</f>
        <v>18822024.151883122</v>
      </c>
      <c r="N29" s="145">
        <f>+'[2]DČ - SKUT 2017'!$O123</f>
        <v>995611.05318000016</v>
      </c>
      <c r="O29" s="129">
        <f t="shared" si="3"/>
        <v>19817635.205063123</v>
      </c>
      <c r="P29" s="149">
        <f>+'[3]HČ - SKUT 2017'!$P166</f>
        <v>19010244.393401954</v>
      </c>
      <c r="Q29" s="145">
        <f>+'[2]DČ - SKUT 2017'!$P123</f>
        <v>1005567.1637118002</v>
      </c>
      <c r="R29" s="129">
        <f t="shared" si="4"/>
        <v>20015811.557113755</v>
      </c>
    </row>
    <row r="30" spans="2:18" x14ac:dyDescent="0.3">
      <c r="B30" s="18" t="s">
        <v>33</v>
      </c>
      <c r="C30" s="24" t="s">
        <v>26</v>
      </c>
      <c r="D30" s="149">
        <f>+'[1]HČ - SKUT 2017'!$J167</f>
        <v>70584.759999999995</v>
      </c>
      <c r="E30" s="145">
        <f>+'[2]DČ - SKUT 2017'!$J124</f>
        <v>315155</v>
      </c>
      <c r="F30" s="129">
        <f t="shared" si="0"/>
        <v>385739.76</v>
      </c>
      <c r="G30" s="149">
        <f>+'Rozpočet PO'!G30</f>
        <v>75700</v>
      </c>
      <c r="H30" s="145">
        <f>+'Rozpočet PO'!H30</f>
        <v>391800</v>
      </c>
      <c r="I30" s="129">
        <f t="shared" si="1"/>
        <v>467500</v>
      </c>
      <c r="J30" s="149">
        <f>+'Rozpočet PO'!P30</f>
        <v>139600</v>
      </c>
      <c r="K30" s="145">
        <f>+'Rozpočet PO'!Q30</f>
        <v>338500</v>
      </c>
      <c r="L30" s="129">
        <f t="shared" si="2"/>
        <v>478100</v>
      </c>
      <c r="M30" s="149">
        <f>+'[3]HČ - SKUT 2017'!$O167</f>
        <v>140996</v>
      </c>
      <c r="N30" s="145">
        <f>+'[2]DČ - SKUT 2017'!$O124</f>
        <v>341885</v>
      </c>
      <c r="O30" s="129">
        <f t="shared" si="3"/>
        <v>482881</v>
      </c>
      <c r="P30" s="149">
        <f>+'[3]HČ - SKUT 2017'!$P167</f>
        <v>142405.96000000002</v>
      </c>
      <c r="Q30" s="145">
        <f>+'[2]DČ - SKUT 2017'!$P124</f>
        <v>345303.85</v>
      </c>
      <c r="R30" s="129">
        <f t="shared" si="4"/>
        <v>487709.81</v>
      </c>
    </row>
    <row r="31" spans="2:18" x14ac:dyDescent="0.3">
      <c r="B31" s="18" t="s">
        <v>34</v>
      </c>
      <c r="C31" s="24" t="s">
        <v>28</v>
      </c>
      <c r="D31" s="149">
        <f>+'[1]HČ - SKUT 2017'!$J168</f>
        <v>8901586.3300000001</v>
      </c>
      <c r="E31" s="145">
        <f>+'[2]DČ - SKUT 2017'!$J125</f>
        <v>1363753.67</v>
      </c>
      <c r="F31" s="129">
        <f t="shared" si="0"/>
        <v>10265340</v>
      </c>
      <c r="G31" s="149">
        <f>+'Rozpočet PO'!G31</f>
        <v>8998076</v>
      </c>
      <c r="H31" s="145">
        <f>+'Rozpočet PO'!H31</f>
        <v>1447099.9999999998</v>
      </c>
      <c r="I31" s="129">
        <f t="shared" si="1"/>
        <v>10445176</v>
      </c>
      <c r="J31" s="149">
        <f>+'Rozpočet PO'!P31</f>
        <v>10662000</v>
      </c>
      <c r="K31" s="145">
        <f>+'Rozpočet PO'!Q31</f>
        <v>1501500</v>
      </c>
      <c r="L31" s="129">
        <f t="shared" si="2"/>
        <v>12163500</v>
      </c>
      <c r="M31" s="149">
        <f>+'[3]HČ - SKUT 2017'!$O168</f>
        <v>10768620</v>
      </c>
      <c r="N31" s="145">
        <f>+'[2]DČ - SKUT 2017'!$O125</f>
        <v>1516515</v>
      </c>
      <c r="O31" s="129">
        <f t="shared" si="3"/>
        <v>12285135</v>
      </c>
      <c r="P31" s="149">
        <f>+'[3]HČ - SKUT 2017'!$P168</f>
        <v>10876306.199999999</v>
      </c>
      <c r="Q31" s="145">
        <f>+'[2]DČ - SKUT 2017'!$P125</f>
        <v>1531680.15</v>
      </c>
      <c r="R31" s="129">
        <f t="shared" si="4"/>
        <v>12407986.35</v>
      </c>
    </row>
    <row r="32" spans="2:18" x14ac:dyDescent="0.3">
      <c r="B32" s="18" t="s">
        <v>36</v>
      </c>
      <c r="C32" s="24" t="s">
        <v>30</v>
      </c>
      <c r="D32" s="149">
        <f>+'[1]HČ - SKUT 2017'!$J169</f>
        <v>9037933.570000004</v>
      </c>
      <c r="E32" s="145">
        <f>+'[2]DČ - SKUT 2017'!$J126</f>
        <v>2160407.2399999998</v>
      </c>
      <c r="F32" s="129">
        <f t="shared" si="0"/>
        <v>11198340.810000004</v>
      </c>
      <c r="G32" s="149">
        <f>+'Rozpočet PO'!G32</f>
        <v>7748312.3197499961</v>
      </c>
      <c r="H32" s="145">
        <f>+'Rozpočet PO'!H32</f>
        <v>2327202</v>
      </c>
      <c r="I32" s="129">
        <f t="shared" si="1"/>
        <v>10075514.319749996</v>
      </c>
      <c r="J32" s="149">
        <f>+'Rozpočet PO'!P32</f>
        <v>7505903.9700000081</v>
      </c>
      <c r="K32" s="145">
        <f>+'Rozpočet PO'!Q32</f>
        <v>2320000</v>
      </c>
      <c r="L32" s="129">
        <f t="shared" si="2"/>
        <v>9825903.9700000081</v>
      </c>
      <c r="M32" s="149">
        <f>+'[3]HČ - SKUT 2017'!$O169+0.01</f>
        <v>7580963.0197000019</v>
      </c>
      <c r="N32" s="145">
        <f>+'[2]DČ - SKUT 2017'!$O126</f>
        <v>2343200</v>
      </c>
      <c r="O32" s="129">
        <f t="shared" si="3"/>
        <v>9924163.0197000019</v>
      </c>
      <c r="P32" s="149">
        <f>+'[3]HČ - SKUT 2017'!$P169+0.01</f>
        <v>7656772.6497969972</v>
      </c>
      <c r="Q32" s="145">
        <f>+'[2]DČ - SKUT 2017'!$P126</f>
        <v>2366632</v>
      </c>
      <c r="R32" s="129">
        <f t="shared" si="4"/>
        <v>10023404.649796996</v>
      </c>
    </row>
    <row r="33" spans="2:18" x14ac:dyDescent="0.3">
      <c r="B33" s="18" t="s">
        <v>37</v>
      </c>
      <c r="C33" s="24" t="s">
        <v>124</v>
      </c>
      <c r="D33" s="149">
        <f>D38</f>
        <v>0</v>
      </c>
      <c r="E33" s="149">
        <f>E38</f>
        <v>0</v>
      </c>
      <c r="F33" s="129">
        <f t="shared" si="0"/>
        <v>0</v>
      </c>
      <c r="G33" s="149">
        <f>G38</f>
        <v>0</v>
      </c>
      <c r="H33" s="149">
        <f>H38</f>
        <v>0</v>
      </c>
      <c r="I33" s="129">
        <f t="shared" si="1"/>
        <v>0</v>
      </c>
      <c r="J33" s="149">
        <f>J38</f>
        <v>0</v>
      </c>
      <c r="K33" s="149">
        <f>K38</f>
        <v>0</v>
      </c>
      <c r="L33" s="129">
        <f t="shared" si="2"/>
        <v>0</v>
      </c>
      <c r="M33" s="149">
        <f>+'[3]HČ - SKUT 2017'!$O170</f>
        <v>0</v>
      </c>
      <c r="N33" s="149">
        <f>N38</f>
        <v>0</v>
      </c>
      <c r="O33" s="129">
        <f t="shared" si="3"/>
        <v>0</v>
      </c>
      <c r="P33" s="149">
        <f>+'[3]HČ - SKUT 2017'!$P170</f>
        <v>0</v>
      </c>
      <c r="Q33" s="149">
        <f>Q38</f>
        <v>0</v>
      </c>
      <c r="R33" s="129">
        <f t="shared" si="4"/>
        <v>0</v>
      </c>
    </row>
    <row r="34" spans="2:18" x14ac:dyDescent="0.3">
      <c r="B34" s="19" t="s">
        <v>39</v>
      </c>
      <c r="C34" s="26" t="s">
        <v>32</v>
      </c>
      <c r="D34" s="150">
        <f>SUM(D22:D26)+SUM(D29:D32)</f>
        <v>122524107.61</v>
      </c>
      <c r="E34" s="150">
        <f>SUM(E22:E26)+SUM(E29:E32)</f>
        <v>12697015.459999999</v>
      </c>
      <c r="F34" s="133">
        <f>D34+E34</f>
        <v>135221123.06999999</v>
      </c>
      <c r="G34" s="150">
        <f>SUM(G22:G26)+SUM(G29:G32)</f>
        <v>125872799.771</v>
      </c>
      <c r="H34" s="150">
        <f>SUM(H22:H26)+SUM(H29:H32)</f>
        <v>14145703</v>
      </c>
      <c r="I34" s="133">
        <f>G34+H34</f>
        <v>140018502.771</v>
      </c>
      <c r="J34" s="150">
        <f>SUM(J22:J26)+SUM(J29:J32)</f>
        <v>137989379.41711199</v>
      </c>
      <c r="K34" s="150">
        <f>SUM(K22:K26)+SUM(K29:K32)</f>
        <v>13839412.583000001</v>
      </c>
      <c r="L34" s="133">
        <f>J34+K34</f>
        <v>151828792.000112</v>
      </c>
      <c r="M34" s="150">
        <f>SUM(M22:M26)+SUM(M29:M32)</f>
        <v>139369273.22128314</v>
      </c>
      <c r="N34" s="150">
        <f>SUM(N22:N26)+SUM(N29:N32)</f>
        <v>13977806.698730001</v>
      </c>
      <c r="O34" s="133">
        <f>M34+N34</f>
        <v>153347079.92001313</v>
      </c>
      <c r="P34" s="150">
        <f>SUM(P22:P26)+SUM(P29:P32)</f>
        <v>140762965.95339596</v>
      </c>
      <c r="Q34" s="150">
        <f>SUM(Q22:Q26)+SUM(Q29:Q32)</f>
        <v>14117584.765717302</v>
      </c>
      <c r="R34" s="133">
        <f>P34+Q34</f>
        <v>154880550.71911326</v>
      </c>
    </row>
    <row r="35" spans="2:18" x14ac:dyDescent="0.3">
      <c r="B35" s="19" t="s">
        <v>102</v>
      </c>
      <c r="C35" s="26" t="s">
        <v>119</v>
      </c>
      <c r="D35" s="150">
        <f>D21-D34</f>
        <v>-102562529.91999999</v>
      </c>
      <c r="E35" s="150">
        <f>E21-E34</f>
        <v>1684586.08</v>
      </c>
      <c r="F35" s="133">
        <f t="shared" si="0"/>
        <v>-100877943.83999999</v>
      </c>
      <c r="G35" s="150">
        <f>G21-G34</f>
        <v>-106874297.001</v>
      </c>
      <c r="H35" s="150">
        <f>H21-H34</f>
        <v>1231297</v>
      </c>
      <c r="I35" s="133">
        <f t="shared" si="1"/>
        <v>-105643000.001</v>
      </c>
      <c r="J35" s="150">
        <f>J21-J34</f>
        <v>-119407587.41711199</v>
      </c>
      <c r="K35" s="150">
        <f>K21-K34</f>
        <v>647587.41699999943</v>
      </c>
      <c r="L35" s="133">
        <f t="shared" si="2"/>
        <v>-118760000.000112</v>
      </c>
      <c r="M35" s="150">
        <f>M21-M34</f>
        <v>-120601663.30128314</v>
      </c>
      <c r="N35" s="150">
        <f>N21-N34</f>
        <v>654063.30126999877</v>
      </c>
      <c r="O35" s="133">
        <f t="shared" si="3"/>
        <v>-119947600.00001314</v>
      </c>
      <c r="P35" s="150">
        <f>P21-P34</f>
        <v>-121807679.93419597</v>
      </c>
      <c r="Q35" s="150">
        <f>Q21-Q34</f>
        <v>660603.93428269774</v>
      </c>
      <c r="R35" s="133">
        <f t="shared" si="4"/>
        <v>-121147075.99991328</v>
      </c>
    </row>
    <row r="36" spans="2:18" x14ac:dyDescent="0.3">
      <c r="B36" s="19" t="s">
        <v>103</v>
      </c>
      <c r="C36" s="42" t="s">
        <v>98</v>
      </c>
      <c r="D36" s="150">
        <f>+'[1]HČ - SKUT 2017'!$J173</f>
        <v>101130999.99999999</v>
      </c>
      <c r="E36" s="151">
        <v>0</v>
      </c>
      <c r="F36" s="133">
        <f t="shared" si="0"/>
        <v>101130999.99999999</v>
      </c>
      <c r="G36" s="150">
        <f>+'Rozpočet PO'!G36</f>
        <v>105643000</v>
      </c>
      <c r="H36" s="151">
        <v>0</v>
      </c>
      <c r="I36" s="133">
        <f t="shared" si="1"/>
        <v>105643000</v>
      </c>
      <c r="J36" s="150">
        <f>+'Rozpočet PO'!P36</f>
        <v>118759999.99999999</v>
      </c>
      <c r="K36" s="151">
        <v>0</v>
      </c>
      <c r="L36" s="133">
        <f t="shared" si="2"/>
        <v>118759999.99999999</v>
      </c>
      <c r="M36" s="150">
        <f>+'[3]HČ - SKUT 2017'!$O173</f>
        <v>119947600</v>
      </c>
      <c r="N36" s="151">
        <v>0</v>
      </c>
      <c r="O36" s="133">
        <f t="shared" si="3"/>
        <v>119947600</v>
      </c>
      <c r="P36" s="150">
        <f>+'[3]HČ - SKUT 2017'!$P173</f>
        <v>121147076.00000001</v>
      </c>
      <c r="Q36" s="151">
        <v>0</v>
      </c>
      <c r="R36" s="133">
        <f t="shared" si="4"/>
        <v>121147076.00000001</v>
      </c>
    </row>
    <row r="37" spans="2:18" ht="15" thickBot="1" x14ac:dyDescent="0.35">
      <c r="B37" s="27" t="s">
        <v>104</v>
      </c>
      <c r="C37" s="31" t="s">
        <v>123</v>
      </c>
      <c r="D37" s="152">
        <f>D35+D36</f>
        <v>-1431529.9200000018</v>
      </c>
      <c r="E37" s="152">
        <f>E35+E36</f>
        <v>1684586.08</v>
      </c>
      <c r="F37" s="136">
        <f>D37+E37</f>
        <v>253056.15999999829</v>
      </c>
      <c r="G37" s="152">
        <f>G35+G36</f>
        <v>-1231297.001000002</v>
      </c>
      <c r="H37" s="152">
        <f>H35+H36</f>
        <v>1231297</v>
      </c>
      <c r="I37" s="136">
        <f>G37+H37</f>
        <v>-1.0000020265579224E-3</v>
      </c>
      <c r="J37" s="152">
        <f>J35+J36</f>
        <v>-647587.41711200774</v>
      </c>
      <c r="K37" s="152">
        <f>K35+K36</f>
        <v>647587.41699999943</v>
      </c>
      <c r="L37" s="136">
        <f>J37+K37</f>
        <v>-1.1200830340385437E-4</v>
      </c>
      <c r="M37" s="152">
        <f>M35+M36</f>
        <v>-654063.30128313601</v>
      </c>
      <c r="N37" s="152">
        <f>N35+N36</f>
        <v>654063.30126999877</v>
      </c>
      <c r="O37" s="136">
        <f>M37+N37</f>
        <v>-1.313723623752594E-5</v>
      </c>
      <c r="P37" s="152">
        <f>P35+P36</f>
        <v>-660603.93419595063</v>
      </c>
      <c r="Q37" s="152">
        <f>Q35+Q36</f>
        <v>660603.93428269774</v>
      </c>
      <c r="R37" s="136">
        <f>P37+Q37</f>
        <v>8.6747109889984131E-5</v>
      </c>
    </row>
    <row r="38" spans="2:18" x14ac:dyDescent="0.3">
      <c r="B38" s="34" t="s">
        <v>105</v>
      </c>
      <c r="C38" s="32" t="s">
        <v>35</v>
      </c>
      <c r="D38" s="153">
        <f>SUM(D39:D40)</f>
        <v>0</v>
      </c>
      <c r="E38" s="153">
        <f>SUM(E39:E40)</f>
        <v>0</v>
      </c>
      <c r="F38" s="138">
        <f t="shared" si="0"/>
        <v>0</v>
      </c>
      <c r="G38" s="153">
        <f>SUM(G39:G40)</f>
        <v>0</v>
      </c>
      <c r="H38" s="153">
        <f>SUM(H39:H40)</f>
        <v>0</v>
      </c>
      <c r="I38" s="138">
        <f t="shared" ref="I38:I41" si="5">G38+H38</f>
        <v>0</v>
      </c>
      <c r="J38" s="153">
        <f>SUM(J39:J40)</f>
        <v>0</v>
      </c>
      <c r="K38" s="153">
        <f>SUM(K39:K40)</f>
        <v>0</v>
      </c>
      <c r="L38" s="138">
        <f t="shared" ref="L38:L41" si="6">J38+K38</f>
        <v>0</v>
      </c>
      <c r="M38" s="153">
        <f>SUM(M39:M40)</f>
        <v>0</v>
      </c>
      <c r="N38" s="153">
        <f>SUM(N39:N40)</f>
        <v>0</v>
      </c>
      <c r="O38" s="138">
        <f t="shared" ref="O38:O41" si="7">M38+N38</f>
        <v>0</v>
      </c>
      <c r="P38" s="153">
        <f>SUM(P39:P40)</f>
        <v>0</v>
      </c>
      <c r="Q38" s="153">
        <f>SUM(Q39:Q40)</f>
        <v>0</v>
      </c>
      <c r="R38" s="138">
        <f t="shared" ref="R38:R41" si="8">P38+Q38</f>
        <v>0</v>
      </c>
    </row>
    <row r="39" spans="2:18" x14ac:dyDescent="0.3">
      <c r="B39" s="35" t="s">
        <v>120</v>
      </c>
      <c r="C39" s="24" t="s">
        <v>52</v>
      </c>
      <c r="D39" s="149">
        <v>0</v>
      </c>
      <c r="E39" s="145">
        <v>0</v>
      </c>
      <c r="F39" s="129">
        <f t="shared" si="0"/>
        <v>0</v>
      </c>
      <c r="G39" s="149"/>
      <c r="H39" s="145">
        <v>0</v>
      </c>
      <c r="I39" s="129">
        <f t="shared" si="5"/>
        <v>0</v>
      </c>
      <c r="J39" s="149"/>
      <c r="K39" s="145">
        <v>0</v>
      </c>
      <c r="L39" s="129">
        <f t="shared" si="6"/>
        <v>0</v>
      </c>
      <c r="M39" s="149"/>
      <c r="N39" s="145">
        <v>0</v>
      </c>
      <c r="O39" s="129">
        <f t="shared" si="7"/>
        <v>0</v>
      </c>
      <c r="P39" s="149"/>
      <c r="Q39" s="145">
        <v>0</v>
      </c>
      <c r="R39" s="129">
        <f t="shared" si="8"/>
        <v>0</v>
      </c>
    </row>
    <row r="40" spans="2:18" ht="15" thickBot="1" x14ac:dyDescent="0.35">
      <c r="B40" s="37" t="s">
        <v>121</v>
      </c>
      <c r="C40" s="33" t="s">
        <v>38</v>
      </c>
      <c r="D40" s="154">
        <v>0</v>
      </c>
      <c r="E40" s="155">
        <v>0</v>
      </c>
      <c r="F40" s="136">
        <f t="shared" si="0"/>
        <v>0</v>
      </c>
      <c r="G40" s="154"/>
      <c r="H40" s="155">
        <v>0</v>
      </c>
      <c r="I40" s="136">
        <f t="shared" si="5"/>
        <v>0</v>
      </c>
      <c r="J40" s="154"/>
      <c r="K40" s="155">
        <v>0</v>
      </c>
      <c r="L40" s="136">
        <f t="shared" si="6"/>
        <v>0</v>
      </c>
      <c r="M40" s="154"/>
      <c r="N40" s="155">
        <v>0</v>
      </c>
      <c r="O40" s="136">
        <f t="shared" si="7"/>
        <v>0</v>
      </c>
      <c r="P40" s="154"/>
      <c r="Q40" s="155">
        <v>0</v>
      </c>
      <c r="R40" s="136">
        <f t="shared" si="8"/>
        <v>0</v>
      </c>
    </row>
    <row r="41" spans="2:18" ht="15" thickBot="1" x14ac:dyDescent="0.35">
      <c r="B41" s="36" t="s">
        <v>122</v>
      </c>
      <c r="C41" s="28" t="s">
        <v>40</v>
      </c>
      <c r="D41" s="156">
        <v>0</v>
      </c>
      <c r="E41" s="157">
        <v>0</v>
      </c>
      <c r="F41" s="143">
        <f t="shared" si="0"/>
        <v>0</v>
      </c>
      <c r="G41" s="156"/>
      <c r="H41" s="157">
        <v>0</v>
      </c>
      <c r="I41" s="143">
        <f t="shared" si="5"/>
        <v>0</v>
      </c>
      <c r="J41" s="156"/>
      <c r="K41" s="157">
        <v>0</v>
      </c>
      <c r="L41" s="143">
        <f t="shared" si="6"/>
        <v>0</v>
      </c>
      <c r="M41" s="156"/>
      <c r="N41" s="157">
        <v>0</v>
      </c>
      <c r="O41" s="143">
        <f t="shared" si="7"/>
        <v>0</v>
      </c>
      <c r="P41" s="156"/>
      <c r="Q41" s="157">
        <v>0</v>
      </c>
      <c r="R41" s="143">
        <f t="shared" si="8"/>
        <v>0</v>
      </c>
    </row>
    <row r="42" spans="2:18" x14ac:dyDescent="0.3"/>
    <row r="43" spans="2:18" x14ac:dyDescent="0.3"/>
    <row r="44" spans="2:18" x14ac:dyDescent="0.3"/>
    <row r="45" spans="2:18" x14ac:dyDescent="0.3">
      <c r="B45" t="s">
        <v>215</v>
      </c>
      <c r="D45" t="s">
        <v>212</v>
      </c>
      <c r="J45" t="s">
        <v>55</v>
      </c>
    </row>
    <row r="46" spans="2:18" x14ac:dyDescent="0.3"/>
    <row r="47" spans="2:18" x14ac:dyDescent="0.3">
      <c r="B47" t="s">
        <v>216</v>
      </c>
      <c r="D47" t="s">
        <v>195</v>
      </c>
      <c r="J47" t="s">
        <v>55</v>
      </c>
    </row>
    <row r="48" spans="2:18" x14ac:dyDescent="0.3"/>
    <row r="49" x14ac:dyDescent="0.3"/>
    <row r="50" x14ac:dyDescent="0.3"/>
    <row r="51" hidden="1" x14ac:dyDescent="0.3"/>
    <row r="52" hidden="1" x14ac:dyDescent="0.3"/>
    <row r="53" hidden="1" x14ac:dyDescent="0.3"/>
    <row r="54" hidden="1" x14ac:dyDescent="0.3"/>
    <row r="55" hidden="1" x14ac:dyDescent="0.3"/>
    <row r="56" hidden="1" x14ac:dyDescent="0.3"/>
    <row r="57" hidden="1" x14ac:dyDescent="0.3"/>
    <row r="58" hidden="1" x14ac:dyDescent="0.3"/>
    <row r="59" hidden="1" x14ac:dyDescent="0.3"/>
    <row r="60" hidden="1" x14ac:dyDescent="0.3"/>
    <row r="61" hidden="1" x14ac:dyDescent="0.3"/>
    <row r="62" hidden="1" x14ac:dyDescent="0.3"/>
    <row r="63" hidden="1" x14ac:dyDescent="0.3"/>
    <row r="64" hidden="1" x14ac:dyDescent="0.3"/>
    <row r="65" hidden="1" x14ac:dyDescent="0.3"/>
    <row r="66" hidden="1" x14ac:dyDescent="0.3"/>
    <row r="67" hidden="1" x14ac:dyDescent="0.3"/>
    <row r="68" hidden="1" x14ac:dyDescent="0.3"/>
    <row r="69" hidden="1" x14ac:dyDescent="0.3"/>
    <row r="70" hidden="1" x14ac:dyDescent="0.3"/>
    <row r="71" hidden="1" x14ac:dyDescent="0.3"/>
    <row r="72" hidden="1" x14ac:dyDescent="0.3"/>
    <row r="73" hidden="1" x14ac:dyDescent="0.3"/>
    <row r="74" hidden="1" x14ac:dyDescent="0.3"/>
    <row r="75" hidden="1" x14ac:dyDescent="0.3"/>
    <row r="76" hidden="1" x14ac:dyDescent="0.3"/>
    <row r="77" hidden="1" x14ac:dyDescent="0.3"/>
    <row r="78" hidden="1" x14ac:dyDescent="0.3"/>
    <row r="79" hidden="1" x14ac:dyDescent="0.3"/>
    <row r="80" hidden="1" x14ac:dyDescent="0.3"/>
    <row r="81" hidden="1" x14ac:dyDescent="0.3"/>
    <row r="82" hidden="1" x14ac:dyDescent="0.3"/>
    <row r="83" hidden="1" x14ac:dyDescent="0.3"/>
    <row r="84" hidden="1" x14ac:dyDescent="0.3"/>
    <row r="85" hidden="1" x14ac:dyDescent="0.3"/>
    <row r="86" hidden="1" x14ac:dyDescent="0.3"/>
    <row r="87" hidden="1" x14ac:dyDescent="0.3"/>
    <row r="88" hidden="1" x14ac:dyDescent="0.3"/>
    <row r="89" hidden="1" x14ac:dyDescent="0.3"/>
    <row r="90" hidden="1" x14ac:dyDescent="0.3"/>
    <row r="91" hidden="1" x14ac:dyDescent="0.3"/>
    <row r="92" hidden="1" x14ac:dyDescent="0.3"/>
    <row r="93" hidden="1" x14ac:dyDescent="0.3"/>
    <row r="94" hidden="1" x14ac:dyDescent="0.3"/>
    <row r="95" hidden="1" x14ac:dyDescent="0.3"/>
    <row r="96" hidden="1" x14ac:dyDescent="0.3"/>
    <row r="97" hidden="1" x14ac:dyDescent="0.3"/>
    <row r="98" hidden="1" x14ac:dyDescent="0.3"/>
    <row r="99" hidden="1" x14ac:dyDescent="0.3"/>
    <row r="100" hidden="1" x14ac:dyDescent="0.3"/>
    <row r="101" hidden="1" x14ac:dyDescent="0.3"/>
    <row r="102" hidden="1" x14ac:dyDescent="0.3"/>
    <row r="103" hidden="1" x14ac:dyDescent="0.3"/>
    <row r="104" hidden="1" x14ac:dyDescent="0.3"/>
    <row r="105" hidden="1" x14ac:dyDescent="0.3"/>
    <row r="106" hidden="1" x14ac:dyDescent="0.3"/>
    <row r="107" hidden="1" x14ac:dyDescent="0.3"/>
    <row r="108" hidden="1" x14ac:dyDescent="0.3"/>
    <row r="109" hidden="1" x14ac:dyDescent="0.3"/>
    <row r="110" hidden="1" x14ac:dyDescent="0.3"/>
    <row r="111" hidden="1" x14ac:dyDescent="0.3"/>
    <row r="112" hidden="1" x14ac:dyDescent="0.3"/>
  </sheetData>
  <mergeCells count="7">
    <mergeCell ref="P10:R10"/>
    <mergeCell ref="M10:O10"/>
    <mergeCell ref="B10:B11"/>
    <mergeCell ref="C10:C11"/>
    <mergeCell ref="D10:F10"/>
    <mergeCell ref="G10:I10"/>
    <mergeCell ref="J10:L10"/>
  </mergeCells>
  <pageMargins left="0.7" right="0.7" top="0.78740157499999996" bottom="0.78740157499999996" header="0.3" footer="0.3"/>
  <pageSetup paperSize="8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Rozpočet PO</vt:lpstr>
      <vt:lpstr>Příloha rozpočet</vt:lpstr>
      <vt:lpstr>Střediska</vt:lpstr>
      <vt:lpstr>Střednědobý výhled hospod. PO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Ing. Romana Matějková</cp:lastModifiedBy>
  <cp:lastPrinted>2017-10-19T06:33:13Z</cp:lastPrinted>
  <dcterms:created xsi:type="dcterms:W3CDTF">2017-02-23T12:10:09Z</dcterms:created>
  <dcterms:modified xsi:type="dcterms:W3CDTF">2017-10-19T06:45:33Z</dcterms:modified>
</cp:coreProperties>
</file>